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3.xml.rels" ContentType="application/vnd.openxmlformats-package.relationships+xml"/>
  <Override PartName="/xl/worksheets/_rels/sheet1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comments12.xml" ContentType="application/vnd.openxmlformats-officedocument.spreadsheetml.comment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 data" sheetId="1" state="visible" r:id="rId3"/>
    <sheet name="Apr 23-27" sheetId="2" state="visible" r:id="rId4"/>
    <sheet name="Apr 23-27 no Val" sheetId="3" state="visible" r:id="rId5"/>
    <sheet name="Apr 30-May 4 no Val " sheetId="4" state="visible" r:id="rId6"/>
    <sheet name="Apr 30-May 4" sheetId="5" state="visible" r:id="rId7"/>
    <sheet name="May 7 - May 11 no notional val" sheetId="6" state="visible" r:id="rId8"/>
    <sheet name="May 7 - May 11" sheetId="7" state="visible" r:id="rId9"/>
    <sheet name="May 14- May 18 no notional" sheetId="8" state="visible" r:id="rId10"/>
    <sheet name="May 14 - May 18" sheetId="9" state="visible" r:id="rId11"/>
    <sheet name="May 21- May 25 no notional " sheetId="10" state="visible" r:id="rId12"/>
    <sheet name="May 21 - May 25" sheetId="11" state="visible" r:id="rId13"/>
    <sheet name="May 28- June 01 no notional" sheetId="12" state="visible" r:id="rId14"/>
    <sheet name="Graphs" sheetId="13" state="visible" r:id="rId15"/>
  </sheets>
  <definedNames>
    <definedName function="false" hidden="false" localSheetId="1" name="_xlnm.Print_Area" vbProcedure="false">'Apr 23-27'!$A$1:$E$84</definedName>
    <definedName function="false" hidden="false" localSheetId="2" name="_xlnm.Print_Area" vbProcedure="false">'Apr 23-27 no Val'!$A$1:$E$84</definedName>
    <definedName function="false" hidden="false" localSheetId="4" name="_xlnm.Print_Area" vbProcedure="false">'Apr 30-May 4'!$A$1:$E$84</definedName>
    <definedName function="false" hidden="false" localSheetId="3" name="_xlnm.Print_Area" vbProcedure="false">'Apr 30-May 4 no Val '!$A$1:$E$79</definedName>
    <definedName function="false" hidden="false" localSheetId="8" name="_xlnm.Print_Area" vbProcedure="false">'May 14 - May 18'!$A$1:$E$79</definedName>
    <definedName function="false" hidden="false" localSheetId="7" name="_xlnm.Print_Area" vbProcedure="false">'May 14- May 18 no notional'!$A$1:$E$80</definedName>
    <definedName function="false" hidden="false" localSheetId="10" name="_xlnm.Print_Area" vbProcedure="false">'May 21 - May 25'!$A$1:$E$93</definedName>
    <definedName function="false" hidden="false" localSheetId="9" name="_xlnm.Print_Area" vbProcedure="false">'May 21- May 25 no notional '!$A$1:$E$93</definedName>
    <definedName function="false" hidden="false" localSheetId="11" name="_xlnm.Print_Area" vbProcedure="false">'May 28- June 01 no notional'!$A$1:$E$96</definedName>
    <definedName function="false" hidden="false" localSheetId="6" name="_xlnm.Print_Area" vbProcedure="false">'May 7 - May 11'!$A$1:$E$86</definedName>
    <definedName function="false" hidden="false" localSheetId="5" name="_xlnm.Print_Area" vbProcedure="false">'May 7 - May 11 no notional val'!$A$1:$E$87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8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4</xdr:col>
                <xdr:colOff>20</xdr:colOff>
                <xdr:row>20</xdr:row>
                <xdr:rowOff>12</xdr:rowOff>
              </xdr:to>
            </anchor>
          </commentPr>
        </mc:Choice>
        <mc:Fallback/>
      </mc:AlternateContent>
    </comment>
    <comment ref="B31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6</xdr:rowOff>
              </xdr:from>
              <xdr:to>
                <xdr:col>4</xdr:col>
                <xdr:colOff>20</xdr:colOff>
                <xdr:row>33</xdr:row>
                <xdr:rowOff>11</xdr:rowOff>
              </xdr:to>
            </anchor>
          </commentPr>
        </mc:Choice>
        <mc:Fallback/>
      </mc:AlternateContent>
    </comment>
    <comment ref="B46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44</xdr:row>
                <xdr:rowOff>4</xdr:rowOff>
              </xdr:from>
              <xdr:to>
                <xdr:col>4</xdr:col>
                <xdr:colOff>20</xdr:colOff>
                <xdr:row>48</xdr:row>
                <xdr:rowOff>9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43" authorId="0">
      <text>
        <r>
          <rPr>
            <b val="true"/>
            <sz val="8"/>
            <color rgb="FF000000"/>
            <rFont val="Tahoma"/>
            <family val="0"/>
          </rPr>
          <t xml:space="preserve">Justin Rostant:
</t>
        </r>
        <r>
          <rPr>
            <sz val="8"/>
            <color rgb="FF000000"/>
            <rFont val="Tahoma"/>
            <family val="0"/>
          </rPr>
          <t xml:space="preserve">O/EOL/MANAGEMENT REPORT/BROKER RPT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41</xdr:row>
                <xdr:rowOff>8</xdr:rowOff>
              </xdr:from>
              <xdr:to>
                <xdr:col>10</xdr:col>
                <xdr:colOff>-13</xdr:colOff>
                <xdr:row>45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<sst xmlns="http://schemas.openxmlformats.org/spreadsheetml/2006/main" count="1985" uniqueCount="138">
  <si>
    <t xml:space="preserve">US Holiday</t>
  </si>
  <si>
    <t xml:space="preserve">4 day wk</t>
  </si>
  <si>
    <t xml:space="preserve">European Holiday</t>
  </si>
  <si>
    <t xml:space="preserve">Input Data</t>
  </si>
  <si>
    <t xml:space="preserve">Week of:</t>
  </si>
  <si>
    <t xml:space="preserve">Average Daily Transactions for Global:</t>
  </si>
  <si>
    <t xml:space="preserve">Gas </t>
  </si>
  <si>
    <t xml:space="preserve">Power </t>
  </si>
  <si>
    <t xml:space="preserve">Crude</t>
  </si>
  <si>
    <t xml:space="preserve">Metals</t>
  </si>
  <si>
    <t xml:space="preserve">Average Daily Transactions for:</t>
  </si>
  <si>
    <t xml:space="preserve">NA Fin Gas</t>
  </si>
  <si>
    <t xml:space="preserve">NA Phy Gas</t>
  </si>
  <si>
    <t xml:space="preserve">NA Power</t>
  </si>
  <si>
    <t xml:space="preserve">Average Daily Volumes for Global:</t>
  </si>
  <si>
    <t xml:space="preserve">Gas</t>
  </si>
  <si>
    <t xml:space="preserve">Power</t>
  </si>
  <si>
    <t xml:space="preserve">Average Daily Volumes for:</t>
  </si>
  <si>
    <t xml:space="preserve">ICE Gas</t>
  </si>
  <si>
    <t xml:space="preserve">ICE Power</t>
  </si>
  <si>
    <t xml:space="preserve">Graphing Data</t>
  </si>
  <si>
    <t xml:space="preserve">Number of Days</t>
  </si>
  <si>
    <t xml:space="preserve">Average Daily Transactions for EnronOnline</t>
  </si>
  <si>
    <t xml:space="preserve">Week of April 23rd to April 27th</t>
  </si>
  <si>
    <t xml:space="preserve">Commodity</t>
  </si>
  <si>
    <t xml:space="preserve">Transactions</t>
  </si>
  <si>
    <t xml:space="preserve">Volume</t>
  </si>
  <si>
    <t xml:space="preserve">Value (USD)</t>
  </si>
  <si>
    <t xml:space="preserve">Unit Of Measure</t>
  </si>
  <si>
    <t xml:space="preserve">Value</t>
  </si>
  <si>
    <t xml:space="preserve">US Fin Gas</t>
  </si>
  <si>
    <t xml:space="preserve">MMBtu</t>
  </si>
  <si>
    <t xml:space="preserve">US Phy Gas</t>
  </si>
  <si>
    <t xml:space="preserve">Canadian Fin Gas</t>
  </si>
  <si>
    <t xml:space="preserve">Canadian Phy Gas</t>
  </si>
  <si>
    <t xml:space="preserve">UK Fin Gas</t>
  </si>
  <si>
    <t xml:space="preserve">UK Phy Gas</t>
  </si>
  <si>
    <t xml:space="preserve">Worldwide Fin Gas</t>
  </si>
  <si>
    <t xml:space="preserve">Worldwide Phy Gas</t>
  </si>
  <si>
    <t xml:space="preserve">Worldwide Phy and Fin Gas</t>
  </si>
  <si>
    <t xml:space="preserve">Average Daily Gas Transactions</t>
  </si>
  <si>
    <t xml:space="preserve">US Fin Power</t>
  </si>
  <si>
    <t xml:space="preserve">MWh</t>
  </si>
  <si>
    <t xml:space="preserve">US Phy Power</t>
  </si>
  <si>
    <t xml:space="preserve">UK Fin Power</t>
  </si>
  <si>
    <t xml:space="preserve">UK Phy Power</t>
  </si>
  <si>
    <t xml:space="preserve">Other European Power</t>
  </si>
  <si>
    <t xml:space="preserve">Worldwide Fin Power</t>
  </si>
  <si>
    <t xml:space="preserve">Worldwide Phy Power</t>
  </si>
  <si>
    <t xml:space="preserve">Worldwide Phy and Fin Power</t>
  </si>
  <si>
    <t xml:space="preserve">Average Daily Power Transactions</t>
  </si>
  <si>
    <t xml:space="preserve">US Crude</t>
  </si>
  <si>
    <t xml:space="preserve">Barrels</t>
  </si>
  <si>
    <t xml:space="preserve">UK Crude</t>
  </si>
  <si>
    <t xml:space="preserve">Worldwide Crude</t>
  </si>
  <si>
    <t xml:space="preserve">Worldwide Metals</t>
  </si>
  <si>
    <t xml:space="preserve">LME Registered MT Lots</t>
  </si>
  <si>
    <t xml:space="preserve">Average Daily Crude and Metals</t>
  </si>
  <si>
    <t xml:space="preserve">Average Daily Crude, Gas,
Power and Metals</t>
  </si>
  <si>
    <t xml:space="preserve">Average Daily Transactions for ICE</t>
  </si>
  <si>
    <t xml:space="preserve">Enter #s from Adam</t>
  </si>
  <si>
    <t xml:space="preserve">Diff btwn EnronOnline and ICE</t>
  </si>
  <si>
    <t xml:space="preserve">ICE as % of EOL</t>
  </si>
  <si>
    <t xml:space="preserve">US Financial Gas</t>
  </si>
  <si>
    <t xml:space="preserve">US Physical Gas</t>
  </si>
  <si>
    <t xml:space="preserve">US Power</t>
  </si>
  <si>
    <t xml:space="preserve">Average Daily Transactions for Nymex</t>
  </si>
  <si>
    <t xml:space="preserve">Enter #s from WSJ</t>
  </si>
  <si>
    <t xml:space="preserve">Diff btwn EnronOnline and Nymex</t>
  </si>
  <si>
    <t xml:space="preserve">EOL as % of Nymex</t>
  </si>
  <si>
    <t xml:space="preserve"># of Days</t>
  </si>
  <si>
    <t xml:space="preserve">US Financial Gas*</t>
  </si>
  <si>
    <t xml:space="preserve">Weekly Transactions for Options</t>
  </si>
  <si>
    <t xml:space="preserve">Get OPTIONS #s from Daily report</t>
  </si>
  <si>
    <t xml:space="preserve">US Natural Gas</t>
  </si>
  <si>
    <t xml:space="preserve">UK Natural Gas</t>
  </si>
  <si>
    <t xml:space="preserve">Total Transactions</t>
  </si>
  <si>
    <t xml:space="preserve">Weekly Transactions for Spreads</t>
  </si>
  <si>
    <t xml:space="preserve">Get #s from spreads report</t>
  </si>
  <si>
    <t xml:space="preserve">Product</t>
  </si>
  <si>
    <t xml:space="preserve">Aluminum</t>
  </si>
  <si>
    <t xml:space="preserve">mt-L</t>
  </si>
  <si>
    <t xml:space="preserve">Copper</t>
  </si>
  <si>
    <t xml:space="preserve">Nat Gas</t>
  </si>
  <si>
    <t xml:space="preserve">MM-L</t>
  </si>
  <si>
    <t xml:space="preserve">Issues:</t>
  </si>
  <si>
    <t xml:space="preserve">04/21  1:00 am - 3:20 am</t>
  </si>
  <si>
    <t xml:space="preserve">04/21  5:35 pm-6:57 pm</t>
  </si>
  <si>
    <t xml:space="preserve">04/21  9:04 pm - 12:54 am 04.22.01</t>
  </si>
  <si>
    <t xml:space="preserve">All three issues were due to hardware failures on Uranium, our production database server.</t>
  </si>
  <si>
    <t xml:space="preserve">The resolution was to physically remove board 8 and the server began responding normally.  </t>
  </si>
  <si>
    <t xml:space="preserve">A new board is being stressed and will be added back to Uranium during a scheduled outage.</t>
  </si>
  <si>
    <t xml:space="preserve">EnronOnline</t>
  </si>
  <si>
    <t xml:space="preserve">Transactions Life-to-Date</t>
  </si>
  <si>
    <t xml:space="preserve">Notional Value Life-to-Date</t>
  </si>
  <si>
    <t xml:space="preserve">As of April 26, 2001</t>
  </si>
  <si>
    <t xml:space="preserve">Value Life-to-Date</t>
  </si>
  <si>
    <t xml:space="preserve">Week of April 30th to May 4th</t>
  </si>
  <si>
    <t xml:space="preserve">Issues</t>
  </si>
  <si>
    <t xml:space="preserve">No Issues</t>
  </si>
  <si>
    <t xml:space="preserve">As of May 3, 2001</t>
  </si>
  <si>
    <t xml:space="preserve">Week of May 7th to May 11th</t>
  </si>
  <si>
    <t xml:space="preserve">(Not MMBtu Equivalent)</t>
  </si>
  <si>
    <r>
      <rPr>
        <b val="true"/>
        <sz val="10"/>
        <rFont val="Arial"/>
        <family val="2"/>
      </rPr>
      <t xml:space="preserve">05-04-01</t>
    </r>
    <r>
      <rPr>
        <sz val="10"/>
        <rFont val="Arial"/>
        <family val="0"/>
      </rPr>
      <t xml:space="preserve"> Multicast traffic in London was down for 1 hour affecting London's ability to bridge transactions</t>
    </r>
  </si>
  <si>
    <r>
      <rPr>
        <b val="true"/>
        <sz val="10"/>
        <rFont val="Arial"/>
        <family val="2"/>
      </rPr>
      <t xml:space="preserve">05-06-01</t>
    </r>
    <r>
      <rPr>
        <sz val="10"/>
        <rFont val="Arial"/>
        <family val="0"/>
      </rPr>
      <t xml:space="preserve"> Segmentation faults from the JVM on the production database.  </t>
    </r>
  </si>
  <si>
    <t xml:space="preserve">This caused corruption of the connection pools between the application servers and the database.</t>
  </si>
  <si>
    <t xml:space="preserve">At one point we had an application server become completely unavailable, </t>
  </si>
  <si>
    <t xml:space="preserve">which caused an issue with one on the TradeWeb Servers.</t>
  </si>
  <si>
    <r>
      <rPr>
        <b val="true"/>
        <sz val="10"/>
        <rFont val="Arial"/>
        <family val="2"/>
      </rPr>
      <t xml:space="preserve">05-07-01</t>
    </r>
    <r>
      <rPr>
        <sz val="10"/>
        <rFont val="Arial"/>
        <family val="0"/>
      </rPr>
      <t xml:space="preserve">  Same issue as above </t>
    </r>
  </si>
  <si>
    <t xml:space="preserve">We worked with Oracle during this issue and they provided us with a BackPort fix for this bug.  </t>
  </si>
  <si>
    <t xml:space="preserve">We are currently evaluating the fix to asses the risk of putting it in our production environment.</t>
  </si>
  <si>
    <t xml:space="preserve">As of May 10, 2001</t>
  </si>
  <si>
    <t xml:space="preserve">Week of May 14th to May 18th</t>
  </si>
  <si>
    <t xml:space="preserve">Enter #s from Simone's files</t>
  </si>
  <si>
    <r>
      <rPr>
        <b val="true"/>
        <sz val="10"/>
        <rFont val="Arial"/>
        <family val="2"/>
      </rPr>
      <t xml:space="preserve">05-14-01</t>
    </r>
    <r>
      <rPr>
        <sz val="10"/>
        <rFont val="Arial"/>
        <family val="0"/>
      </rPr>
      <t xml:space="preserve"> Experienced issue of losing connection to our App Servers. Oracle delivered a patch to solve the problem.</t>
    </r>
  </si>
  <si>
    <t xml:space="preserve">As of May 17, 2001</t>
  </si>
  <si>
    <t xml:space="preserve">05-14-01 Experienced issue of losing connection to our App Servers. Oracle delivered a patch to solve the problem.</t>
  </si>
  <si>
    <t xml:space="preserve">Week of May 21st to May 25th</t>
  </si>
  <si>
    <t xml:space="preserve">EnronOnline Broker Detail</t>
  </si>
  <si>
    <t xml:space="preserve">Weekly Transactions for May 21- May 25</t>
  </si>
  <si>
    <t xml:space="preserve">DEAL COUNT</t>
  </si>
  <si>
    <t xml:space="preserve">Broker</t>
  </si>
  <si>
    <t xml:space="preserve">Natural Gas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</si>
  <si>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</si>
  <si>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</si>
  <si>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</si>
  <si>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</si>
  <si>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Prebon Energy, Inc.</t>
  </si>
  <si>
    <t xml:space="preserve">Grand Total</t>
  </si>
  <si>
    <r>
      <rPr>
        <b val="true"/>
        <sz val="10"/>
        <rFont val="Arial"/>
        <family val="2"/>
      </rPr>
      <t xml:space="preserve">05-21-01</t>
    </r>
    <r>
      <rPr>
        <sz val="10"/>
        <rFont val="Arial"/>
        <family val="0"/>
      </rPr>
      <t xml:space="preserve"> No Issues</t>
    </r>
  </si>
  <si>
    <t xml:space="preserve">As of May 24, 2001</t>
  </si>
  <si>
    <t xml:space="preserve">Week of May 28 th to June 1st</t>
  </si>
  <si>
    <t xml:space="preserve">Weekly Transactions for May 28- June 01</t>
  </si>
  <si>
    <t xml:space="preserve">Power Merchants Group, LLC</t>
  </si>
  <si>
    <t xml:space="preserve">05-26-01- 9:00 am CPU failure on one of our RTWEB servers, off-lined the CPU, replaced on 29th</t>
  </si>
  <si>
    <t xml:space="preserve">05-27-01- 2:00 am Enron London House had a power  outage, which interupted EnronOnline multicast traffic to London, due to our server being down in London.</t>
  </si>
  <si>
    <t xml:space="preserve">This impacted bridging to back office systems. This also brought www.europe.enrononline.com down, fortunately we do not have external customers using the site yet.</t>
  </si>
  <si>
    <t xml:space="preserve">As of May 31, 2001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</si>
</sst>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_);_(* \(#,##0\);_(* \-??_);_(@_)"/>
    <numFmt numFmtId="166" formatCode="[$-409]d\-mmm"/>
    <numFmt numFmtId="167" formatCode="_(* #,##0.00_);_(* \(#,##0.00\);_(* \-??_);_(@_)"/>
    <numFmt numFmtId="168" formatCode="0"/>
    <numFmt numFmtId="169" formatCode="_(\$* #,##0.00_);_(\$* \(#,##0.00\);_(\$* \-??_);_(@_)"/>
    <numFmt numFmtId="170" formatCode="_(\$* #,##0_);_(\$* \(#,##0\);_(\$* \-??_);_(@_)"/>
    <numFmt numFmtId="171" formatCode="0%"/>
    <numFmt numFmtId="172" formatCode="[$-409]m/d/yyyy"/>
    <numFmt numFmtId="173" formatCode="#,##0"/>
    <numFmt numFmtId="174" formatCode="[$-409]#,##0_);\(#,##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4"/>
      <name val="Arial"/>
      <family val="2"/>
    </font>
    <font>
      <u val="single"/>
      <sz val="10"/>
      <color rgb="FF333399"/>
      <name val="Arial"/>
      <family val="2"/>
    </font>
    <font>
      <b val="true"/>
      <sz val="10"/>
      <name val="Arial"/>
      <family val="0"/>
    </font>
    <font>
      <sz val="8"/>
      <color rgb="FF000000"/>
      <name val="Tahoma"/>
      <family val="0"/>
    </font>
    <font>
      <b val="true"/>
      <sz val="9.5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.75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1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8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8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7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7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9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8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8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8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8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8" borderId="14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8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8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8" borderId="1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9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9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8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7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1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1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11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1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6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1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3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1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3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1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Global Natural Gas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data'!$H$9:$W$9</c:f>
              <c:numCache>
                <c:formatCode>General</c:formatCode>
                <c:ptCount val="16"/>
                <c:pt idx="0">
                  <c:v>3667</c:v>
                </c:pt>
                <c:pt idx="1">
                  <c:v>2815</c:v>
                </c:pt>
                <c:pt idx="2">
                  <c:v>3216</c:v>
                </c:pt>
                <c:pt idx="3">
                  <c:v>3800</c:v>
                </c:pt>
                <c:pt idx="4">
                  <c:v>3069</c:v>
                </c:pt>
                <c:pt idx="5">
                  <c:v>2947</c:v>
                </c:pt>
                <c:pt idx="6">
                  <c:v>3686</c:v>
                </c:pt>
                <c:pt idx="7">
                  <c:v>3542</c:v>
                </c:pt>
                <c:pt idx="8">
                  <c:v>3020</c:v>
                </c:pt>
                <c:pt idx="9">
                  <c:v>2895</c:v>
                </c:pt>
                <c:pt idx="10">
                  <c:v>3374</c:v>
                </c:pt>
                <c:pt idx="11">
                  <c:v>3170</c:v>
                </c:pt>
                <c:pt idx="12">
                  <c:v>3069</c:v>
                </c:pt>
                <c:pt idx="13">
                  <c:v>3244</c:v>
                </c:pt>
                <c:pt idx="14">
                  <c:v>3303.2</c:v>
                </c:pt>
                <c:pt idx="15">
                  <c:v>3864.25</c:v>
                </c:pt>
              </c:numCache>
            </c:numRef>
          </c:val>
        </c:ser>
        <c:gapWidth val="0"/>
        <c:overlap val="100"/>
        <c:axId val="21739391"/>
        <c:axId val="69111678"/>
      </c:barChart>
      <c:catAx>
        <c:axId val="21739391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11678"/>
        <c:crossesAt val="0"/>
        <c:auto val="1"/>
        <c:lblAlgn val="ctr"/>
        <c:lblOffset val="100"/>
        <c:noMultiLvlLbl val="0"/>
      </c:catAx>
      <c:valAx>
        <c:axId val="691116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39391"/>
        <c:crossesAt val="1"/>
        <c:crossBetween val="midCat"/>
        <c:majorUnit val="10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Metal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data'!$J$25:$W$25</c:f>
              <c:numCache>
                <c:formatCode>_(* #,##0_);_(* \(#,##0\);_(* \-??_);_(@_)</c:formatCode>
                <c:ptCount val="14"/>
                <c:pt idx="0">
                  <c:v>49512</c:v>
                </c:pt>
                <c:pt idx="1">
                  <c:v>42885</c:v>
                </c:pt>
                <c:pt idx="2">
                  <c:v>23313</c:v>
                </c:pt>
                <c:pt idx="3">
                  <c:v>14320</c:v>
                </c:pt>
                <c:pt idx="4">
                  <c:v>22810</c:v>
                </c:pt>
                <c:pt idx="5">
                  <c:v>21687</c:v>
                </c:pt>
                <c:pt idx="6">
                  <c:v>32603.75</c:v>
                </c:pt>
                <c:pt idx="7">
                  <c:v>22024.2</c:v>
                </c:pt>
                <c:pt idx="8">
                  <c:v>37599</c:v>
                </c:pt>
                <c:pt idx="9">
                  <c:v>34898.2</c:v>
                </c:pt>
                <c:pt idx="10">
                  <c:v>21073.6</c:v>
                </c:pt>
                <c:pt idx="11">
                  <c:v>14618</c:v>
                </c:pt>
                <c:pt idx="12">
                  <c:v>15595.8</c:v>
                </c:pt>
                <c:pt idx="13">
                  <c:v>17549.75</c:v>
                </c:pt>
              </c:numCache>
            </c:numRef>
          </c:val>
        </c:ser>
        <c:gapWidth val="0"/>
        <c:overlap val="100"/>
        <c:axId val="80771108"/>
        <c:axId val="9269348"/>
      </c:barChart>
      <c:catAx>
        <c:axId val="80771108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9348"/>
        <c:crossesAt val="0"/>
        <c:auto val="1"/>
        <c:lblAlgn val="ctr"/>
        <c:lblOffset val="100"/>
        <c:noMultiLvlLbl val="0"/>
      </c:catAx>
      <c:valAx>
        <c:axId val="92693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mt Lots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71108"/>
        <c:crossesAt val="1"/>
        <c:crossBetween val="midCat"/>
        <c:majorUnit val="200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Nat Gas Fin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data'!$J$44:$W$44</c:f>
              <c:numCache>
                <c:formatCode>_(* #,##0.00_);_(* \(#,##0.00\);_(* \-??_);_(@_)</c:formatCode>
                <c:ptCount val="14"/>
                <c:pt idx="0">
                  <c:v>333.230543</c:v>
                </c:pt>
                <c:pt idx="1">
                  <c:v>309.524159</c:v>
                </c:pt>
                <c:pt idx="2">
                  <c:v>328.0919294</c:v>
                </c:pt>
                <c:pt idx="3">
                  <c:v>328.698171</c:v>
                </c:pt>
                <c:pt idx="4">
                  <c:v>471.401081</c:v>
                </c:pt>
                <c:pt idx="5">
                  <c:v>411.875682</c:v>
                </c:pt>
                <c:pt idx="6">
                  <c:v>312.588667</c:v>
                </c:pt>
                <c:pt idx="7">
                  <c:v>379.221024</c:v>
                </c:pt>
                <c:pt idx="8">
                  <c:v>402.528022</c:v>
                </c:pt>
                <c:pt idx="9">
                  <c:v>297.631926</c:v>
                </c:pt>
                <c:pt idx="10">
                  <c:v>414.588511</c:v>
                </c:pt>
                <c:pt idx="11">
                  <c:v>480.3069836</c:v>
                </c:pt>
                <c:pt idx="12">
                  <c:v>435.6972174</c:v>
                </c:pt>
                <c:pt idx="13">
                  <c:v>625.9866705</c:v>
                </c:pt>
              </c:numCache>
            </c:numRef>
          </c:val>
        </c:ser>
        <c:gapWidth val="0"/>
        <c:overlap val="100"/>
        <c:axId val="2451054"/>
        <c:axId val="22055418"/>
      </c:barChart>
      <c:catAx>
        <c:axId val="2451054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055418"/>
        <c:crossesAt val="0"/>
        <c:auto val="1"/>
        <c:lblAlgn val="ctr"/>
        <c:lblOffset val="100"/>
        <c:noMultiLvlLbl val="0"/>
      </c:catAx>
      <c:valAx>
        <c:axId val="22055418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1054"/>
        <c:crossesAt val="1"/>
        <c:crossBetween val="midCat"/>
        <c:majorUnit val="25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Nat Gas Phy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data'!$J$45:$W$45</c:f>
              <c:numCache>
                <c:formatCode>_(* #,##0.00_);_(* \(#,##0.00\);_(* \-??_);_(@_)</c:formatCode>
                <c:ptCount val="14"/>
                <c:pt idx="0">
                  <c:v>48.624136</c:v>
                </c:pt>
                <c:pt idx="1">
                  <c:v>37.75086</c:v>
                </c:pt>
                <c:pt idx="2">
                  <c:v>30.196284</c:v>
                </c:pt>
                <c:pt idx="3">
                  <c:v>30.343551</c:v>
                </c:pt>
                <c:pt idx="4">
                  <c:v>65.715049</c:v>
                </c:pt>
                <c:pt idx="5">
                  <c:v>38.254218</c:v>
                </c:pt>
                <c:pt idx="6">
                  <c:v>32.341364</c:v>
                </c:pt>
                <c:pt idx="7">
                  <c:v>30.0444</c:v>
                </c:pt>
                <c:pt idx="8">
                  <c:v>59.276689</c:v>
                </c:pt>
                <c:pt idx="9">
                  <c:v>26.651067</c:v>
                </c:pt>
                <c:pt idx="10">
                  <c:v>36.51779</c:v>
                </c:pt>
                <c:pt idx="11">
                  <c:v>32.4941326</c:v>
                </c:pt>
                <c:pt idx="12">
                  <c:v>48.2343782</c:v>
                </c:pt>
                <c:pt idx="13">
                  <c:v>66.0398495</c:v>
                </c:pt>
              </c:numCache>
            </c:numRef>
          </c:val>
        </c:ser>
        <c:gapWidth val="0"/>
        <c:overlap val="0"/>
        <c:axId val="70758867"/>
        <c:axId val="82536987"/>
      </c:barChart>
      <c:catAx>
        <c:axId val="70758867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36987"/>
        <c:crossesAt val="0"/>
        <c:auto val="1"/>
        <c:lblAlgn val="ctr"/>
        <c:lblOffset val="100"/>
        <c:noMultiLvlLbl val="0"/>
      </c:catAx>
      <c:valAx>
        <c:axId val="82536987"/>
        <c:scaling>
          <c:orientation val="minMax"/>
          <c:max val="9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58867"/>
        <c:crossesAt val="1"/>
        <c:crossBetween val="midCat"/>
        <c:majorUnit val="3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data'!$J$46:$W$46</c:f>
              <c:numCache>
                <c:formatCode>_(* #,##0.00_);_(* \(#,##0.00\);_(* \-??_);_(@_)</c:formatCode>
                <c:ptCount val="14"/>
                <c:pt idx="0">
                  <c:v>2.933804</c:v>
                </c:pt>
                <c:pt idx="1">
                  <c:v>3.5803962</c:v>
                </c:pt>
                <c:pt idx="2">
                  <c:v>5.0784216</c:v>
                </c:pt>
                <c:pt idx="3">
                  <c:v>3.813</c:v>
                </c:pt>
                <c:pt idx="4">
                  <c:v>4.7008574</c:v>
                </c:pt>
                <c:pt idx="5">
                  <c:v>6.3141314</c:v>
                </c:pt>
                <c:pt idx="6">
                  <c:v>5.4289895</c:v>
                </c:pt>
                <c:pt idx="7">
                  <c:v>7.59829675</c:v>
                </c:pt>
                <c:pt idx="8">
                  <c:v>6.1105394</c:v>
                </c:pt>
                <c:pt idx="9">
                  <c:v>4.1989564</c:v>
                </c:pt>
                <c:pt idx="10">
                  <c:v>6.108007</c:v>
                </c:pt>
                <c:pt idx="11">
                  <c:v>5.655368</c:v>
                </c:pt>
                <c:pt idx="12">
                  <c:v>9.092469</c:v>
                </c:pt>
                <c:pt idx="13">
                  <c:v>11.9259525</c:v>
                </c:pt>
              </c:numCache>
            </c:numRef>
          </c:val>
        </c:ser>
        <c:gapWidth val="0"/>
        <c:overlap val="0"/>
        <c:axId val="62156944"/>
        <c:axId val="75450739"/>
      </c:barChart>
      <c:catAx>
        <c:axId val="62156944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50739"/>
        <c:crossesAt val="0"/>
        <c:auto val="1"/>
        <c:lblAlgn val="ctr"/>
        <c:lblOffset val="100"/>
        <c:noMultiLvlLbl val="0"/>
      </c:catAx>
      <c:valAx>
        <c:axId val="75450739"/>
        <c:scaling>
          <c:orientation val="minMax"/>
          <c:max val="1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56944"/>
        <c:crossesAt val="1"/>
        <c:crossBetween val="midCat"/>
        <c:majorUnit val="3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Crude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data'!$J$39:$W$39</c:f>
              <c:numCache>
                <c:formatCode>_(* #,##0.00_);_(* \(#,##0.00\);_(* \-??_);_(@_)</c:formatCode>
                <c:ptCount val="14"/>
                <c:pt idx="0">
                  <c:v>7.382</c:v>
                </c:pt>
                <c:pt idx="1">
                  <c:v>6.3534</c:v>
                </c:pt>
                <c:pt idx="2">
                  <c:v>6.386</c:v>
                </c:pt>
                <c:pt idx="3">
                  <c:v>8.8008</c:v>
                </c:pt>
                <c:pt idx="4">
                  <c:v>9.6022</c:v>
                </c:pt>
                <c:pt idx="5">
                  <c:v>9.0796</c:v>
                </c:pt>
                <c:pt idx="6">
                  <c:v>8.294</c:v>
                </c:pt>
                <c:pt idx="7">
                  <c:v>9.1238</c:v>
                </c:pt>
                <c:pt idx="8">
                  <c:v>7.392</c:v>
                </c:pt>
                <c:pt idx="9">
                  <c:v>9.981</c:v>
                </c:pt>
                <c:pt idx="10">
                  <c:v>9.0184</c:v>
                </c:pt>
                <c:pt idx="11">
                  <c:v>10.6698</c:v>
                </c:pt>
                <c:pt idx="12">
                  <c:v>12.2808</c:v>
                </c:pt>
                <c:pt idx="13">
                  <c:v>17.50775</c:v>
                </c:pt>
              </c:numCache>
            </c:numRef>
          </c:val>
        </c:ser>
        <c:gapWidth val="0"/>
        <c:overlap val="100"/>
        <c:axId val="87852588"/>
        <c:axId val="24145802"/>
      </c:barChart>
      <c:catAx>
        <c:axId val="87852588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45802"/>
        <c:crossesAt val="0"/>
        <c:auto val="1"/>
        <c:lblAlgn val="ctr"/>
        <c:lblOffset val="100"/>
        <c:noMultiLvlLbl val="0"/>
      </c:catAx>
      <c:valAx>
        <c:axId val="24145802"/>
        <c:scaling>
          <c:orientation val="minMax"/>
          <c:max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Barrels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52588"/>
        <c:crossesAt val="1"/>
        <c:crossBetween val="midCat"/>
        <c:majorUnit val="5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Intercontinental Exchange North American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data'!$J$48:$V$48</c:f>
              <c:numCache>
                <c:formatCode>_(* #,##0.00_);_(* \(#,##0.00\);_(* \-??_);_(@_)</c:formatCode>
                <c:ptCount val="13"/>
                <c:pt idx="0">
                  <c:v>1.45904</c:v>
                </c:pt>
                <c:pt idx="1">
                  <c:v>2.19864</c:v>
                </c:pt>
                <c:pt idx="2">
                  <c:v>2.29096</c:v>
                </c:pt>
                <c:pt idx="3">
                  <c:v>3.67072</c:v>
                </c:pt>
                <c:pt idx="4">
                  <c:v>2.163035</c:v>
                </c:pt>
                <c:pt idx="5">
                  <c:v>3.13673</c:v>
                </c:pt>
                <c:pt idx="6">
                  <c:v>3.57664</c:v>
                </c:pt>
                <c:pt idx="7">
                  <c:v>3.849965</c:v>
                </c:pt>
                <c:pt idx="8">
                  <c:v>4.0164</c:v>
                </c:pt>
                <c:pt idx="9">
                  <c:v>3.93276</c:v>
                </c:pt>
                <c:pt idx="10">
                  <c:v>5.7666</c:v>
                </c:pt>
                <c:pt idx="11">
                  <c:v>5.9744</c:v>
                </c:pt>
                <c:pt idx="12">
                  <c:v>4.00917</c:v>
                </c:pt>
              </c:numCache>
            </c:numRef>
          </c:val>
        </c:ser>
        <c:gapWidth val="0"/>
        <c:overlap val="0"/>
        <c:axId val="82294853"/>
        <c:axId val="58122448"/>
      </c:barChart>
      <c:catAx>
        <c:axId val="82294853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22448"/>
        <c:crossesAt val="0"/>
        <c:auto val="1"/>
        <c:lblAlgn val="ctr"/>
        <c:lblOffset val="100"/>
        <c:noMultiLvlLbl val="0"/>
      </c:catAx>
      <c:valAx>
        <c:axId val="58122448"/>
        <c:scaling>
          <c:orientation val="minMax"/>
          <c:max val="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294853"/>
        <c:crossesAt val="1"/>
        <c:crossBetween val="midCat"/>
        <c:majorUnit val="1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Intercontinental Exchange North American Nat Gas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data'!$J$47:$V$47</c:f>
              <c:numCache>
                <c:formatCode>_(* #,##0.00_);_(* \(#,##0.00\);_(* \-??_);_(@_)</c:formatCode>
                <c:ptCount val="13"/>
                <c:pt idx="0">
                  <c:v>6.7315</c:v>
                </c:pt>
                <c:pt idx="1">
                  <c:v>28.8105</c:v>
                </c:pt>
                <c:pt idx="2">
                  <c:v>30.754</c:v>
                </c:pt>
                <c:pt idx="3">
                  <c:v>40.5225</c:v>
                </c:pt>
                <c:pt idx="4">
                  <c:v>52.433</c:v>
                </c:pt>
                <c:pt idx="5">
                  <c:v>74.737</c:v>
                </c:pt>
                <c:pt idx="6">
                  <c:v>69.965</c:v>
                </c:pt>
                <c:pt idx="7">
                  <c:v>81.7415</c:v>
                </c:pt>
                <c:pt idx="8">
                  <c:v>92.412</c:v>
                </c:pt>
                <c:pt idx="9">
                  <c:v>94.5775</c:v>
                </c:pt>
                <c:pt idx="10">
                  <c:v>281.529</c:v>
                </c:pt>
                <c:pt idx="11">
                  <c:v>204.8075</c:v>
                </c:pt>
                <c:pt idx="12">
                  <c:v>184.661</c:v>
                </c:pt>
              </c:numCache>
            </c:numRef>
          </c:val>
        </c:ser>
        <c:gapWidth val="0"/>
        <c:overlap val="100"/>
        <c:axId val="23263724"/>
        <c:axId val="28032817"/>
      </c:barChart>
      <c:catAx>
        <c:axId val="23263724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32817"/>
        <c:crossesAt val="0"/>
        <c:auto val="1"/>
        <c:lblAlgn val="ctr"/>
        <c:lblOffset val="100"/>
        <c:noMultiLvlLbl val="0"/>
      </c:catAx>
      <c:valAx>
        <c:axId val="28032817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263724"/>
        <c:crossesAt val="1"/>
        <c:crossBetween val="midCat"/>
        <c:majorUnit val="5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Crude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data'!$H$11:$W$11</c:f>
              <c:numCache>
                <c:formatCode>General</c:formatCode>
                <c:ptCount val="16"/>
                <c:pt idx="0">
                  <c:v>315</c:v>
                </c:pt>
                <c:pt idx="1">
                  <c:v>274</c:v>
                </c:pt>
                <c:pt idx="2">
                  <c:v>267</c:v>
                </c:pt>
                <c:pt idx="3">
                  <c:v>298</c:v>
                </c:pt>
                <c:pt idx="4">
                  <c:v>237</c:v>
                </c:pt>
                <c:pt idx="5">
                  <c:v>204</c:v>
                </c:pt>
                <c:pt idx="6">
                  <c:v>195</c:v>
                </c:pt>
                <c:pt idx="7">
                  <c:v>183</c:v>
                </c:pt>
                <c:pt idx="8">
                  <c:v>159</c:v>
                </c:pt>
                <c:pt idx="9">
                  <c:v>177</c:v>
                </c:pt>
                <c:pt idx="10">
                  <c:v>163</c:v>
                </c:pt>
                <c:pt idx="11">
                  <c:v>210</c:v>
                </c:pt>
                <c:pt idx="12">
                  <c:v>187</c:v>
                </c:pt>
                <c:pt idx="13">
                  <c:v>225</c:v>
                </c:pt>
                <c:pt idx="14">
                  <c:v>278.2</c:v>
                </c:pt>
                <c:pt idx="15">
                  <c:v>361</c:v>
                </c:pt>
              </c:numCache>
            </c:numRef>
          </c:val>
        </c:ser>
        <c:gapWidth val="0"/>
        <c:overlap val="100"/>
        <c:axId val="63570598"/>
        <c:axId val="79485369"/>
      </c:barChart>
      <c:catAx>
        <c:axId val="63570598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85369"/>
        <c:crossesAt val="0"/>
        <c:auto val="1"/>
        <c:lblAlgn val="ctr"/>
        <c:lblOffset val="100"/>
        <c:noMultiLvlLbl val="0"/>
      </c:catAx>
      <c:valAx>
        <c:axId val="794853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70598"/>
        <c:crossesAt val="1"/>
        <c:crossBetween val="midCat"/>
        <c:majorUnit val="1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Global Power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data'!$H$10:$W$10</c:f>
              <c:numCache>
                <c:formatCode>General</c:formatCode>
                <c:ptCount val="16"/>
                <c:pt idx="0">
                  <c:v>712</c:v>
                </c:pt>
                <c:pt idx="1">
                  <c:v>546</c:v>
                </c:pt>
                <c:pt idx="2">
                  <c:v>526</c:v>
                </c:pt>
                <c:pt idx="3">
                  <c:v>731</c:v>
                </c:pt>
                <c:pt idx="4">
                  <c:v>777</c:v>
                </c:pt>
                <c:pt idx="5">
                  <c:v>608</c:v>
                </c:pt>
                <c:pt idx="6">
                  <c:v>661</c:v>
                </c:pt>
                <c:pt idx="7">
                  <c:v>711</c:v>
                </c:pt>
                <c:pt idx="8">
                  <c:v>679</c:v>
                </c:pt>
                <c:pt idx="9">
                  <c:v>636</c:v>
                </c:pt>
                <c:pt idx="10">
                  <c:v>788</c:v>
                </c:pt>
                <c:pt idx="11">
                  <c:v>707</c:v>
                </c:pt>
                <c:pt idx="12">
                  <c:v>653</c:v>
                </c:pt>
                <c:pt idx="13">
                  <c:v>677</c:v>
                </c:pt>
                <c:pt idx="14">
                  <c:v>760</c:v>
                </c:pt>
                <c:pt idx="15">
                  <c:v>921.75</c:v>
                </c:pt>
              </c:numCache>
            </c:numRef>
          </c:val>
        </c:ser>
        <c:gapWidth val="0"/>
        <c:overlap val="100"/>
        <c:axId val="59779293"/>
        <c:axId val="90571099"/>
      </c:barChart>
      <c:catAx>
        <c:axId val="59779293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71099"/>
        <c:crossesAt val="0"/>
        <c:auto val="1"/>
        <c:lblAlgn val="ctr"/>
        <c:lblOffset val="100"/>
        <c:noMultiLvlLbl val="0"/>
      </c:catAx>
      <c:valAx>
        <c:axId val="905710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79293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Metals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data'!$H$12:$W$12</c:f>
              <c:numCache>
                <c:formatCode>General</c:formatCode>
                <c:ptCount val="16"/>
                <c:pt idx="0">
                  <c:v>631</c:v>
                </c:pt>
                <c:pt idx="1">
                  <c:v>552</c:v>
                </c:pt>
                <c:pt idx="2">
                  <c:v>479</c:v>
                </c:pt>
                <c:pt idx="3">
                  <c:v>819</c:v>
                </c:pt>
                <c:pt idx="4">
                  <c:v>697</c:v>
                </c:pt>
                <c:pt idx="5">
                  <c:v>602</c:v>
                </c:pt>
                <c:pt idx="6">
                  <c:v>593</c:v>
                </c:pt>
                <c:pt idx="7">
                  <c:v>533</c:v>
                </c:pt>
                <c:pt idx="8">
                  <c:v>699</c:v>
                </c:pt>
                <c:pt idx="9">
                  <c:v>436</c:v>
                </c:pt>
                <c:pt idx="10">
                  <c:v>599</c:v>
                </c:pt>
                <c:pt idx="11">
                  <c:v>582</c:v>
                </c:pt>
                <c:pt idx="12">
                  <c:v>538</c:v>
                </c:pt>
                <c:pt idx="13">
                  <c:v>644</c:v>
                </c:pt>
                <c:pt idx="14">
                  <c:v>635.8</c:v>
                </c:pt>
                <c:pt idx="15">
                  <c:v>508</c:v>
                </c:pt>
              </c:numCache>
            </c:numRef>
          </c:val>
        </c:ser>
        <c:gapWidth val="0"/>
        <c:overlap val="100"/>
        <c:axId val="1656764"/>
        <c:axId val="93429585"/>
      </c:barChart>
      <c:catAx>
        <c:axId val="1656764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29585"/>
        <c:crossesAt val="0"/>
        <c:auto val="1"/>
        <c:lblAlgn val="ctr"/>
        <c:lblOffset val="100"/>
        <c:noMultiLvlLbl val="0"/>
      </c:catAx>
      <c:valAx>
        <c:axId val="934295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6764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Fin Nat Gas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data'!$H$16:$W$16</c:f>
              <c:numCache>
                <c:formatCode>_(* #,##0_);_(* \(#,##0\);_(* \-??_);_(@_)</c:formatCode>
                <c:ptCount val="16"/>
                <c:pt idx="0">
                  <c:v>824</c:v>
                </c:pt>
                <c:pt idx="1">
                  <c:v>722</c:v>
                </c:pt>
                <c:pt idx="2">
                  <c:v>949</c:v>
                </c:pt>
                <c:pt idx="3">
                  <c:v>801</c:v>
                </c:pt>
                <c:pt idx="4">
                  <c:v>864</c:v>
                </c:pt>
                <c:pt idx="5">
                  <c:v>828</c:v>
                </c:pt>
                <c:pt idx="6">
                  <c:v>1283</c:v>
                </c:pt>
                <c:pt idx="7">
                  <c:v>1161</c:v>
                </c:pt>
                <c:pt idx="8">
                  <c:v>907</c:v>
                </c:pt>
                <c:pt idx="9">
                  <c:v>828</c:v>
                </c:pt>
                <c:pt idx="10">
                  <c:v>1085</c:v>
                </c:pt>
                <c:pt idx="11">
                  <c:v>942</c:v>
                </c:pt>
                <c:pt idx="12">
                  <c:v>1115</c:v>
                </c:pt>
                <c:pt idx="13">
                  <c:v>1084.8</c:v>
                </c:pt>
                <c:pt idx="14">
                  <c:v>1011</c:v>
                </c:pt>
                <c:pt idx="15">
                  <c:v>1433.75</c:v>
                </c:pt>
              </c:numCache>
            </c:numRef>
          </c:val>
        </c:ser>
        <c:gapWidth val="0"/>
        <c:overlap val="100"/>
        <c:axId val="57992711"/>
        <c:axId val="97825406"/>
      </c:barChart>
      <c:catAx>
        <c:axId val="57992711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25406"/>
        <c:crossesAt val="0"/>
        <c:auto val="1"/>
        <c:lblAlgn val="ctr"/>
        <c:lblOffset val="100"/>
        <c:noMultiLvlLbl val="0"/>
      </c:catAx>
      <c:valAx>
        <c:axId val="978254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92711"/>
        <c:crossesAt val="1"/>
        <c:crossBetween val="midCat"/>
        <c:majorUnit val="5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Phy Nat GasTransactions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data'!$H$17:$W$17</c:f>
              <c:numCache>
                <c:formatCode>_(* #,##0_);_(* \(#,##0\);_(* \-??_);_(@_)</c:formatCode>
                <c:ptCount val="16"/>
                <c:pt idx="0">
                  <c:v>1996</c:v>
                </c:pt>
                <c:pt idx="1">
                  <c:v>1980</c:v>
                </c:pt>
                <c:pt idx="2">
                  <c:v>2059</c:v>
                </c:pt>
                <c:pt idx="3">
                  <c:v>2011</c:v>
                </c:pt>
                <c:pt idx="4">
                  <c:v>2061</c:v>
                </c:pt>
                <c:pt idx="5">
                  <c:v>1962</c:v>
                </c:pt>
                <c:pt idx="6">
                  <c:v>2295</c:v>
                </c:pt>
                <c:pt idx="7">
                  <c:v>2270</c:v>
                </c:pt>
                <c:pt idx="8">
                  <c:v>1975</c:v>
                </c:pt>
                <c:pt idx="9">
                  <c:v>1984</c:v>
                </c:pt>
                <c:pt idx="10">
                  <c:v>2173</c:v>
                </c:pt>
                <c:pt idx="11">
                  <c:v>2128</c:v>
                </c:pt>
                <c:pt idx="12">
                  <c:v>2058</c:v>
                </c:pt>
                <c:pt idx="13">
                  <c:v>2055</c:v>
                </c:pt>
                <c:pt idx="14">
                  <c:v>2196.6</c:v>
                </c:pt>
                <c:pt idx="15">
                  <c:v>2354.25</c:v>
                </c:pt>
              </c:numCache>
            </c:numRef>
          </c:val>
        </c:ser>
        <c:gapWidth val="0"/>
        <c:overlap val="100"/>
        <c:axId val="98198749"/>
        <c:axId val="59018413"/>
      </c:barChart>
      <c:catAx>
        <c:axId val="98198749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18413"/>
        <c:crossesAt val="0"/>
        <c:auto val="1"/>
        <c:lblAlgn val="ctr"/>
        <c:lblOffset val="100"/>
        <c:noMultiLvlLbl val="0"/>
      </c:catAx>
      <c:valAx>
        <c:axId val="590184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198749"/>
        <c:crossesAt val="1"/>
        <c:crossBetween val="midCat"/>
        <c:majorUnit val="5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Power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data'!$H$18:$W$18</c:f>
              <c:numCache>
                <c:formatCode>_(* #,##0_);_(* \(#,##0\);_(* \-??_);_(@_)</c:formatCode>
                <c:ptCount val="16"/>
                <c:pt idx="0">
                  <c:v>458</c:v>
                </c:pt>
                <c:pt idx="1">
                  <c:v>393</c:v>
                </c:pt>
                <c:pt idx="2">
                  <c:v>430</c:v>
                </c:pt>
                <c:pt idx="3">
                  <c:v>423</c:v>
                </c:pt>
                <c:pt idx="4">
                  <c:v>502</c:v>
                </c:pt>
                <c:pt idx="5">
                  <c:v>449</c:v>
                </c:pt>
                <c:pt idx="6">
                  <c:v>463</c:v>
                </c:pt>
                <c:pt idx="7">
                  <c:v>601</c:v>
                </c:pt>
                <c:pt idx="8">
                  <c:v>469</c:v>
                </c:pt>
                <c:pt idx="9">
                  <c:v>521</c:v>
                </c:pt>
                <c:pt idx="10">
                  <c:v>630</c:v>
                </c:pt>
                <c:pt idx="11">
                  <c:v>527</c:v>
                </c:pt>
                <c:pt idx="12">
                  <c:v>499</c:v>
                </c:pt>
                <c:pt idx="13">
                  <c:v>526</c:v>
                </c:pt>
                <c:pt idx="14">
                  <c:v>637.2</c:v>
                </c:pt>
                <c:pt idx="15">
                  <c:v>775.5</c:v>
                </c:pt>
              </c:numCache>
            </c:numRef>
          </c:val>
        </c:ser>
        <c:gapWidth val="0"/>
        <c:overlap val="100"/>
        <c:axId val="88933745"/>
        <c:axId val="87609968"/>
      </c:barChart>
      <c:catAx>
        <c:axId val="88933745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noFill/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09968"/>
        <c:crossesAt val="0"/>
        <c:auto val="1"/>
        <c:lblAlgn val="ctr"/>
        <c:lblOffset val="100"/>
        <c:noMultiLvlLbl val="0"/>
      </c:catAx>
      <c:valAx>
        <c:axId val="876099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33745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Nat Gas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data'!$J$37:$W$37</c:f>
              <c:numCache>
                <c:formatCode>_(* #,##0.00_);_(* \(#,##0.00\);_(* \-??_);_(@_)</c:formatCode>
                <c:ptCount val="14"/>
                <c:pt idx="0">
                  <c:v>407.9071474</c:v>
                </c:pt>
                <c:pt idx="1">
                  <c:v>374.860056</c:v>
                </c:pt>
                <c:pt idx="2">
                  <c:v>376.721517</c:v>
                </c:pt>
                <c:pt idx="3">
                  <c:v>376.513603</c:v>
                </c:pt>
                <c:pt idx="4">
                  <c:v>554.70571</c:v>
                </c:pt>
                <c:pt idx="5">
                  <c:v>465.7989</c:v>
                </c:pt>
                <c:pt idx="6">
                  <c:v>371.990904</c:v>
                </c:pt>
                <c:pt idx="7">
                  <c:v>362.0765394</c:v>
                </c:pt>
                <c:pt idx="8">
                  <c:v>479.4602556</c:v>
                </c:pt>
                <c:pt idx="9">
                  <c:v>426.7111006</c:v>
                </c:pt>
                <c:pt idx="10">
                  <c:v>461.0382106</c:v>
                </c:pt>
                <c:pt idx="11">
                  <c:v>529.408671</c:v>
                </c:pt>
                <c:pt idx="12">
                  <c:v>496.5910636</c:v>
                </c:pt>
                <c:pt idx="13">
                  <c:v>701.76070125</c:v>
                </c:pt>
              </c:numCache>
            </c:numRef>
          </c:val>
        </c:ser>
        <c:gapWidth val="0"/>
        <c:overlap val="100"/>
        <c:axId val="91489677"/>
        <c:axId val="47276926"/>
      </c:barChart>
      <c:catAx>
        <c:axId val="91489677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76926"/>
        <c:crossesAt val="0"/>
        <c:auto val="1"/>
        <c:lblAlgn val="ctr"/>
        <c:lblOffset val="100"/>
        <c:noMultiLvlLbl val="0"/>
      </c:catAx>
      <c:valAx>
        <c:axId val="47276926"/>
        <c:scaling>
          <c:orientation val="minMax"/>
          <c:max val="8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89677"/>
        <c:crossesAt val="1"/>
        <c:crossBetween val="midCat"/>
        <c:maj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data'!$J$38:$W$38</c:f>
              <c:numCache>
                <c:formatCode>_(* #,##0.00_);_(* \(#,##0.00\);_(* \-??_);_(@_)</c:formatCode>
                <c:ptCount val="14"/>
                <c:pt idx="0">
                  <c:v>4.1547968</c:v>
                </c:pt>
                <c:pt idx="1">
                  <c:v>5.023715</c:v>
                </c:pt>
                <c:pt idx="2">
                  <c:v>6.115656</c:v>
                </c:pt>
                <c:pt idx="3">
                  <c:v>5.740252</c:v>
                </c:pt>
                <c:pt idx="4">
                  <c:v>6.090002</c:v>
                </c:pt>
                <c:pt idx="5">
                  <c:v>7.628554</c:v>
                </c:pt>
                <c:pt idx="6">
                  <c:v>6.768324875</c:v>
                </c:pt>
                <c:pt idx="7">
                  <c:v>8.4210713</c:v>
                </c:pt>
                <c:pt idx="8">
                  <c:v>6.6402786</c:v>
                </c:pt>
                <c:pt idx="9">
                  <c:v>7.6158943</c:v>
                </c:pt>
                <c:pt idx="10">
                  <c:v>8.0536929</c:v>
                </c:pt>
                <c:pt idx="11">
                  <c:v>7.719889</c:v>
                </c:pt>
                <c:pt idx="12">
                  <c:v>10.6908572</c:v>
                </c:pt>
                <c:pt idx="13">
                  <c:v>13.88689</c:v>
                </c:pt>
              </c:numCache>
            </c:numRef>
          </c:val>
        </c:ser>
        <c:gapWidth val="0"/>
        <c:overlap val="100"/>
        <c:axId val="98074279"/>
        <c:axId val="20698677"/>
      </c:barChart>
      <c:catAx>
        <c:axId val="98074279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98677"/>
        <c:crossesAt val="0"/>
        <c:auto val="1"/>
        <c:lblAlgn val="ctr"/>
        <c:lblOffset val="100"/>
        <c:noMultiLvlLbl val="0"/>
      </c:catAx>
      <c:valAx>
        <c:axId val="206986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74279"/>
        <c:crossesAt val="1"/>
        <c:crossBetween val="midCat"/>
        <c:majorUnit val="2"/>
        <c:minorUnit val="2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0</xdr:row>
      <xdr:rowOff>19080</xdr:rowOff>
    </xdr:from>
    <xdr:to>
      <xdr:col>6</xdr:col>
      <xdr:colOff>720</xdr:colOff>
      <xdr:row>15</xdr:row>
      <xdr:rowOff>133560</xdr:rowOff>
    </xdr:to>
    <xdr:graphicFrame>
      <xdr:nvGraphicFramePr>
        <xdr:cNvPr id="0" name="Chart 1"/>
        <xdr:cNvGraphicFramePr/>
      </xdr:nvGraphicFramePr>
      <xdr:xfrm>
        <a:off x="29880" y="19080"/>
        <a:ext cx="37998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19800</xdr:colOff>
      <xdr:row>16</xdr:row>
      <xdr:rowOff>86040</xdr:rowOff>
    </xdr:from>
    <xdr:to>
      <xdr:col>6</xdr:col>
      <xdr:colOff>720</xdr:colOff>
      <xdr:row>32</xdr:row>
      <xdr:rowOff>47520</xdr:rowOff>
    </xdr:to>
    <xdr:graphicFrame>
      <xdr:nvGraphicFramePr>
        <xdr:cNvPr id="1" name="Chart 2"/>
        <xdr:cNvGraphicFramePr/>
      </xdr:nvGraphicFramePr>
      <xdr:xfrm>
        <a:off x="19800" y="2676960"/>
        <a:ext cx="3809880" cy="255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339120</xdr:colOff>
      <xdr:row>0</xdr:row>
      <xdr:rowOff>19080</xdr:rowOff>
    </xdr:from>
    <xdr:to>
      <xdr:col>12</xdr:col>
      <xdr:colOff>329400</xdr:colOff>
      <xdr:row>15</xdr:row>
      <xdr:rowOff>133560</xdr:rowOff>
    </xdr:to>
    <xdr:graphicFrame>
      <xdr:nvGraphicFramePr>
        <xdr:cNvPr id="2" name="Chart 3"/>
        <xdr:cNvGraphicFramePr/>
      </xdr:nvGraphicFramePr>
      <xdr:xfrm>
        <a:off x="4168080" y="19080"/>
        <a:ext cx="38196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339120</xdr:colOff>
      <xdr:row>16</xdr:row>
      <xdr:rowOff>104760</xdr:rowOff>
    </xdr:from>
    <xdr:to>
      <xdr:col>12</xdr:col>
      <xdr:colOff>339480</xdr:colOff>
      <xdr:row>32</xdr:row>
      <xdr:rowOff>38160</xdr:rowOff>
    </xdr:to>
    <xdr:graphicFrame>
      <xdr:nvGraphicFramePr>
        <xdr:cNvPr id="3" name="Chart 4"/>
        <xdr:cNvGraphicFramePr/>
      </xdr:nvGraphicFramePr>
      <xdr:xfrm>
        <a:off x="4168080" y="2695680"/>
        <a:ext cx="3829680" cy="252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19800</xdr:colOff>
      <xdr:row>37</xdr:row>
      <xdr:rowOff>0</xdr:rowOff>
    </xdr:from>
    <xdr:to>
      <xdr:col>5</xdr:col>
      <xdr:colOff>618840</xdr:colOff>
      <xdr:row>52</xdr:row>
      <xdr:rowOff>133560</xdr:rowOff>
    </xdr:to>
    <xdr:graphicFrame>
      <xdr:nvGraphicFramePr>
        <xdr:cNvPr id="4" name="Chart 5"/>
        <xdr:cNvGraphicFramePr/>
      </xdr:nvGraphicFramePr>
      <xdr:xfrm>
        <a:off x="19800" y="5991120"/>
        <a:ext cx="37900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309240</xdr:colOff>
      <xdr:row>37</xdr:row>
      <xdr:rowOff>0</xdr:rowOff>
    </xdr:from>
    <xdr:to>
      <xdr:col>12</xdr:col>
      <xdr:colOff>329400</xdr:colOff>
      <xdr:row>52</xdr:row>
      <xdr:rowOff>133560</xdr:rowOff>
    </xdr:to>
    <xdr:graphicFrame>
      <xdr:nvGraphicFramePr>
        <xdr:cNvPr id="5" name="Chart 6"/>
        <xdr:cNvGraphicFramePr/>
      </xdr:nvGraphicFramePr>
      <xdr:xfrm>
        <a:off x="4138200" y="599112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29880</xdr:colOff>
      <xdr:row>54</xdr:row>
      <xdr:rowOff>152280</xdr:rowOff>
    </xdr:from>
    <xdr:to>
      <xdr:col>5</xdr:col>
      <xdr:colOff>628560</xdr:colOff>
      <xdr:row>70</xdr:row>
      <xdr:rowOff>124200</xdr:rowOff>
    </xdr:to>
    <xdr:graphicFrame>
      <xdr:nvGraphicFramePr>
        <xdr:cNvPr id="6" name="Chart 7"/>
        <xdr:cNvGraphicFramePr/>
      </xdr:nvGraphicFramePr>
      <xdr:xfrm>
        <a:off x="29880" y="889632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29880</xdr:colOff>
      <xdr:row>74</xdr:row>
      <xdr:rowOff>152280</xdr:rowOff>
    </xdr:from>
    <xdr:to>
      <xdr:col>5</xdr:col>
      <xdr:colOff>628560</xdr:colOff>
      <xdr:row>90</xdr:row>
      <xdr:rowOff>124200</xdr:rowOff>
    </xdr:to>
    <xdr:graphicFrame>
      <xdr:nvGraphicFramePr>
        <xdr:cNvPr id="7" name="Chart 9"/>
        <xdr:cNvGraphicFramePr/>
      </xdr:nvGraphicFramePr>
      <xdr:xfrm>
        <a:off x="29880" y="1213488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6</xdr:col>
      <xdr:colOff>319320</xdr:colOff>
      <xdr:row>74</xdr:row>
      <xdr:rowOff>152280</xdr:rowOff>
    </xdr:from>
    <xdr:to>
      <xdr:col>12</xdr:col>
      <xdr:colOff>339480</xdr:colOff>
      <xdr:row>90</xdr:row>
      <xdr:rowOff>124200</xdr:rowOff>
    </xdr:to>
    <xdr:graphicFrame>
      <xdr:nvGraphicFramePr>
        <xdr:cNvPr id="8" name="Chart 10"/>
        <xdr:cNvGraphicFramePr/>
      </xdr:nvGraphicFramePr>
      <xdr:xfrm>
        <a:off x="4148280" y="1213488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6</xdr:col>
      <xdr:colOff>319320</xdr:colOff>
      <xdr:row>92</xdr:row>
      <xdr:rowOff>152280</xdr:rowOff>
    </xdr:from>
    <xdr:to>
      <xdr:col>12</xdr:col>
      <xdr:colOff>339480</xdr:colOff>
      <xdr:row>108</xdr:row>
      <xdr:rowOff>123840</xdr:rowOff>
    </xdr:to>
    <xdr:graphicFrame>
      <xdr:nvGraphicFramePr>
        <xdr:cNvPr id="9" name="Chart 12"/>
        <xdr:cNvGraphicFramePr/>
      </xdr:nvGraphicFramePr>
      <xdr:xfrm>
        <a:off x="4148280" y="1504944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29880</xdr:colOff>
      <xdr:row>111</xdr:row>
      <xdr:rowOff>152280</xdr:rowOff>
    </xdr:from>
    <xdr:to>
      <xdr:col>5</xdr:col>
      <xdr:colOff>628560</xdr:colOff>
      <xdr:row>127</xdr:row>
      <xdr:rowOff>123840</xdr:rowOff>
    </xdr:to>
    <xdr:graphicFrame>
      <xdr:nvGraphicFramePr>
        <xdr:cNvPr id="10" name="Chart 13"/>
        <xdr:cNvGraphicFramePr/>
      </xdr:nvGraphicFramePr>
      <xdr:xfrm>
        <a:off x="29880" y="1812600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6</xdr:col>
      <xdr:colOff>319320</xdr:colOff>
      <xdr:row>111</xdr:row>
      <xdr:rowOff>152280</xdr:rowOff>
    </xdr:from>
    <xdr:to>
      <xdr:col>12</xdr:col>
      <xdr:colOff>339480</xdr:colOff>
      <xdr:row>127</xdr:row>
      <xdr:rowOff>123840</xdr:rowOff>
    </xdr:to>
    <xdr:graphicFrame>
      <xdr:nvGraphicFramePr>
        <xdr:cNvPr id="11" name="Chart 14"/>
        <xdr:cNvGraphicFramePr/>
      </xdr:nvGraphicFramePr>
      <xdr:xfrm>
        <a:off x="4148280" y="1812600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29880</xdr:colOff>
      <xdr:row>129</xdr:row>
      <xdr:rowOff>152640</xdr:rowOff>
    </xdr:from>
    <xdr:to>
      <xdr:col>5</xdr:col>
      <xdr:colOff>628560</xdr:colOff>
      <xdr:row>145</xdr:row>
      <xdr:rowOff>123840</xdr:rowOff>
    </xdr:to>
    <xdr:graphicFrame>
      <xdr:nvGraphicFramePr>
        <xdr:cNvPr id="12" name="Chart 15"/>
        <xdr:cNvGraphicFramePr/>
      </xdr:nvGraphicFramePr>
      <xdr:xfrm>
        <a:off x="29880" y="21040920"/>
        <a:ext cx="3789720" cy="2562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93</xdr:row>
      <xdr:rowOff>0</xdr:rowOff>
    </xdr:from>
    <xdr:to>
      <xdr:col>6</xdr:col>
      <xdr:colOff>30600</xdr:colOff>
      <xdr:row>108</xdr:row>
      <xdr:rowOff>142920</xdr:rowOff>
    </xdr:to>
    <xdr:graphicFrame>
      <xdr:nvGraphicFramePr>
        <xdr:cNvPr id="13" name="Chart 17"/>
        <xdr:cNvGraphicFramePr/>
      </xdr:nvGraphicFramePr>
      <xdr:xfrm>
        <a:off x="0" y="15059160"/>
        <a:ext cx="385956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148</xdr:row>
      <xdr:rowOff>0</xdr:rowOff>
    </xdr:from>
    <xdr:to>
      <xdr:col>5</xdr:col>
      <xdr:colOff>618840</xdr:colOff>
      <xdr:row>163</xdr:row>
      <xdr:rowOff>142920</xdr:rowOff>
    </xdr:to>
    <xdr:graphicFrame>
      <xdr:nvGraphicFramePr>
        <xdr:cNvPr id="14" name="Chart 20"/>
        <xdr:cNvGraphicFramePr/>
      </xdr:nvGraphicFramePr>
      <xdr:xfrm>
        <a:off x="0" y="23964840"/>
        <a:ext cx="380988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6</xdr:col>
      <xdr:colOff>358920</xdr:colOff>
      <xdr:row>148</xdr:row>
      <xdr:rowOff>0</xdr:rowOff>
    </xdr:from>
    <xdr:to>
      <xdr:col>12</xdr:col>
      <xdr:colOff>329400</xdr:colOff>
      <xdr:row>163</xdr:row>
      <xdr:rowOff>133560</xdr:rowOff>
    </xdr:to>
    <xdr:graphicFrame>
      <xdr:nvGraphicFramePr>
        <xdr:cNvPr id="15" name="Chart 21"/>
        <xdr:cNvGraphicFramePr/>
      </xdr:nvGraphicFramePr>
      <xdr:xfrm>
        <a:off x="4187880" y="23964840"/>
        <a:ext cx="379980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2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7"/>
    <col collapsed="false" customWidth="true" hidden="false" outlineLevel="0" max="3" min="3" style="0" width="8.41"/>
    <col collapsed="false" customWidth="true" hidden="false" outlineLevel="0" max="9" min="4" style="0" width="9.28"/>
    <col collapsed="false" customWidth="true" hidden="false" outlineLevel="0" max="11" min="10" style="0" width="14.99"/>
    <col collapsed="false" customWidth="true" hidden="false" outlineLevel="0" max="12" min="12" style="0" width="16.99"/>
    <col collapsed="false" customWidth="true" hidden="false" outlineLevel="0" max="15" min="13" style="0" width="14.99"/>
    <col collapsed="false" customWidth="true" hidden="false" outlineLevel="0" max="17" min="16" style="0" width="13.99"/>
    <col collapsed="false" customWidth="true" hidden="false" outlineLevel="0" max="18" min="18" style="0" width="16.56"/>
    <col collapsed="false" customWidth="true" hidden="false" outlineLevel="0" max="19" min="19" style="0" width="16.7"/>
    <col collapsed="false" customWidth="true" hidden="false" outlineLevel="0" max="20" min="20" style="0" width="16.99"/>
    <col collapsed="false" customWidth="true" hidden="false" outlineLevel="0" max="21" min="21" style="0" width="12.85"/>
    <col collapsed="false" customWidth="true" hidden="false" outlineLevel="0" max="23" min="22" style="0" width="11.99"/>
  </cols>
  <sheetData>
    <row r="3" customFormat="false" ht="12.75" hidden="false" customHeight="false" outlineLevel="0" collapsed="false">
      <c r="U3" s="1"/>
      <c r="V3" s="1"/>
    </row>
    <row r="4" customFormat="false" ht="12.75" hidden="false" customHeight="false" outlineLevel="0" collapsed="false">
      <c r="U4" s="2"/>
      <c r="V4" s="2"/>
    </row>
    <row r="5" customFormat="false" ht="12.75" hidden="false" customHeight="false" outlineLevel="0" collapsed="false">
      <c r="Q5" s="0" t="s">
        <v>0</v>
      </c>
    </row>
    <row r="6" customFormat="false" ht="12.75" hidden="false" customHeight="false" outlineLevel="0" collapsed="false">
      <c r="D6" s="0" t="s">
        <v>1</v>
      </c>
      <c r="I6" s="3" t="s">
        <v>0</v>
      </c>
      <c r="P6" s="0" t="s">
        <v>2</v>
      </c>
      <c r="Q6" s="0" t="s">
        <v>2</v>
      </c>
    </row>
    <row r="7" customFormat="false" ht="12.75" hidden="false" customHeight="false" outlineLevel="0" collapsed="false">
      <c r="B7" s="4" t="s">
        <v>3</v>
      </c>
      <c r="C7" s="0" t="s">
        <v>4</v>
      </c>
      <c r="D7" s="5" t="n">
        <v>36906</v>
      </c>
      <c r="E7" s="5" t="n">
        <f aca="false">+D7+7</f>
        <v>36913</v>
      </c>
      <c r="F7" s="5" t="n">
        <f aca="false">+E7+7</f>
        <v>36920</v>
      </c>
      <c r="G7" s="5" t="n">
        <f aca="false">+F7+7</f>
        <v>36927</v>
      </c>
      <c r="H7" s="5" t="n">
        <f aca="false">+G7+7</f>
        <v>36934</v>
      </c>
      <c r="I7" s="5" t="n">
        <f aca="false">+H7+7</f>
        <v>36941</v>
      </c>
      <c r="J7" s="5" t="n">
        <f aca="false">+I7+7</f>
        <v>36948</v>
      </c>
      <c r="K7" s="5" t="n">
        <f aca="false">+J7+7</f>
        <v>36955</v>
      </c>
      <c r="L7" s="5" t="n">
        <f aca="false">+K7+7</f>
        <v>36962</v>
      </c>
      <c r="M7" s="5" t="n">
        <f aca="false">+L7+7</f>
        <v>36969</v>
      </c>
      <c r="N7" s="5" t="n">
        <f aca="false">+M7+7</f>
        <v>36976</v>
      </c>
      <c r="O7" s="5" t="n">
        <f aca="false">+N7+7</f>
        <v>36983</v>
      </c>
      <c r="P7" s="5" t="n">
        <f aca="false">+O7+7</f>
        <v>36990</v>
      </c>
      <c r="Q7" s="5" t="n">
        <f aca="false">+P7+7</f>
        <v>36997</v>
      </c>
      <c r="R7" s="5" t="n">
        <f aca="false">+Q7+7</f>
        <v>37004</v>
      </c>
      <c r="S7" s="5" t="n">
        <f aca="false">+R7+7</f>
        <v>37011</v>
      </c>
      <c r="T7" s="5" t="n">
        <f aca="false">+S7+7</f>
        <v>37018</v>
      </c>
      <c r="U7" s="5" t="n">
        <f aca="false">+T7+7</f>
        <v>37025</v>
      </c>
      <c r="V7" s="5" t="n">
        <f aca="false">+U7+7</f>
        <v>37032</v>
      </c>
      <c r="W7" s="5" t="n">
        <f aca="false">+V7+7</f>
        <v>37039</v>
      </c>
      <c r="X7" s="5"/>
    </row>
    <row r="8" customFormat="false" ht="12.75" hidden="false" customHeight="false" outlineLevel="0" collapsed="false">
      <c r="B8" s="6" t="s">
        <v>5</v>
      </c>
    </row>
    <row r="9" customFormat="false" ht="12.75" hidden="false" customHeight="false" outlineLevel="0" collapsed="false">
      <c r="A9" s="7"/>
      <c r="B9" s="8" t="s">
        <v>6</v>
      </c>
      <c r="C9" s="9"/>
      <c r="D9" s="9" t="n">
        <v>2764</v>
      </c>
      <c r="E9" s="9" t="n">
        <v>2736</v>
      </c>
      <c r="F9" s="9" t="n">
        <v>3330</v>
      </c>
      <c r="G9" s="9" t="n">
        <v>3916</v>
      </c>
      <c r="H9" s="9" t="n">
        <v>3667</v>
      </c>
      <c r="I9" s="9" t="n">
        <v>2815</v>
      </c>
      <c r="J9" s="9" t="n">
        <v>3216</v>
      </c>
      <c r="K9" s="9" t="n">
        <v>3800</v>
      </c>
      <c r="L9" s="9" t="n">
        <v>3069</v>
      </c>
      <c r="M9" s="9" t="n">
        <v>2947</v>
      </c>
      <c r="N9" s="9" t="n">
        <v>3686</v>
      </c>
      <c r="O9" s="9" t="n">
        <v>3542</v>
      </c>
      <c r="P9" s="9" t="n">
        <v>3020</v>
      </c>
      <c r="Q9" s="9" t="n">
        <v>2895</v>
      </c>
      <c r="R9" s="9" t="n">
        <v>3374</v>
      </c>
      <c r="S9" s="9" t="n">
        <v>3170</v>
      </c>
      <c r="T9" s="9" t="n">
        <v>3069</v>
      </c>
      <c r="U9" s="9" t="n">
        <v>3244</v>
      </c>
      <c r="V9" s="9" t="n">
        <v>3303.2</v>
      </c>
      <c r="W9" s="10" t="n">
        <v>3864.25</v>
      </c>
      <c r="X9" s="10"/>
    </row>
    <row r="10" customFormat="false" ht="12.75" hidden="false" customHeight="false" outlineLevel="0" collapsed="false">
      <c r="A10" s="7"/>
      <c r="B10" s="8" t="s">
        <v>7</v>
      </c>
      <c r="C10" s="9"/>
      <c r="D10" s="9" t="n">
        <v>515</v>
      </c>
      <c r="E10" s="9" t="n">
        <v>429</v>
      </c>
      <c r="F10" s="9" t="n">
        <v>573</v>
      </c>
      <c r="G10" s="9" t="n">
        <v>676</v>
      </c>
      <c r="H10" s="9" t="n">
        <v>712</v>
      </c>
      <c r="I10" s="9" t="n">
        <v>546</v>
      </c>
      <c r="J10" s="9" t="n">
        <v>526</v>
      </c>
      <c r="K10" s="9" t="n">
        <v>731</v>
      </c>
      <c r="L10" s="9" t="n">
        <v>777</v>
      </c>
      <c r="M10" s="9" t="n">
        <v>608</v>
      </c>
      <c r="N10" s="9" t="n">
        <v>661</v>
      </c>
      <c r="O10" s="9" t="n">
        <v>711</v>
      </c>
      <c r="P10" s="9" t="n">
        <v>679</v>
      </c>
      <c r="Q10" s="9" t="n">
        <v>636</v>
      </c>
      <c r="R10" s="9" t="n">
        <v>788</v>
      </c>
      <c r="S10" s="9" t="n">
        <v>707</v>
      </c>
      <c r="T10" s="9" t="n">
        <v>653</v>
      </c>
      <c r="U10" s="9" t="n">
        <v>677</v>
      </c>
      <c r="V10" s="9" t="n">
        <v>760</v>
      </c>
      <c r="W10" s="10" t="n">
        <v>921.75</v>
      </c>
      <c r="X10" s="10"/>
    </row>
    <row r="11" customFormat="false" ht="12.75" hidden="false" customHeight="false" outlineLevel="0" collapsed="false">
      <c r="A11" s="7"/>
      <c r="B11" s="8" t="s">
        <v>8</v>
      </c>
      <c r="C11" s="9"/>
      <c r="D11" s="9" t="n">
        <v>219</v>
      </c>
      <c r="E11" s="9" t="n">
        <v>248</v>
      </c>
      <c r="F11" s="9" t="n">
        <v>290</v>
      </c>
      <c r="G11" s="9" t="n">
        <v>348</v>
      </c>
      <c r="H11" s="9" t="n">
        <v>315</v>
      </c>
      <c r="I11" s="9" t="n">
        <v>274</v>
      </c>
      <c r="J11" s="9" t="n">
        <v>267</v>
      </c>
      <c r="K11" s="9" t="n">
        <v>298</v>
      </c>
      <c r="L11" s="9" t="n">
        <v>237</v>
      </c>
      <c r="M11" s="9" t="n">
        <v>204</v>
      </c>
      <c r="N11" s="9" t="n">
        <v>195</v>
      </c>
      <c r="O11" s="9" t="n">
        <v>183</v>
      </c>
      <c r="P11" s="9" t="n">
        <v>159</v>
      </c>
      <c r="Q11" s="9" t="n">
        <v>177</v>
      </c>
      <c r="R11" s="9" t="n">
        <v>163</v>
      </c>
      <c r="S11" s="9" t="n">
        <v>210</v>
      </c>
      <c r="T11" s="9" t="n">
        <v>187</v>
      </c>
      <c r="U11" s="9" t="n">
        <v>225</v>
      </c>
      <c r="V11" s="9" t="n">
        <v>278.2</v>
      </c>
      <c r="W11" s="10" t="n">
        <v>361</v>
      </c>
      <c r="X11" s="10"/>
    </row>
    <row r="12" customFormat="false" ht="12.75" hidden="false" customHeight="false" outlineLevel="0" collapsed="false">
      <c r="A12" s="7"/>
      <c r="B12" s="8" t="s">
        <v>9</v>
      </c>
      <c r="C12" s="9"/>
      <c r="D12" s="9" t="n">
        <v>607</v>
      </c>
      <c r="E12" s="9" t="n">
        <v>660</v>
      </c>
      <c r="F12" s="9" t="n">
        <v>610</v>
      </c>
      <c r="G12" s="9" t="n">
        <v>608</v>
      </c>
      <c r="H12" s="9" t="n">
        <v>631</v>
      </c>
      <c r="I12" s="9" t="n">
        <v>552</v>
      </c>
      <c r="J12" s="9" t="n">
        <v>479</v>
      </c>
      <c r="K12" s="9" t="n">
        <v>819</v>
      </c>
      <c r="L12" s="9" t="n">
        <v>697</v>
      </c>
      <c r="M12" s="9" t="n">
        <v>602</v>
      </c>
      <c r="N12" s="9" t="n">
        <v>593</v>
      </c>
      <c r="O12" s="9" t="n">
        <v>533</v>
      </c>
      <c r="P12" s="9" t="n">
        <v>699</v>
      </c>
      <c r="Q12" s="9" t="n">
        <v>436</v>
      </c>
      <c r="R12" s="9" t="n">
        <v>599</v>
      </c>
      <c r="S12" s="9" t="n">
        <v>582</v>
      </c>
      <c r="T12" s="9" t="n">
        <v>538</v>
      </c>
      <c r="U12" s="9" t="n">
        <v>644</v>
      </c>
      <c r="V12" s="9" t="n">
        <v>635.8</v>
      </c>
      <c r="W12" s="10" t="n">
        <v>508</v>
      </c>
      <c r="X12" s="10"/>
    </row>
    <row r="13" customFormat="false" ht="12.75" hidden="false" customHeight="false" outlineLevel="0" collapsed="false">
      <c r="A13" s="7"/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0"/>
      <c r="X13" s="10"/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0"/>
      <c r="X14" s="10"/>
    </row>
    <row r="15" customFormat="false" ht="12.75" hidden="false" customHeight="false" outlineLevel="0" collapsed="false">
      <c r="A15" s="9"/>
      <c r="B15" s="11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0"/>
      <c r="X15" s="10"/>
    </row>
    <row r="16" customFormat="false" ht="12.75" hidden="false" customHeight="false" outlineLevel="0" collapsed="false">
      <c r="A16" s="9"/>
      <c r="B16" s="8" t="s">
        <v>11</v>
      </c>
      <c r="C16" s="7"/>
      <c r="D16" s="10" t="n">
        <v>1045</v>
      </c>
      <c r="E16" s="10" t="n">
        <v>910</v>
      </c>
      <c r="F16" s="10" t="n">
        <v>1706</v>
      </c>
      <c r="G16" s="10" t="n">
        <v>1180</v>
      </c>
      <c r="H16" s="10" t="n">
        <v>824</v>
      </c>
      <c r="I16" s="10" t="n">
        <v>722</v>
      </c>
      <c r="J16" s="10" t="n">
        <v>949</v>
      </c>
      <c r="K16" s="10" t="n">
        <v>801</v>
      </c>
      <c r="L16" s="10" t="n">
        <v>864</v>
      </c>
      <c r="M16" s="10" t="n">
        <v>828</v>
      </c>
      <c r="N16" s="10" t="n">
        <v>1283</v>
      </c>
      <c r="O16" s="10" t="n">
        <v>1161</v>
      </c>
      <c r="P16" s="10" t="n">
        <v>907</v>
      </c>
      <c r="Q16" s="10" t="n">
        <v>828</v>
      </c>
      <c r="R16" s="10" t="n">
        <v>1085</v>
      </c>
      <c r="S16" s="10" t="n">
        <v>942</v>
      </c>
      <c r="T16" s="10" t="n">
        <v>1115</v>
      </c>
      <c r="U16" s="9" t="n">
        <f aca="false">+'May 14- May 18 no notional'!B7+'May 14- May 18 no notional'!B9</f>
        <v>1084.8</v>
      </c>
      <c r="V16" s="9" t="n">
        <v>1011</v>
      </c>
      <c r="W16" s="10" t="n">
        <v>1433.75</v>
      </c>
      <c r="X16" s="10"/>
    </row>
    <row r="17" customFormat="false" ht="12.75" hidden="false" customHeight="false" outlineLevel="0" collapsed="false">
      <c r="A17" s="9"/>
      <c r="B17" s="8" t="s">
        <v>12</v>
      </c>
      <c r="C17" s="7"/>
      <c r="D17" s="10" t="n">
        <v>1600</v>
      </c>
      <c r="E17" s="10" t="n">
        <v>1725</v>
      </c>
      <c r="F17" s="10" t="n">
        <v>2004</v>
      </c>
      <c r="G17" s="10" t="n">
        <v>2027</v>
      </c>
      <c r="H17" s="10" t="n">
        <v>1996</v>
      </c>
      <c r="I17" s="10" t="n">
        <v>1980</v>
      </c>
      <c r="J17" s="10" t="n">
        <v>2059</v>
      </c>
      <c r="K17" s="10" t="n">
        <v>2011</v>
      </c>
      <c r="L17" s="10" t="n">
        <v>2061</v>
      </c>
      <c r="M17" s="10" t="n">
        <v>1962</v>
      </c>
      <c r="N17" s="10" t="n">
        <v>2295</v>
      </c>
      <c r="O17" s="10" t="n">
        <v>2270</v>
      </c>
      <c r="P17" s="10" t="n">
        <v>1975</v>
      </c>
      <c r="Q17" s="10" t="n">
        <v>1984</v>
      </c>
      <c r="R17" s="10" t="n">
        <v>2173</v>
      </c>
      <c r="S17" s="10" t="n">
        <v>2128</v>
      </c>
      <c r="T17" s="10" t="n">
        <v>2058</v>
      </c>
      <c r="U17" s="9" t="n">
        <f aca="false">+'May 14- May 18 no notional'!B8+'May 14- May 18 no notional'!B10</f>
        <v>2055</v>
      </c>
      <c r="V17" s="9" t="n">
        <v>2196.6</v>
      </c>
      <c r="W17" s="10" t="n">
        <v>2354.25</v>
      </c>
      <c r="X17" s="10"/>
    </row>
    <row r="18" customFormat="false" ht="12.75" hidden="false" customHeight="false" outlineLevel="0" collapsed="false">
      <c r="A18" s="9"/>
      <c r="B18" s="12" t="s">
        <v>13</v>
      </c>
      <c r="C18" s="7"/>
      <c r="D18" s="10" t="n">
        <v>367</v>
      </c>
      <c r="E18" s="10" t="n">
        <v>304</v>
      </c>
      <c r="F18" s="10" t="n">
        <v>572</v>
      </c>
      <c r="G18" s="10" t="n">
        <v>439</v>
      </c>
      <c r="H18" s="10" t="n">
        <v>458</v>
      </c>
      <c r="I18" s="10" t="n">
        <v>393</v>
      </c>
      <c r="J18" s="10" t="n">
        <v>430</v>
      </c>
      <c r="K18" s="10" t="n">
        <v>423</v>
      </c>
      <c r="L18" s="10" t="n">
        <v>502</v>
      </c>
      <c r="M18" s="10" t="n">
        <v>449</v>
      </c>
      <c r="N18" s="10" t="n">
        <v>463</v>
      </c>
      <c r="O18" s="10" t="n">
        <v>601</v>
      </c>
      <c r="P18" s="10" t="n">
        <v>469</v>
      </c>
      <c r="Q18" s="10" t="n">
        <v>521</v>
      </c>
      <c r="R18" s="10" t="n">
        <v>630</v>
      </c>
      <c r="S18" s="10" t="n">
        <v>527</v>
      </c>
      <c r="T18" s="10" t="n">
        <v>499</v>
      </c>
      <c r="U18" s="9" t="n">
        <v>526</v>
      </c>
      <c r="V18" s="9" t="n">
        <v>637.2</v>
      </c>
      <c r="W18" s="10" t="n">
        <v>775.5</v>
      </c>
      <c r="X18" s="10"/>
    </row>
    <row r="19" customFormat="false" ht="12.75" hidden="false" customHeight="false" outlineLevel="0" collapsed="false">
      <c r="A19" s="13"/>
      <c r="B19" s="14"/>
      <c r="C19" s="14"/>
      <c r="K19" s="13"/>
      <c r="L19" s="13"/>
      <c r="M19" s="13"/>
      <c r="O19" s="13"/>
      <c r="P19" s="13"/>
      <c r="Q19" s="13"/>
      <c r="R19" s="13"/>
      <c r="S19" s="13"/>
      <c r="T19" s="13"/>
    </row>
    <row r="20" customFormat="false" ht="13.5" hidden="false" customHeight="false" outlineLevel="0" collapsed="false">
      <c r="B20" s="4" t="s">
        <v>3</v>
      </c>
      <c r="K20" s="13"/>
      <c r="L20" s="13"/>
      <c r="M20" s="13"/>
      <c r="O20" s="13"/>
      <c r="P20" s="13"/>
      <c r="Q20" s="13"/>
      <c r="R20" s="13"/>
      <c r="S20" s="13"/>
      <c r="T20" s="13"/>
    </row>
    <row r="21" customFormat="false" ht="12.75" hidden="false" customHeight="false" outlineLevel="0" collapsed="false">
      <c r="A21" s="15"/>
      <c r="B21" s="16" t="s">
        <v>14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customFormat="false" ht="12.75" hidden="false" customHeight="false" outlineLevel="0" collapsed="false">
      <c r="A22" s="18"/>
      <c r="B22" s="8" t="s">
        <v>15</v>
      </c>
      <c r="C22" s="7"/>
      <c r="D22" s="7"/>
      <c r="E22" s="7"/>
      <c r="F22" s="7"/>
      <c r="G22" s="7"/>
      <c r="H22" s="7"/>
      <c r="I22" s="7"/>
      <c r="J22" s="10" t="n">
        <v>407907147.4</v>
      </c>
      <c r="K22" s="10" t="n">
        <v>374860056</v>
      </c>
      <c r="L22" s="10" t="n">
        <v>376721517</v>
      </c>
      <c r="M22" s="10" t="n">
        <v>376513603</v>
      </c>
      <c r="N22" s="10" t="n">
        <v>554705710</v>
      </c>
      <c r="O22" s="10" t="n">
        <v>465798900</v>
      </c>
      <c r="P22" s="10" t="n">
        <v>371990904</v>
      </c>
      <c r="Q22" s="10" t="n">
        <v>362076539.4</v>
      </c>
      <c r="R22" s="10" t="n">
        <v>479460255.6</v>
      </c>
      <c r="S22" s="10" t="n">
        <v>426711100.6</v>
      </c>
      <c r="T22" s="10" t="n">
        <v>461038210.6</v>
      </c>
      <c r="U22" s="10" t="n">
        <v>529408671</v>
      </c>
      <c r="V22" s="10" t="n">
        <v>496591063.6</v>
      </c>
      <c r="W22" s="10" t="n">
        <v>701760701.25</v>
      </c>
    </row>
    <row r="23" customFormat="false" ht="12.75" hidden="false" customHeight="false" outlineLevel="0" collapsed="false">
      <c r="A23" s="18"/>
      <c r="B23" s="8" t="s">
        <v>16</v>
      </c>
      <c r="C23" s="7"/>
      <c r="D23" s="7"/>
      <c r="E23" s="7"/>
      <c r="F23" s="7"/>
      <c r="G23" s="7"/>
      <c r="H23" s="7"/>
      <c r="I23" s="7"/>
      <c r="J23" s="10" t="n">
        <v>4154796.8</v>
      </c>
      <c r="K23" s="10" t="n">
        <v>5023715</v>
      </c>
      <c r="L23" s="10" t="n">
        <v>6115656</v>
      </c>
      <c r="M23" s="10" t="n">
        <v>5740252</v>
      </c>
      <c r="N23" s="10" t="n">
        <v>6090002</v>
      </c>
      <c r="O23" s="10" t="n">
        <v>7628554</v>
      </c>
      <c r="P23" s="10" t="n">
        <v>6768324.875</v>
      </c>
      <c r="Q23" s="10" t="n">
        <v>8421071.3</v>
      </c>
      <c r="R23" s="10" t="n">
        <v>6640278.6</v>
      </c>
      <c r="S23" s="10" t="n">
        <v>7615894.3</v>
      </c>
      <c r="T23" s="10" t="n">
        <v>8053692.9</v>
      </c>
      <c r="U23" s="10" t="n">
        <v>7719889</v>
      </c>
      <c r="V23" s="10" t="n">
        <v>10690857.2</v>
      </c>
      <c r="W23" s="10" t="n">
        <v>13886890</v>
      </c>
    </row>
    <row r="24" customFormat="false" ht="12.75" hidden="false" customHeight="false" outlineLevel="0" collapsed="false">
      <c r="A24" s="18"/>
      <c r="B24" s="8" t="s">
        <v>8</v>
      </c>
      <c r="C24" s="7"/>
      <c r="D24" s="7"/>
      <c r="E24" s="7"/>
      <c r="F24" s="7"/>
      <c r="G24" s="7"/>
      <c r="H24" s="7"/>
      <c r="I24" s="7"/>
      <c r="J24" s="10" t="n">
        <v>7382000</v>
      </c>
      <c r="K24" s="10" t="n">
        <v>6353400</v>
      </c>
      <c r="L24" s="10" t="n">
        <v>6386000</v>
      </c>
      <c r="M24" s="10" t="n">
        <v>8800800</v>
      </c>
      <c r="N24" s="10" t="n">
        <v>9602200</v>
      </c>
      <c r="O24" s="10" t="n">
        <v>9079600</v>
      </c>
      <c r="P24" s="10" t="n">
        <v>8294000</v>
      </c>
      <c r="Q24" s="10" t="n">
        <v>9123800</v>
      </c>
      <c r="R24" s="10" t="n">
        <v>7392000</v>
      </c>
      <c r="S24" s="10" t="n">
        <v>9981000</v>
      </c>
      <c r="T24" s="10" t="n">
        <v>9018400</v>
      </c>
      <c r="U24" s="10" t="n">
        <v>10669800</v>
      </c>
      <c r="V24" s="10" t="n">
        <v>12280800</v>
      </c>
      <c r="W24" s="10" t="n">
        <v>17507750</v>
      </c>
    </row>
    <row r="25" customFormat="false" ht="12.75" hidden="false" customHeight="false" outlineLevel="0" collapsed="false">
      <c r="A25" s="18"/>
      <c r="B25" s="8" t="s">
        <v>9</v>
      </c>
      <c r="C25" s="7"/>
      <c r="D25" s="7"/>
      <c r="E25" s="7"/>
      <c r="F25" s="7"/>
      <c r="G25" s="7"/>
      <c r="H25" s="7"/>
      <c r="I25" s="7"/>
      <c r="J25" s="10" t="n">
        <v>49512</v>
      </c>
      <c r="K25" s="10" t="n">
        <v>42885</v>
      </c>
      <c r="L25" s="10" t="n">
        <v>23313</v>
      </c>
      <c r="M25" s="10" t="n">
        <v>14320</v>
      </c>
      <c r="N25" s="10" t="n">
        <v>22810</v>
      </c>
      <c r="O25" s="10" t="n">
        <v>21687</v>
      </c>
      <c r="P25" s="10" t="n">
        <v>32603.75</v>
      </c>
      <c r="Q25" s="10" t="n">
        <v>22024.2</v>
      </c>
      <c r="R25" s="10" t="n">
        <v>37599</v>
      </c>
      <c r="S25" s="10" t="n">
        <v>34898.2</v>
      </c>
      <c r="T25" s="10" t="n">
        <v>21073.6</v>
      </c>
      <c r="U25" s="10" t="n">
        <v>14618</v>
      </c>
      <c r="V25" s="10" t="n">
        <v>15595.8</v>
      </c>
      <c r="W25" s="10" t="n">
        <v>17549.75</v>
      </c>
    </row>
    <row r="26" customFormat="false" ht="12.75" hidden="false" customHeight="false" outlineLevel="0" collapsed="false">
      <c r="A26" s="1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customFormat="false" ht="12.75" hidden="false" customHeight="false" outlineLevel="0" collapsed="false">
      <c r="A27" s="1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customFormat="false" ht="12.75" hidden="false" customHeight="false" outlineLevel="0" collapsed="false">
      <c r="A28" s="18"/>
      <c r="B28" s="12" t="s">
        <v>17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customFormat="false" ht="12.75" hidden="false" customHeight="false" outlineLevel="0" collapsed="false">
      <c r="A29" s="18"/>
      <c r="B29" s="8" t="s">
        <v>11</v>
      </c>
      <c r="C29" s="7"/>
      <c r="D29" s="7"/>
      <c r="E29" s="7"/>
      <c r="F29" s="7"/>
      <c r="G29" s="7"/>
      <c r="H29" s="10"/>
      <c r="I29" s="10"/>
      <c r="J29" s="10" t="n">
        <v>333230543</v>
      </c>
      <c r="K29" s="10" t="n">
        <v>309524159</v>
      </c>
      <c r="L29" s="10" t="n">
        <v>328091929.4</v>
      </c>
      <c r="M29" s="10" t="n">
        <v>328698171</v>
      </c>
      <c r="N29" s="10" t="n">
        <v>471401081</v>
      </c>
      <c r="O29" s="10" t="n">
        <v>411875682</v>
      </c>
      <c r="P29" s="10" t="n">
        <v>312588667</v>
      </c>
      <c r="Q29" s="10" t="n">
        <v>379221024</v>
      </c>
      <c r="R29" s="10" t="n">
        <v>402528022</v>
      </c>
      <c r="S29" s="10" t="n">
        <v>297631926</v>
      </c>
      <c r="T29" s="10" t="n">
        <v>414588511</v>
      </c>
      <c r="U29" s="10" t="n">
        <f aca="false">+'May 14- May 18 no notional'!C7+'May 14- May 18 no notional'!C9</f>
        <v>480306983.6</v>
      </c>
      <c r="V29" s="10" t="n">
        <v>435697217.4</v>
      </c>
      <c r="W29" s="10" t="n">
        <v>625986670.5</v>
      </c>
    </row>
    <row r="30" customFormat="false" ht="12.75" hidden="false" customHeight="false" outlineLevel="0" collapsed="false">
      <c r="A30" s="18"/>
      <c r="B30" s="8" t="s">
        <v>12</v>
      </c>
      <c r="C30" s="7"/>
      <c r="D30" s="7"/>
      <c r="E30" s="7"/>
      <c r="F30" s="7"/>
      <c r="G30" s="7"/>
      <c r="H30" s="10"/>
      <c r="I30" s="10"/>
      <c r="J30" s="10" t="n">
        <v>48624136</v>
      </c>
      <c r="K30" s="10" t="n">
        <v>37750860</v>
      </c>
      <c r="L30" s="10" t="n">
        <v>30196284</v>
      </c>
      <c r="M30" s="10" t="n">
        <v>30343551</v>
      </c>
      <c r="N30" s="10" t="n">
        <v>65715049</v>
      </c>
      <c r="O30" s="10" t="n">
        <v>38254218</v>
      </c>
      <c r="P30" s="10" t="n">
        <v>32341364</v>
      </c>
      <c r="Q30" s="10" t="n">
        <v>30044400</v>
      </c>
      <c r="R30" s="10" t="n">
        <v>59276689</v>
      </c>
      <c r="S30" s="10" t="n">
        <v>26651067</v>
      </c>
      <c r="T30" s="10" t="n">
        <v>36517790</v>
      </c>
      <c r="U30" s="10" t="n">
        <f aca="false">+'May 14- May 18 no notional'!C8+'May 14- May 18 no notional'!C10</f>
        <v>32494132.6</v>
      </c>
      <c r="V30" s="10" t="n">
        <v>48234378.2</v>
      </c>
      <c r="W30" s="10" t="n">
        <v>66039849.5</v>
      </c>
    </row>
    <row r="31" customFormat="false" ht="12.75" hidden="false" customHeight="false" outlineLevel="0" collapsed="false">
      <c r="A31" s="18"/>
      <c r="B31" s="12" t="s">
        <v>13</v>
      </c>
      <c r="C31" s="7"/>
      <c r="D31" s="7"/>
      <c r="E31" s="7"/>
      <c r="F31" s="7"/>
      <c r="G31" s="7"/>
      <c r="H31" s="10"/>
      <c r="I31" s="10"/>
      <c r="J31" s="10" t="n">
        <v>2933804</v>
      </c>
      <c r="K31" s="10" t="n">
        <v>3580396.2</v>
      </c>
      <c r="L31" s="10" t="n">
        <v>5078421.6</v>
      </c>
      <c r="M31" s="10" t="n">
        <v>3813000</v>
      </c>
      <c r="N31" s="10" t="n">
        <v>4700857.4</v>
      </c>
      <c r="O31" s="10" t="n">
        <v>6314131.4</v>
      </c>
      <c r="P31" s="10" t="n">
        <v>5428989.5</v>
      </c>
      <c r="Q31" s="10" t="n">
        <v>7598296.75</v>
      </c>
      <c r="R31" s="10" t="n">
        <v>6110539.4</v>
      </c>
      <c r="S31" s="10" t="n">
        <v>4198956.4</v>
      </c>
      <c r="T31" s="10" t="n">
        <v>6108007</v>
      </c>
      <c r="U31" s="10" t="n">
        <v>5655368</v>
      </c>
      <c r="V31" s="10" t="n">
        <v>9092469</v>
      </c>
      <c r="W31" s="10" t="n">
        <v>11925952.5</v>
      </c>
    </row>
    <row r="32" customFormat="false" ht="12.75" hidden="false" customHeight="false" outlineLevel="0" collapsed="false">
      <c r="A32" s="18" t="n">
        <v>0</v>
      </c>
      <c r="B32" s="12" t="s">
        <v>18</v>
      </c>
      <c r="C32" s="7"/>
      <c r="D32" s="7"/>
      <c r="E32" s="7"/>
      <c r="F32" s="7"/>
      <c r="G32" s="7"/>
      <c r="H32" s="7"/>
      <c r="I32" s="7"/>
      <c r="J32" s="10" t="n">
        <v>6731500</v>
      </c>
      <c r="K32" s="10" t="n">
        <v>28810500</v>
      </c>
      <c r="L32" s="10" t="n">
        <v>30754000</v>
      </c>
      <c r="M32" s="10" t="n">
        <v>40522500</v>
      </c>
      <c r="N32" s="10" t="n">
        <v>52433000</v>
      </c>
      <c r="O32" s="10" t="n">
        <v>74737000</v>
      </c>
      <c r="P32" s="10" t="n">
        <v>69965000</v>
      </c>
      <c r="Q32" s="10" t="n">
        <v>81741500</v>
      </c>
      <c r="R32" s="10" t="n">
        <v>92412000</v>
      </c>
      <c r="S32" s="10" t="n">
        <v>94577500</v>
      </c>
      <c r="T32" s="10" t="n">
        <v>281529000</v>
      </c>
      <c r="U32" s="10" t="n">
        <v>204807500</v>
      </c>
      <c r="V32" s="10" t="n">
        <v>184661000</v>
      </c>
      <c r="W32" s="10" t="n">
        <v>158331500</v>
      </c>
    </row>
    <row r="33" customFormat="false" ht="13.5" hidden="false" customHeight="false" outlineLevel="0" collapsed="false">
      <c r="A33" s="19"/>
      <c r="B33" s="20" t="s">
        <v>19</v>
      </c>
      <c r="C33" s="21"/>
      <c r="D33" s="21"/>
      <c r="E33" s="21"/>
      <c r="F33" s="21"/>
      <c r="G33" s="21"/>
      <c r="H33" s="21"/>
      <c r="I33" s="21"/>
      <c r="J33" s="22" t="n">
        <v>1459040</v>
      </c>
      <c r="K33" s="22" t="n">
        <v>2198640</v>
      </c>
      <c r="L33" s="22" t="n">
        <v>2290960</v>
      </c>
      <c r="M33" s="22" t="n">
        <v>3670720</v>
      </c>
      <c r="N33" s="22" t="n">
        <v>2163035</v>
      </c>
      <c r="O33" s="22" t="n">
        <v>3136730</v>
      </c>
      <c r="P33" s="22" t="n">
        <v>3576640</v>
      </c>
      <c r="Q33" s="22" t="n">
        <v>3849965</v>
      </c>
      <c r="R33" s="22" t="n">
        <v>4016400</v>
      </c>
      <c r="S33" s="22" t="n">
        <v>3932760</v>
      </c>
      <c r="T33" s="22" t="n">
        <v>5766600</v>
      </c>
      <c r="U33" s="22" t="n">
        <v>5974400</v>
      </c>
      <c r="V33" s="22" t="n">
        <v>4009170</v>
      </c>
      <c r="W33" s="22" t="n">
        <v>2939400</v>
      </c>
    </row>
    <row r="34" customFormat="false" ht="12.75" hidden="false" customHeight="false" outlineLevel="0" collapsed="false"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customFormat="false" ht="13.5" hidden="false" customHeight="false" outlineLevel="0" collapsed="false">
      <c r="B35" s="24" t="s">
        <v>20</v>
      </c>
    </row>
    <row r="36" customFormat="false" ht="12.75" hidden="false" customHeight="false" outlineLevel="0" collapsed="false">
      <c r="B36" s="25" t="s">
        <v>14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customFormat="false" ht="12.75" hidden="false" customHeight="false" outlineLevel="0" collapsed="false">
      <c r="B37" s="27" t="s">
        <v>15</v>
      </c>
      <c r="C37" s="28"/>
      <c r="D37" s="28"/>
      <c r="E37" s="28"/>
      <c r="F37" s="28"/>
      <c r="G37" s="28"/>
      <c r="H37" s="28"/>
      <c r="I37" s="28"/>
      <c r="J37" s="29" t="n">
        <f aca="false">+J22/1000000</f>
        <v>407.9071474</v>
      </c>
      <c r="K37" s="29" t="n">
        <f aca="false">+K22/1000000</f>
        <v>374.860056</v>
      </c>
      <c r="L37" s="29" t="n">
        <f aca="false">+L22/1000000</f>
        <v>376.721517</v>
      </c>
      <c r="M37" s="29" t="n">
        <f aca="false">+M22/1000000</f>
        <v>376.513603</v>
      </c>
      <c r="N37" s="29" t="n">
        <f aca="false">+N22/1000000</f>
        <v>554.70571</v>
      </c>
      <c r="O37" s="29" t="n">
        <f aca="false">+O22/1000000</f>
        <v>465.7989</v>
      </c>
      <c r="P37" s="29" t="n">
        <f aca="false">+P22/1000000</f>
        <v>371.990904</v>
      </c>
      <c r="Q37" s="29" t="n">
        <f aca="false">+Q22/1000000</f>
        <v>362.0765394</v>
      </c>
      <c r="R37" s="29" t="n">
        <f aca="false">+R22/1000000</f>
        <v>479.4602556</v>
      </c>
      <c r="S37" s="29" t="n">
        <f aca="false">+S22/1000000</f>
        <v>426.7111006</v>
      </c>
      <c r="T37" s="29" t="n">
        <f aca="false">+T22/1000000</f>
        <v>461.0382106</v>
      </c>
      <c r="U37" s="29" t="n">
        <f aca="false">+U22/1000000</f>
        <v>529.408671</v>
      </c>
      <c r="V37" s="29" t="n">
        <f aca="false">+V22/1000000</f>
        <v>496.5910636</v>
      </c>
      <c r="W37" s="29" t="n">
        <f aca="false">+W22/1000000</f>
        <v>701.76070125</v>
      </c>
    </row>
    <row r="38" customFormat="false" ht="12.75" hidden="false" customHeight="false" outlineLevel="0" collapsed="false">
      <c r="B38" s="27" t="s">
        <v>16</v>
      </c>
      <c r="C38" s="28"/>
      <c r="D38" s="28"/>
      <c r="E38" s="28"/>
      <c r="F38" s="28"/>
      <c r="G38" s="28"/>
      <c r="H38" s="28"/>
      <c r="I38" s="28"/>
      <c r="J38" s="29" t="n">
        <f aca="false">+J23/1000000</f>
        <v>4.1547968</v>
      </c>
      <c r="K38" s="29" t="n">
        <f aca="false">+K23/1000000</f>
        <v>5.023715</v>
      </c>
      <c r="L38" s="29" t="n">
        <f aca="false">+L23/1000000</f>
        <v>6.115656</v>
      </c>
      <c r="M38" s="29" t="n">
        <f aca="false">+M23/1000000</f>
        <v>5.740252</v>
      </c>
      <c r="N38" s="29" t="n">
        <f aca="false">+N23/1000000</f>
        <v>6.090002</v>
      </c>
      <c r="O38" s="29" t="n">
        <f aca="false">+O23/1000000</f>
        <v>7.628554</v>
      </c>
      <c r="P38" s="29" t="n">
        <f aca="false">+P23/1000000</f>
        <v>6.768324875</v>
      </c>
      <c r="Q38" s="29" t="n">
        <f aca="false">+Q23/1000000</f>
        <v>8.4210713</v>
      </c>
      <c r="R38" s="29" t="n">
        <f aca="false">+R23/1000000</f>
        <v>6.6402786</v>
      </c>
      <c r="S38" s="29" t="n">
        <f aca="false">+S23/1000000</f>
        <v>7.6158943</v>
      </c>
      <c r="T38" s="29" t="n">
        <f aca="false">+T23/1000000</f>
        <v>8.0536929</v>
      </c>
      <c r="U38" s="29" t="n">
        <f aca="false">+U23/1000000</f>
        <v>7.719889</v>
      </c>
      <c r="V38" s="29" t="n">
        <f aca="false">+V23/1000000</f>
        <v>10.6908572</v>
      </c>
      <c r="W38" s="29" t="n">
        <f aca="false">+W23/1000000</f>
        <v>13.88689</v>
      </c>
    </row>
    <row r="39" customFormat="false" ht="12.75" hidden="false" customHeight="false" outlineLevel="0" collapsed="false">
      <c r="B39" s="27" t="s">
        <v>8</v>
      </c>
      <c r="C39" s="28"/>
      <c r="D39" s="28"/>
      <c r="E39" s="28"/>
      <c r="F39" s="28"/>
      <c r="G39" s="28"/>
      <c r="H39" s="28"/>
      <c r="I39" s="28"/>
      <c r="J39" s="29" t="n">
        <f aca="false">+J24/1000000</f>
        <v>7.382</v>
      </c>
      <c r="K39" s="29" t="n">
        <f aca="false">+K24/1000000</f>
        <v>6.3534</v>
      </c>
      <c r="L39" s="29" t="n">
        <f aca="false">+L24/1000000</f>
        <v>6.386</v>
      </c>
      <c r="M39" s="29" t="n">
        <f aca="false">+M24/1000000</f>
        <v>8.8008</v>
      </c>
      <c r="N39" s="29" t="n">
        <f aca="false">+N24/1000000</f>
        <v>9.6022</v>
      </c>
      <c r="O39" s="29" t="n">
        <f aca="false">+O24/1000000</f>
        <v>9.0796</v>
      </c>
      <c r="P39" s="29" t="n">
        <f aca="false">+P24/1000000</f>
        <v>8.294</v>
      </c>
      <c r="Q39" s="29" t="n">
        <f aca="false">+Q24/1000000</f>
        <v>9.1238</v>
      </c>
      <c r="R39" s="29" t="n">
        <f aca="false">+R24/1000000</f>
        <v>7.392</v>
      </c>
      <c r="S39" s="29" t="n">
        <f aca="false">+S24/1000000</f>
        <v>9.981</v>
      </c>
      <c r="T39" s="29" t="n">
        <f aca="false">+T24/1000000</f>
        <v>9.0184</v>
      </c>
      <c r="U39" s="29" t="n">
        <f aca="false">+U24/1000000</f>
        <v>10.6698</v>
      </c>
      <c r="V39" s="29" t="n">
        <f aca="false">+V24/1000000</f>
        <v>12.2808</v>
      </c>
      <c r="W39" s="29" t="n">
        <f aca="false">+W24/1000000</f>
        <v>17.50775</v>
      </c>
    </row>
    <row r="40" customFormat="false" ht="12.75" hidden="false" customHeight="false" outlineLevel="0" collapsed="false">
      <c r="B40" s="27" t="s">
        <v>9</v>
      </c>
      <c r="C40" s="28"/>
      <c r="D40" s="28"/>
      <c r="E40" s="28"/>
      <c r="F40" s="28"/>
      <c r="G40" s="28"/>
      <c r="H40" s="28"/>
      <c r="I40" s="28"/>
      <c r="J40" s="30" t="n">
        <f aca="false">+J25</f>
        <v>49512</v>
      </c>
      <c r="K40" s="30" t="n">
        <f aca="false">+K25</f>
        <v>42885</v>
      </c>
      <c r="L40" s="30" t="n">
        <f aca="false">+L25</f>
        <v>23313</v>
      </c>
      <c r="M40" s="30" t="n">
        <f aca="false">+M25</f>
        <v>14320</v>
      </c>
      <c r="N40" s="30" t="n">
        <f aca="false">+N25</f>
        <v>22810</v>
      </c>
      <c r="O40" s="30" t="n">
        <f aca="false">+O25</f>
        <v>21687</v>
      </c>
      <c r="P40" s="30" t="n">
        <f aca="false">+P25</f>
        <v>32603.75</v>
      </c>
      <c r="Q40" s="30" t="n">
        <f aca="false">+Q25</f>
        <v>22024.2</v>
      </c>
      <c r="R40" s="30" t="n">
        <f aca="false">+R25</f>
        <v>37599</v>
      </c>
      <c r="S40" s="30" t="n">
        <f aca="false">+S25</f>
        <v>34898.2</v>
      </c>
      <c r="T40" s="30" t="n">
        <f aca="false">+T25</f>
        <v>21073.6</v>
      </c>
      <c r="U40" s="30" t="n">
        <f aca="false">+U25</f>
        <v>14618</v>
      </c>
      <c r="V40" s="30" t="n">
        <f aca="false">+V25</f>
        <v>15595.8</v>
      </c>
      <c r="W40" s="30" t="n">
        <f aca="false">+W25</f>
        <v>17549.75</v>
      </c>
    </row>
    <row r="41" customFormat="false" ht="4.5" hidden="false" customHeight="true" outlineLevel="0" collapsed="false">
      <c r="B41" s="31"/>
      <c r="C41" s="28"/>
      <c r="D41" s="28"/>
      <c r="E41" s="28"/>
      <c r="F41" s="28"/>
      <c r="G41" s="28"/>
      <c r="H41" s="28"/>
      <c r="I41" s="28"/>
      <c r="J41" s="29" t="n">
        <f aca="false">+J26/1000000</f>
        <v>0</v>
      </c>
      <c r="K41" s="29" t="n">
        <f aca="false">+K26/1000000</f>
        <v>0</v>
      </c>
      <c r="L41" s="29" t="n">
        <f aca="false">+L26/1000000</f>
        <v>0</v>
      </c>
      <c r="M41" s="29" t="n">
        <f aca="false">+M26/1000000</f>
        <v>0</v>
      </c>
      <c r="N41" s="29" t="n">
        <f aca="false">+N26/1000000</f>
        <v>0</v>
      </c>
      <c r="O41" s="29" t="n">
        <f aca="false">+O26/1000000</f>
        <v>0</v>
      </c>
      <c r="P41" s="29" t="n">
        <f aca="false">+P26/1000000</f>
        <v>0</v>
      </c>
      <c r="Q41" s="29" t="n">
        <f aca="false">+Q26/1000000</f>
        <v>0</v>
      </c>
      <c r="R41" s="29" t="n">
        <f aca="false">+R26/1000000</f>
        <v>0</v>
      </c>
      <c r="S41" s="29" t="n">
        <f aca="false">+S26/1000000</f>
        <v>0</v>
      </c>
      <c r="T41" s="29" t="n">
        <f aca="false">+T26/1000000</f>
        <v>0</v>
      </c>
      <c r="U41" s="29" t="n">
        <f aca="false">+U26/1000000</f>
        <v>0</v>
      </c>
      <c r="V41" s="29" t="n">
        <f aca="false">+V26/1000000</f>
        <v>0</v>
      </c>
      <c r="W41" s="29" t="n">
        <f aca="false">+W26/1000000</f>
        <v>0</v>
      </c>
    </row>
    <row r="42" customFormat="false" ht="4.5" hidden="false" customHeight="true" outlineLevel="0" collapsed="false">
      <c r="B42" s="31"/>
      <c r="C42" s="28"/>
      <c r="D42" s="28"/>
      <c r="E42" s="28"/>
      <c r="F42" s="28"/>
      <c r="G42" s="28"/>
      <c r="H42" s="28"/>
      <c r="I42" s="28"/>
      <c r="J42" s="29" t="n">
        <f aca="false">+J27/1000000</f>
        <v>0</v>
      </c>
      <c r="K42" s="29" t="n">
        <f aca="false">+K27/1000000</f>
        <v>0</v>
      </c>
      <c r="L42" s="29" t="n">
        <f aca="false">+L27/1000000</f>
        <v>0</v>
      </c>
      <c r="M42" s="29" t="n">
        <f aca="false">+M27/1000000</f>
        <v>0</v>
      </c>
      <c r="N42" s="29" t="n">
        <f aca="false">+N27/1000000</f>
        <v>0</v>
      </c>
      <c r="O42" s="29" t="n">
        <f aca="false">+O27/1000000</f>
        <v>0</v>
      </c>
      <c r="P42" s="29" t="n">
        <f aca="false">+P27/1000000</f>
        <v>0</v>
      </c>
      <c r="Q42" s="29" t="n">
        <f aca="false">+Q27/1000000</f>
        <v>0</v>
      </c>
      <c r="R42" s="29" t="n">
        <f aca="false">+R27/1000000</f>
        <v>0</v>
      </c>
      <c r="S42" s="29" t="n">
        <f aca="false">+S27/1000000</f>
        <v>0</v>
      </c>
      <c r="T42" s="29" t="n">
        <f aca="false">+T27/1000000</f>
        <v>0</v>
      </c>
      <c r="U42" s="29" t="n">
        <f aca="false">+U27/1000000</f>
        <v>0</v>
      </c>
      <c r="V42" s="29" t="n">
        <f aca="false">+V27/1000000</f>
        <v>0</v>
      </c>
      <c r="W42" s="29" t="n">
        <f aca="false">+W27/1000000</f>
        <v>0</v>
      </c>
    </row>
    <row r="43" customFormat="false" ht="12.75" hidden="false" customHeight="false" outlineLevel="0" collapsed="false">
      <c r="B43" s="31" t="s">
        <v>17</v>
      </c>
      <c r="C43" s="28"/>
      <c r="D43" s="28"/>
      <c r="E43" s="28"/>
      <c r="F43" s="28"/>
      <c r="G43" s="28"/>
      <c r="H43" s="28"/>
      <c r="I43" s="28"/>
      <c r="J43" s="29" t="n">
        <f aca="false">+J28/1000000</f>
        <v>0</v>
      </c>
      <c r="K43" s="29" t="n">
        <f aca="false">+K28/1000000</f>
        <v>0</v>
      </c>
      <c r="L43" s="29" t="n">
        <f aca="false">+L28/1000000</f>
        <v>0</v>
      </c>
      <c r="M43" s="29" t="n">
        <f aca="false">+M28/1000000</f>
        <v>0</v>
      </c>
      <c r="N43" s="29" t="n">
        <f aca="false">+N28/1000000</f>
        <v>0</v>
      </c>
      <c r="O43" s="29" t="n">
        <f aca="false">+O28/1000000</f>
        <v>0</v>
      </c>
      <c r="P43" s="29" t="n">
        <f aca="false">+P28/1000000</f>
        <v>0</v>
      </c>
      <c r="Q43" s="29" t="n">
        <f aca="false">+Q28/1000000</f>
        <v>0</v>
      </c>
      <c r="R43" s="29" t="n">
        <f aca="false">+R28/1000000</f>
        <v>0</v>
      </c>
      <c r="S43" s="29" t="n">
        <f aca="false">+S28/1000000</f>
        <v>0</v>
      </c>
      <c r="T43" s="29" t="n">
        <f aca="false">+T28/1000000</f>
        <v>0</v>
      </c>
      <c r="U43" s="29" t="n">
        <f aca="false">+U28/1000000</f>
        <v>0</v>
      </c>
      <c r="V43" s="29" t="n">
        <f aca="false">+V28/1000000</f>
        <v>0</v>
      </c>
      <c r="W43" s="29" t="n">
        <f aca="false">+W28/1000000</f>
        <v>0</v>
      </c>
    </row>
    <row r="44" customFormat="false" ht="12.75" hidden="false" customHeight="false" outlineLevel="0" collapsed="false">
      <c r="B44" s="27" t="s">
        <v>11</v>
      </c>
      <c r="C44" s="28"/>
      <c r="D44" s="28"/>
      <c r="E44" s="28"/>
      <c r="F44" s="28"/>
      <c r="G44" s="28"/>
      <c r="H44" s="28"/>
      <c r="I44" s="28"/>
      <c r="J44" s="29" t="n">
        <f aca="false">+J29/1000000</f>
        <v>333.230543</v>
      </c>
      <c r="K44" s="29" t="n">
        <f aca="false">+K29/1000000</f>
        <v>309.524159</v>
      </c>
      <c r="L44" s="29" t="n">
        <f aca="false">+L29/1000000</f>
        <v>328.0919294</v>
      </c>
      <c r="M44" s="29" t="n">
        <f aca="false">+M29/1000000</f>
        <v>328.698171</v>
      </c>
      <c r="N44" s="29" t="n">
        <f aca="false">+N29/1000000</f>
        <v>471.401081</v>
      </c>
      <c r="O44" s="29" t="n">
        <f aca="false">+O29/1000000</f>
        <v>411.875682</v>
      </c>
      <c r="P44" s="29" t="n">
        <f aca="false">+P29/1000000</f>
        <v>312.588667</v>
      </c>
      <c r="Q44" s="29" t="n">
        <f aca="false">+Q29/1000000</f>
        <v>379.221024</v>
      </c>
      <c r="R44" s="29" t="n">
        <f aca="false">+R29/1000000</f>
        <v>402.528022</v>
      </c>
      <c r="S44" s="29" t="n">
        <f aca="false">+S29/1000000</f>
        <v>297.631926</v>
      </c>
      <c r="T44" s="29" t="n">
        <f aca="false">+T29/1000000</f>
        <v>414.588511</v>
      </c>
      <c r="U44" s="29" t="n">
        <f aca="false">+U29/1000000</f>
        <v>480.3069836</v>
      </c>
      <c r="V44" s="29" t="n">
        <f aca="false">+V29/1000000</f>
        <v>435.6972174</v>
      </c>
      <c r="W44" s="29" t="n">
        <f aca="false">+W29/1000000</f>
        <v>625.9866705</v>
      </c>
    </row>
    <row r="45" customFormat="false" ht="12.75" hidden="false" customHeight="false" outlineLevel="0" collapsed="false">
      <c r="B45" s="27" t="s">
        <v>12</v>
      </c>
      <c r="C45" s="28"/>
      <c r="D45" s="28"/>
      <c r="E45" s="28"/>
      <c r="F45" s="28"/>
      <c r="G45" s="28"/>
      <c r="H45" s="28"/>
      <c r="I45" s="28"/>
      <c r="J45" s="29" t="n">
        <f aca="false">+J30/1000000</f>
        <v>48.624136</v>
      </c>
      <c r="K45" s="29" t="n">
        <f aca="false">+K30/1000000</f>
        <v>37.75086</v>
      </c>
      <c r="L45" s="29" t="n">
        <f aca="false">+L30/1000000</f>
        <v>30.196284</v>
      </c>
      <c r="M45" s="29" t="n">
        <f aca="false">+M30/1000000</f>
        <v>30.343551</v>
      </c>
      <c r="N45" s="29" t="n">
        <f aca="false">+N30/1000000</f>
        <v>65.715049</v>
      </c>
      <c r="O45" s="29" t="n">
        <f aca="false">+O30/1000000</f>
        <v>38.254218</v>
      </c>
      <c r="P45" s="29" t="n">
        <f aca="false">+P30/1000000</f>
        <v>32.341364</v>
      </c>
      <c r="Q45" s="29" t="n">
        <f aca="false">+Q30/1000000</f>
        <v>30.0444</v>
      </c>
      <c r="R45" s="29" t="n">
        <f aca="false">+R30/1000000</f>
        <v>59.276689</v>
      </c>
      <c r="S45" s="29" t="n">
        <f aca="false">+S30/1000000</f>
        <v>26.651067</v>
      </c>
      <c r="T45" s="29" t="n">
        <f aca="false">+T30/1000000</f>
        <v>36.51779</v>
      </c>
      <c r="U45" s="29" t="n">
        <f aca="false">+U30/1000000</f>
        <v>32.4941326</v>
      </c>
      <c r="V45" s="29" t="n">
        <f aca="false">+V30/1000000</f>
        <v>48.2343782</v>
      </c>
      <c r="W45" s="29" t="n">
        <f aca="false">+W30/1000000</f>
        <v>66.0398495</v>
      </c>
    </row>
    <row r="46" customFormat="false" ht="12.75" hidden="false" customHeight="false" outlineLevel="0" collapsed="false">
      <c r="B46" s="32" t="s">
        <v>13</v>
      </c>
      <c r="C46" s="28"/>
      <c r="D46" s="28"/>
      <c r="E46" s="28"/>
      <c r="F46" s="28"/>
      <c r="G46" s="28"/>
      <c r="H46" s="28"/>
      <c r="I46" s="28"/>
      <c r="J46" s="29" t="n">
        <f aca="false">+J31/1000000</f>
        <v>2.933804</v>
      </c>
      <c r="K46" s="29" t="n">
        <f aca="false">+K31/1000000</f>
        <v>3.5803962</v>
      </c>
      <c r="L46" s="29" t="n">
        <f aca="false">+L31/1000000</f>
        <v>5.0784216</v>
      </c>
      <c r="M46" s="29" t="n">
        <f aca="false">+M31/1000000</f>
        <v>3.813</v>
      </c>
      <c r="N46" s="29" t="n">
        <f aca="false">+N31/1000000</f>
        <v>4.7008574</v>
      </c>
      <c r="O46" s="29" t="n">
        <f aca="false">+O31/1000000</f>
        <v>6.3141314</v>
      </c>
      <c r="P46" s="29" t="n">
        <f aca="false">+P31/1000000</f>
        <v>5.4289895</v>
      </c>
      <c r="Q46" s="29" t="n">
        <f aca="false">+Q31/1000000</f>
        <v>7.59829675</v>
      </c>
      <c r="R46" s="29" t="n">
        <f aca="false">+R31/1000000</f>
        <v>6.1105394</v>
      </c>
      <c r="S46" s="29" t="n">
        <f aca="false">+S31/1000000</f>
        <v>4.1989564</v>
      </c>
      <c r="T46" s="29" t="n">
        <f aca="false">+T31/1000000</f>
        <v>6.108007</v>
      </c>
      <c r="U46" s="29" t="n">
        <f aca="false">+U31/1000000</f>
        <v>5.655368</v>
      </c>
      <c r="V46" s="29" t="n">
        <f aca="false">+V31/1000000</f>
        <v>9.092469</v>
      </c>
      <c r="W46" s="29" t="n">
        <f aca="false">+W31/1000000</f>
        <v>11.9259525</v>
      </c>
    </row>
    <row r="47" customFormat="false" ht="12.75" hidden="false" customHeight="false" outlineLevel="0" collapsed="false">
      <c r="B47" s="31" t="s">
        <v>18</v>
      </c>
      <c r="C47" s="28"/>
      <c r="D47" s="28"/>
      <c r="E47" s="28"/>
      <c r="F47" s="28"/>
      <c r="G47" s="28"/>
      <c r="H47" s="28"/>
      <c r="I47" s="28"/>
      <c r="J47" s="29" t="n">
        <f aca="false">+J32/1000000</f>
        <v>6.7315</v>
      </c>
      <c r="K47" s="29" t="n">
        <f aca="false">+K32/1000000</f>
        <v>28.8105</v>
      </c>
      <c r="L47" s="29" t="n">
        <f aca="false">+L32/1000000</f>
        <v>30.754</v>
      </c>
      <c r="M47" s="29" t="n">
        <f aca="false">+M32/1000000</f>
        <v>40.5225</v>
      </c>
      <c r="N47" s="29" t="n">
        <f aca="false">+N32/1000000</f>
        <v>52.433</v>
      </c>
      <c r="O47" s="29" t="n">
        <f aca="false">+O32/1000000</f>
        <v>74.737</v>
      </c>
      <c r="P47" s="29" t="n">
        <f aca="false">+P32/1000000</f>
        <v>69.965</v>
      </c>
      <c r="Q47" s="29" t="n">
        <f aca="false">+Q32/1000000</f>
        <v>81.7415</v>
      </c>
      <c r="R47" s="29" t="n">
        <f aca="false">+R32/1000000</f>
        <v>92.412</v>
      </c>
      <c r="S47" s="29" t="n">
        <f aca="false">+S32/1000000</f>
        <v>94.5775</v>
      </c>
      <c r="T47" s="29" t="n">
        <f aca="false">+T32/1000000</f>
        <v>281.529</v>
      </c>
      <c r="U47" s="29" t="n">
        <f aca="false">+U32/1000000</f>
        <v>204.8075</v>
      </c>
      <c r="V47" s="29" t="n">
        <f aca="false">+V32/1000000</f>
        <v>184.661</v>
      </c>
      <c r="W47" s="29" t="n">
        <f aca="false">+W32/1000000</f>
        <v>158.3315</v>
      </c>
    </row>
    <row r="48" customFormat="false" ht="13.5" hidden="false" customHeight="false" outlineLevel="0" collapsed="false">
      <c r="B48" s="33" t="s">
        <v>19</v>
      </c>
      <c r="C48" s="34"/>
      <c r="D48" s="34"/>
      <c r="E48" s="34"/>
      <c r="F48" s="34"/>
      <c r="G48" s="34"/>
      <c r="H48" s="34"/>
      <c r="I48" s="34"/>
      <c r="J48" s="35" t="n">
        <f aca="false">+J33/1000000</f>
        <v>1.45904</v>
      </c>
      <c r="K48" s="35" t="n">
        <f aca="false">+K33/1000000</f>
        <v>2.19864</v>
      </c>
      <c r="L48" s="35" t="n">
        <f aca="false">+L33/1000000</f>
        <v>2.29096</v>
      </c>
      <c r="M48" s="35" t="n">
        <f aca="false">+M33/1000000</f>
        <v>3.67072</v>
      </c>
      <c r="N48" s="35" t="n">
        <f aca="false">+N33/1000000</f>
        <v>2.163035</v>
      </c>
      <c r="O48" s="35" t="n">
        <f aca="false">+O33/1000000</f>
        <v>3.13673</v>
      </c>
      <c r="P48" s="35" t="n">
        <f aca="false">+P33/1000000</f>
        <v>3.57664</v>
      </c>
      <c r="Q48" s="35" t="n">
        <f aca="false">+Q33/1000000</f>
        <v>3.849965</v>
      </c>
      <c r="R48" s="35" t="n">
        <f aca="false">+R33/1000000</f>
        <v>4.0164</v>
      </c>
      <c r="S48" s="35" t="n">
        <f aca="false">+S33/1000000</f>
        <v>3.93276</v>
      </c>
      <c r="T48" s="35" t="n">
        <f aca="false">+T33/1000000</f>
        <v>5.7666</v>
      </c>
      <c r="U48" s="35" t="n">
        <f aca="false">+U33/1000000</f>
        <v>5.9744</v>
      </c>
      <c r="V48" s="35" t="n">
        <f aca="false">+V33/1000000</f>
        <v>4.00917</v>
      </c>
      <c r="W48" s="35" t="n">
        <f aca="false">+W33/1000000</f>
        <v>2.9394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21st to May 25th</v>
      </c>
      <c r="B4" s="38"/>
      <c r="C4" s="38"/>
      <c r="D4" s="44"/>
      <c r="E4" s="14"/>
      <c r="H4" s="111" t="s">
        <v>117</v>
      </c>
      <c r="I4" s="110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987.8</v>
      </c>
      <c r="C7" s="55" t="n">
        <f aca="false">+J7/$J$1</f>
        <v>423021867.4</v>
      </c>
      <c r="D7" s="57" t="s">
        <v>31</v>
      </c>
      <c r="E7" s="58"/>
      <c r="F7" s="59"/>
      <c r="G7" s="59"/>
      <c r="H7" s="60" t="s">
        <v>30</v>
      </c>
      <c r="I7" s="112" t="n">
        <v>4939</v>
      </c>
      <c r="J7" s="112" t="n">
        <v>2115109337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1974</v>
      </c>
      <c r="C8" s="55" t="n">
        <f aca="false">+J8/$J$1</f>
        <v>39244639.4</v>
      </c>
      <c r="D8" s="57" t="s">
        <v>31</v>
      </c>
      <c r="E8" s="58"/>
      <c r="F8" s="59"/>
      <c r="G8" s="59"/>
      <c r="H8" s="60" t="s">
        <v>32</v>
      </c>
      <c r="I8" s="112" t="n">
        <v>9870</v>
      </c>
      <c r="J8" s="112" t="n">
        <v>196223197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23.2</v>
      </c>
      <c r="C9" s="55" t="n">
        <f aca="false">+J9/$J$1</f>
        <v>12675350</v>
      </c>
      <c r="D9" s="57" t="s">
        <v>31</v>
      </c>
      <c r="E9" s="58"/>
      <c r="F9" s="59"/>
      <c r="G9" s="59"/>
      <c r="H9" s="60" t="s">
        <v>33</v>
      </c>
      <c r="I9" s="112" t="n">
        <v>116</v>
      </c>
      <c r="J9" s="112" t="n">
        <v>63376750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222.6</v>
      </c>
      <c r="C10" s="55" t="n">
        <f aca="false">+J10/$J$1</f>
        <v>8989738.8</v>
      </c>
      <c r="D10" s="57" t="s">
        <v>31</v>
      </c>
      <c r="E10" s="58"/>
      <c r="F10" s="59"/>
      <c r="G10" s="59"/>
      <c r="H10" s="60" t="s">
        <v>34</v>
      </c>
      <c r="I10" s="112" t="n">
        <v>1113</v>
      </c>
      <c r="J10" s="112" t="n">
        <v>44948694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0</v>
      </c>
      <c r="C11" s="55" t="n">
        <f aca="false">+J11/$J$1</f>
        <v>0</v>
      </c>
      <c r="D11" s="57" t="s">
        <v>31</v>
      </c>
      <c r="E11" s="58"/>
      <c r="F11" s="59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87</v>
      </c>
      <c r="C12" s="55" t="n">
        <f aca="false">+J12/$J$1</f>
        <v>11942968</v>
      </c>
      <c r="D12" s="57" t="s">
        <v>31</v>
      </c>
      <c r="E12" s="58"/>
      <c r="F12" s="59"/>
      <c r="G12" s="59"/>
      <c r="H12" s="60" t="s">
        <v>36</v>
      </c>
      <c r="I12" s="112" t="n">
        <v>435</v>
      </c>
      <c r="J12" s="112" t="n">
        <v>59714840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1011</v>
      </c>
      <c r="C13" s="55" t="n">
        <f aca="false">+J13/$J$1</f>
        <v>435697217.4</v>
      </c>
      <c r="D13" s="57" t="s">
        <v>31</v>
      </c>
      <c r="E13" s="58"/>
      <c r="F13" s="59"/>
      <c r="G13" s="59"/>
      <c r="H13" s="60" t="s">
        <v>37</v>
      </c>
      <c r="I13" s="112" t="n">
        <v>5055</v>
      </c>
      <c r="J13" s="112" t="n">
        <v>2178486087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2292.2</v>
      </c>
      <c r="C14" s="55" t="n">
        <f aca="false">+J14/$J$1</f>
        <v>60893846.2</v>
      </c>
      <c r="D14" s="57" t="s">
        <v>31</v>
      </c>
      <c r="E14" s="58"/>
      <c r="F14" s="59"/>
      <c r="G14" s="59"/>
      <c r="H14" s="60" t="s">
        <v>38</v>
      </c>
      <c r="I14" s="112" t="n">
        <v>11461</v>
      </c>
      <c r="J14" s="112" t="n">
        <v>304469231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3303.2</v>
      </c>
      <c r="C15" s="55" t="n">
        <f aca="false">+J15/$J$1</f>
        <v>496591063.6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16516</v>
      </c>
      <c r="J15" s="63" t="n">
        <f aca="false">+J14+J13</f>
        <v>2482955318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3303.2</v>
      </c>
      <c r="C17" s="65" t="n">
        <f aca="false">+C15</f>
        <v>496591063.6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51.2</v>
      </c>
      <c r="C20" s="55" t="n">
        <f aca="false">+J20/$J$1</f>
        <v>387881.4</v>
      </c>
      <c r="D20" s="57" t="s">
        <v>42</v>
      </c>
      <c r="E20" s="70"/>
      <c r="F20" s="59"/>
      <c r="G20" s="59"/>
      <c r="H20" s="60" t="s">
        <v>41</v>
      </c>
      <c r="I20" s="112" t="n">
        <v>256</v>
      </c>
      <c r="J20" s="112" t="n">
        <v>1939407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586</v>
      </c>
      <c r="C21" s="55" t="n">
        <f aca="false">+J21/$J$1</f>
        <v>8704587.6</v>
      </c>
      <c r="D21" s="57" t="s">
        <v>42</v>
      </c>
      <c r="E21" s="58"/>
      <c r="F21" s="59"/>
      <c r="G21" s="59"/>
      <c r="H21" s="60" t="s">
        <v>43</v>
      </c>
      <c r="I21" s="112" t="n">
        <v>2930</v>
      </c>
      <c r="J21" s="112" t="n">
        <v>43522938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9</v>
      </c>
      <c r="C23" s="55" t="n">
        <f aca="false">+J23/$J$1</f>
        <v>641760</v>
      </c>
      <c r="D23" s="57" t="s">
        <v>42</v>
      </c>
      <c r="E23" s="58"/>
      <c r="F23" s="59"/>
      <c r="G23" s="59"/>
      <c r="H23" s="60" t="s">
        <v>45</v>
      </c>
      <c r="I23" s="112" t="n">
        <v>45</v>
      </c>
      <c r="J23" s="112" t="n">
        <v>3208800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105.6</v>
      </c>
      <c r="C24" s="55" t="n">
        <f aca="false">+J24/$J$1</f>
        <v>949194.2</v>
      </c>
      <c r="D24" s="57" t="s">
        <v>42</v>
      </c>
      <c r="E24" s="58"/>
      <c r="F24" s="59"/>
      <c r="G24" s="59"/>
      <c r="H24" s="60" t="s">
        <v>46</v>
      </c>
      <c r="I24" s="112" t="n">
        <v>528</v>
      </c>
      <c r="J24" s="112" t="n">
        <v>4745971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77.6</v>
      </c>
      <c r="C25" s="55" t="n">
        <f aca="false">+J25/$J$1</f>
        <v>793240.2</v>
      </c>
      <c r="D25" s="57" t="s">
        <v>42</v>
      </c>
      <c r="E25" s="58"/>
      <c r="F25" s="59"/>
      <c r="G25" s="59"/>
      <c r="H25" s="60" t="s">
        <v>47</v>
      </c>
      <c r="I25" s="112" t="n">
        <v>388</v>
      </c>
      <c r="J25" s="112" t="n">
        <v>3966201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682.4</v>
      </c>
      <c r="C26" s="55" t="n">
        <f aca="false">+J26/$J$1</f>
        <v>9897617</v>
      </c>
      <c r="D26" s="57" t="s">
        <v>42</v>
      </c>
      <c r="E26" s="58"/>
      <c r="F26" s="59"/>
      <c r="G26" s="59"/>
      <c r="H26" s="60" t="s">
        <v>48</v>
      </c>
      <c r="I26" s="112" t="n">
        <v>3412</v>
      </c>
      <c r="J26" s="112" t="n">
        <v>49488085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760</v>
      </c>
      <c r="C27" s="55" t="n">
        <f aca="false">+J27/$J$1</f>
        <v>10690857.2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3800</v>
      </c>
      <c r="J27" s="63" t="n">
        <f aca="false">+J26+J25</f>
        <v>53454286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760</v>
      </c>
      <c r="C29" s="65" t="n">
        <f aca="false">+C27</f>
        <v>10690857.2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269</v>
      </c>
      <c r="C32" s="55" t="n">
        <f aca="false">+J32/$J$1</f>
        <v>11571800</v>
      </c>
      <c r="D32" s="57" t="s">
        <v>52</v>
      </c>
      <c r="E32" s="58"/>
      <c r="F32" s="59"/>
      <c r="G32" s="59"/>
      <c r="H32" s="60" t="s">
        <v>51</v>
      </c>
      <c r="I32" s="112" t="n">
        <v>1345</v>
      </c>
      <c r="J32" s="112" t="n">
        <v>57859000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9.2</v>
      </c>
      <c r="C33" s="55" t="n">
        <f aca="false">+J33/$J$1</f>
        <v>709000</v>
      </c>
      <c r="D33" s="57" t="s">
        <v>52</v>
      </c>
      <c r="E33" s="58"/>
      <c r="F33" s="59"/>
      <c r="G33" s="59"/>
      <c r="H33" s="60" t="s">
        <v>53</v>
      </c>
      <c r="I33" s="112" t="n">
        <v>46</v>
      </c>
      <c r="J33" s="112" t="n">
        <v>3545000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278.2</v>
      </c>
      <c r="C34" s="55" t="n">
        <f aca="false">+J34/$J$1</f>
        <v>12280800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1391</v>
      </c>
      <c r="J34" s="63" t="n">
        <f aca="false">+J33+J32</f>
        <v>61404000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635.8</v>
      </c>
      <c r="C35" s="55" t="n">
        <f aca="false">+J35/$J$1</f>
        <v>15595.8</v>
      </c>
      <c r="D35" s="57" t="s">
        <v>56</v>
      </c>
      <c r="E35" s="58"/>
      <c r="F35" s="59"/>
      <c r="G35" s="59"/>
      <c r="H35" s="60" t="s">
        <v>55</v>
      </c>
      <c r="I35" s="112" t="n">
        <v>3179</v>
      </c>
      <c r="J35" s="112" t="n">
        <v>77979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914</v>
      </c>
      <c r="C37" s="65" t="n">
        <f aca="false">+C35+C34</f>
        <v>12296395.8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4977.2</v>
      </c>
      <c r="C39" s="72" t="n">
        <f aca="false">+C37+C29+C17</f>
        <v>519578316.6</v>
      </c>
      <c r="D39" s="74" t="s">
        <v>102</v>
      </c>
      <c r="E39" s="14"/>
      <c r="F39" s="59"/>
      <c r="G39" s="59"/>
      <c r="H39" s="0"/>
    </row>
    <row r="40" customFormat="false" ht="12.75" hidden="false" customHeight="false" outlineLevel="0" collapsed="false">
      <c r="A40" s="133"/>
      <c r="B40" s="134"/>
      <c r="C40" s="134"/>
      <c r="D40" s="14"/>
      <c r="E40" s="14"/>
      <c r="F40" s="59"/>
      <c r="G40" s="59"/>
      <c r="H40" s="0"/>
    </row>
    <row r="41" customFormat="false" ht="12.75" hidden="false" customHeight="false" outlineLevel="0" collapsed="false">
      <c r="A41" s="133"/>
      <c r="B41" s="134"/>
      <c r="C41" s="134"/>
      <c r="D41" s="14"/>
      <c r="E41" s="14"/>
      <c r="F41" s="59"/>
      <c r="G41" s="59"/>
      <c r="H41" s="0"/>
    </row>
    <row r="42" customFormat="false" ht="13.5" hidden="false" customHeight="false" outlineLevel="0" collapsed="false">
      <c r="A42" s="133"/>
      <c r="B42" s="134"/>
      <c r="C42" s="134"/>
      <c r="D42" s="14"/>
      <c r="E42" s="14"/>
      <c r="F42" s="59"/>
      <c r="G42" s="59"/>
      <c r="H42" s="0"/>
    </row>
    <row r="43" customFormat="false" ht="18" hidden="false" customHeight="false" outlineLevel="0" collapsed="false">
      <c r="A43" s="39" t="str">
        <f aca="false">+I43</f>
        <v>EnronOnline Broker Detail</v>
      </c>
      <c r="B43" s="135"/>
      <c r="C43" s="42"/>
      <c r="I43" s="110" t="s">
        <v>118</v>
      </c>
      <c r="J43" s="110"/>
    </row>
    <row r="44" customFormat="false" ht="12.75" hidden="false" customHeight="false" outlineLevel="0" collapsed="false">
      <c r="A44" s="43" t="str">
        <f aca="false">+I44</f>
        <v>Weekly Transactions for May 21- May 25</v>
      </c>
      <c r="B44" s="38"/>
      <c r="C44" s="44"/>
      <c r="I44" s="136" t="s">
        <v>119</v>
      </c>
    </row>
    <row r="45" customFormat="false" ht="12.75" hidden="false" customHeight="false" outlineLevel="0" collapsed="false">
      <c r="A45" s="137"/>
      <c r="B45" s="138"/>
      <c r="C45" s="139"/>
      <c r="I45" s="140"/>
      <c r="J45" s="141"/>
      <c r="K45" s="141"/>
    </row>
    <row r="46" customFormat="false" ht="12.75" hidden="false" customHeight="false" outlineLevel="0" collapsed="false">
      <c r="A46" s="137"/>
      <c r="B46" s="142" t="s">
        <v>120</v>
      </c>
      <c r="C46" s="142"/>
      <c r="I46" s="140"/>
      <c r="J46" s="143" t="s">
        <v>120</v>
      </c>
      <c r="K46" s="141"/>
    </row>
    <row r="47" customFormat="false" ht="12.75" hidden="false" customHeight="false" outlineLevel="0" collapsed="false">
      <c r="A47" s="144" t="s">
        <v>121</v>
      </c>
      <c r="B47" s="145" t="s">
        <v>122</v>
      </c>
      <c r="C47" s="146" t="s">
        <v>16</v>
      </c>
      <c r="I47" s="141" t="s">
        <v>121</v>
      </c>
      <c r="J47" s="140" t="s">
        <v>122</v>
      </c>
      <c r="K47" s="140" t="s">
        <v>16</v>
      </c>
    </row>
    <row r="48" customFormat="false" ht="12.75" hidden="false" customHeight="false" outlineLevel="0" collapsed="false">
      <c r="A48" s="147" t="str">
        <f aca="false">+I48</f>
        <v>APB Energy, Inc.</v>
      </c>
      <c r="B48" s="148" t="n">
        <f aca="false">+J48</f>
        <v>18</v>
      </c>
      <c r="C48" s="149" t="n">
        <f aca="false">+K48</f>
        <v>56</v>
      </c>
      <c r="I48" s="150" t="s">
        <v>123</v>
      </c>
      <c r="J48" s="151" t="n">
        <v>18</v>
      </c>
      <c r="K48" s="151" t="n">
        <v>56</v>
      </c>
    </row>
    <row r="49" customFormat="false" ht="12.75" hidden="false" customHeight="false" outlineLevel="0" collapsed="false">
      <c r="A49" s="147" t="str">
        <f aca="false">+I49</f>
        <v>Natsource LLC</v>
      </c>
      <c r="B49" s="148" t="n">
        <f aca="false">+J49</f>
        <v>3</v>
      </c>
      <c r="C49" s="149" t="n">
        <f aca="false">+K49</f>
        <v>38</v>
      </c>
      <c r="I49" s="150" t="s">
        <v>124</v>
      </c>
      <c r="J49" s="151" t="n">
        <v>3</v>
      </c>
      <c r="K49" s="151" t="n">
        <v>38</v>
      </c>
    </row>
    <row r="50" customFormat="false" ht="12.75" hidden="false" customHeight="false" outlineLevel="0" collapsed="false">
      <c r="A50" s="147" t="str">
        <f aca="false">+I50</f>
        <v>Amerex Natural Gas I, Ltd.</v>
      </c>
      <c r="B50" s="148" t="n">
        <f aca="false">+J50</f>
        <v>31</v>
      </c>
      <c r="C50" s="149" t="n">
        <f aca="false">+K50</f>
        <v>0</v>
      </c>
      <c r="I50" s="150" t="s">
        <v>125</v>
      </c>
      <c r="J50" s="151" t="n">
        <v>31</v>
      </c>
      <c r="K50" s="151" t="n">
        <v>0</v>
      </c>
    </row>
    <row r="51" customFormat="false" ht="12.75" hidden="false" customHeight="false" outlineLevel="0" collapsed="false">
      <c r="A51" s="147" t="str">
        <f aca="false">+I51</f>
        <v>Amerex Power, Ltd.</v>
      </c>
      <c r="B51" s="148" t="n">
        <f aca="false">+J51</f>
        <v>0</v>
      </c>
      <c r="C51" s="149" t="n">
        <f aca="false">+K51</f>
        <v>9</v>
      </c>
      <c r="I51" s="150" t="s">
        <v>126</v>
      </c>
      <c r="J51" s="151" t="n">
        <v>0</v>
      </c>
      <c r="K51" s="151" t="n">
        <v>9</v>
      </c>
    </row>
    <row r="52" customFormat="false" ht="12.75" hidden="false" customHeight="false" outlineLevel="0" collapsed="false">
      <c r="A52" s="147" t="str">
        <f aca="false">+I52</f>
        <v>Prebon Energy, Inc.</v>
      </c>
      <c r="B52" s="148" t="n">
        <f aca="false">+J52</f>
        <v>0</v>
      </c>
      <c r="C52" s="149" t="n">
        <f aca="false">+K52</f>
        <v>1</v>
      </c>
      <c r="I52" s="150" t="s">
        <v>127</v>
      </c>
      <c r="J52" s="151" t="n">
        <v>0</v>
      </c>
      <c r="K52" s="151" t="n">
        <v>1</v>
      </c>
    </row>
    <row r="53" customFormat="false" ht="13.5" hidden="false" customHeight="false" outlineLevel="0" collapsed="false">
      <c r="A53" s="152" t="str">
        <f aca="false">+I53</f>
        <v>Grand Total</v>
      </c>
      <c r="B53" s="153" t="n">
        <f aca="false">+J53</f>
        <v>52</v>
      </c>
      <c r="C53" s="154" t="n">
        <f aca="false">+K53</f>
        <v>104</v>
      </c>
      <c r="I53" s="155" t="s">
        <v>128</v>
      </c>
      <c r="J53" s="156" t="n">
        <f aca="false">SUM(J48:J52)</f>
        <v>52</v>
      </c>
      <c r="K53" s="156" t="n">
        <f aca="false">SUM(K48:K52)</f>
        <v>104</v>
      </c>
    </row>
    <row r="54" customFormat="false" ht="13.5" hidden="false" customHeight="false" outlineLevel="0" collapsed="false">
      <c r="B54" s="75"/>
      <c r="C54" s="75"/>
      <c r="D54" s="75"/>
      <c r="H54" s="59"/>
    </row>
    <row r="55" customFormat="false" ht="12.75" hidden="false" customHeight="false" outlineLevel="0" collapsed="false">
      <c r="A55" s="39" t="s">
        <v>59</v>
      </c>
      <c r="B55" s="76"/>
      <c r="C55" s="77"/>
      <c r="D55" s="77"/>
      <c r="E55" s="42"/>
      <c r="F55" s="14"/>
      <c r="G55" s="14"/>
      <c r="H55" s="59"/>
    </row>
    <row r="56" customFormat="false" ht="12.75" hidden="false" customHeight="false" outlineLevel="0" collapsed="false">
      <c r="A56" s="78" t="str">
        <f aca="false">+H4</f>
        <v>Week of May 21st to May 25th</v>
      </c>
      <c r="B56" s="69"/>
      <c r="C56" s="69"/>
      <c r="D56" s="69"/>
      <c r="E56" s="44"/>
      <c r="F56" s="14"/>
      <c r="G56" s="14"/>
      <c r="H56" s="59"/>
      <c r="I56" s="59"/>
    </row>
    <row r="57" customFormat="false" ht="7.5" hidden="false" customHeight="true" outlineLevel="0" collapsed="false">
      <c r="A57" s="79"/>
      <c r="B57" s="69"/>
      <c r="C57" s="69"/>
      <c r="D57" s="69"/>
      <c r="E57" s="44"/>
      <c r="F57" s="14"/>
      <c r="G57" s="14"/>
      <c r="H57" s="59"/>
      <c r="I57" s="59" t="s">
        <v>60</v>
      </c>
    </row>
    <row r="58" customFormat="false" ht="12.75" hidden="false" customHeight="false" outlineLevel="0" collapsed="false">
      <c r="A58" s="48" t="s">
        <v>24</v>
      </c>
      <c r="B58" s="49" t="s">
        <v>26</v>
      </c>
      <c r="C58" s="49" t="s">
        <v>61</v>
      </c>
      <c r="D58" s="80" t="s">
        <v>62</v>
      </c>
      <c r="E58" s="50" t="s">
        <v>28</v>
      </c>
      <c r="F58" s="51"/>
      <c r="G58" s="51"/>
      <c r="H58" s="59"/>
      <c r="I58" s="52" t="s">
        <v>24</v>
      </c>
      <c r="J58" s="53" t="s">
        <v>26</v>
      </c>
    </row>
    <row r="59" customFormat="false" ht="12.75" hidden="false" customHeight="false" outlineLevel="0" collapsed="false">
      <c r="A59" s="54" t="s">
        <v>63</v>
      </c>
      <c r="B59" s="55" t="n">
        <f aca="false">+J59</f>
        <v>156837500</v>
      </c>
      <c r="C59" s="55" t="n">
        <f aca="false">+C7-B59</f>
        <v>266184367.4</v>
      </c>
      <c r="D59" s="81" t="n">
        <f aca="false">+B59/C7</f>
        <v>0.370755065131652</v>
      </c>
      <c r="E59" s="82" t="s">
        <v>31</v>
      </c>
      <c r="F59" s="83"/>
      <c r="G59" s="83"/>
      <c r="H59" s="59"/>
      <c r="I59" s="84" t="s">
        <v>63</v>
      </c>
      <c r="J59" s="112" t="n">
        <v>156837500</v>
      </c>
    </row>
    <row r="60" customFormat="false" ht="12.75" hidden="false" customHeight="false" outlineLevel="0" collapsed="false">
      <c r="A60" s="54" t="s">
        <v>64</v>
      </c>
      <c r="B60" s="55" t="n">
        <f aca="false">+J60</f>
        <v>27823500</v>
      </c>
      <c r="C60" s="55" t="n">
        <f aca="false">+C8-B60</f>
        <v>11421139.4</v>
      </c>
      <c r="D60" s="81" t="n">
        <f aca="false">+B60/C8</f>
        <v>0.708975809827418</v>
      </c>
      <c r="E60" s="82" t="s">
        <v>31</v>
      </c>
      <c r="F60" s="83"/>
      <c r="G60" s="83"/>
      <c r="H60" s="59"/>
      <c r="I60" s="84" t="s">
        <v>64</v>
      </c>
      <c r="J60" s="112" t="n">
        <v>27823500</v>
      </c>
    </row>
    <row r="61" customFormat="false" ht="13.5" hidden="false" customHeight="false" outlineLevel="0" collapsed="false">
      <c r="A61" s="85" t="s">
        <v>65</v>
      </c>
      <c r="B61" s="86" t="n">
        <f aca="false">+J61</f>
        <v>4009170</v>
      </c>
      <c r="C61" s="86" t="n">
        <f aca="false">+(C20+C21)-B61</f>
        <v>5083299</v>
      </c>
      <c r="D61" s="87" t="n">
        <f aca="false">+B61/(C20+C21)</f>
        <v>0.440933040299615</v>
      </c>
      <c r="E61" s="88" t="s">
        <v>42</v>
      </c>
      <c r="F61" s="83"/>
      <c r="G61" s="83"/>
      <c r="H61" s="59"/>
      <c r="I61" s="84" t="s">
        <v>65</v>
      </c>
      <c r="J61" s="112" t="n">
        <v>4009170</v>
      </c>
    </row>
    <row r="62" customFormat="false" ht="13.5" hidden="false" customHeight="false" outlineLevel="0" collapsed="false">
      <c r="H62" s="59"/>
      <c r="I62" s="59"/>
    </row>
    <row r="63" customFormat="false" ht="12.75" hidden="false" customHeight="false" outlineLevel="0" collapsed="false">
      <c r="A63" s="39" t="s">
        <v>66</v>
      </c>
      <c r="B63" s="89"/>
      <c r="C63" s="41"/>
      <c r="D63" s="41"/>
      <c r="E63" s="42"/>
      <c r="F63" s="14"/>
      <c r="G63" s="14"/>
      <c r="H63" s="59"/>
      <c r="I63" s="90" t="str">
        <f aca="false">+H4</f>
        <v>Week of May 21st to May 25th</v>
      </c>
    </row>
    <row r="64" customFormat="false" ht="12.75" hidden="false" customHeight="false" outlineLevel="0" collapsed="false">
      <c r="A64" s="91" t="str">
        <f aca="false">+I63</f>
        <v>Week of May 21st to May 25th</v>
      </c>
      <c r="B64" s="92"/>
      <c r="C64" s="38"/>
      <c r="D64" s="38"/>
      <c r="E64" s="44"/>
      <c r="F64" s="14"/>
      <c r="G64" s="14"/>
      <c r="H64" s="59"/>
      <c r="I64" s="59" t="s">
        <v>113</v>
      </c>
    </row>
    <row r="65" customFormat="false" ht="7.5" hidden="false" customHeight="true" outlineLevel="0" collapsed="false">
      <c r="A65" s="46"/>
      <c r="B65" s="38"/>
      <c r="C65" s="38"/>
      <c r="D65" s="38"/>
      <c r="E65" s="44"/>
      <c r="F65" s="14"/>
      <c r="G65" s="14"/>
      <c r="H65" s="59"/>
    </row>
    <row r="66" customFormat="false" ht="12.75" hidden="false" customHeight="false" outlineLevel="0" collapsed="false">
      <c r="A66" s="48" t="s">
        <v>24</v>
      </c>
      <c r="B66" s="49" t="s">
        <v>26</v>
      </c>
      <c r="C66" s="49" t="s">
        <v>68</v>
      </c>
      <c r="D66" s="80" t="s">
        <v>69</v>
      </c>
      <c r="E66" s="50" t="s">
        <v>28</v>
      </c>
      <c r="F66" s="51"/>
      <c r="G66" s="51"/>
      <c r="H66" s="59"/>
      <c r="I66" s="52" t="s">
        <v>24</v>
      </c>
      <c r="J66" s="53" t="s">
        <v>26</v>
      </c>
      <c r="L66" s="0" t="s">
        <v>70</v>
      </c>
    </row>
    <row r="67" customFormat="false" ht="13.5" hidden="false" customHeight="false" outlineLevel="0" collapsed="false">
      <c r="A67" s="85" t="s">
        <v>63</v>
      </c>
      <c r="B67" s="86" t="n">
        <f aca="false">+J67/L67</f>
        <v>855040000</v>
      </c>
      <c r="C67" s="86" t="n">
        <f aca="false">+C7-B67</f>
        <v>-432018132.6</v>
      </c>
      <c r="D67" s="87" t="n">
        <f aca="false">+C7/B67</f>
        <v>0.494739272314745</v>
      </c>
      <c r="E67" s="88" t="s">
        <v>31</v>
      </c>
      <c r="F67" s="83"/>
      <c r="G67" s="83"/>
      <c r="H67" s="59"/>
      <c r="I67" s="93" t="s">
        <v>63</v>
      </c>
      <c r="J67" s="94" t="n">
        <f aca="false">+K67*10000</f>
        <v>3420160000</v>
      </c>
      <c r="K67" s="112" t="n">
        <f aca="false">78264+69618+25889+168245</f>
        <v>342016</v>
      </c>
      <c r="L67" s="110" t="n">
        <v>4</v>
      </c>
    </row>
    <row r="68" customFormat="false" ht="13.5" hidden="false" customHeight="false" outlineLevel="0" collapsed="false"/>
    <row r="69" customFormat="false" ht="12.75" hidden="false" customHeight="false" outlineLevel="0" collapsed="false">
      <c r="A69" s="39" t="s">
        <v>72</v>
      </c>
      <c r="B69" s="89"/>
      <c r="C69" s="41"/>
      <c r="D69" s="41"/>
      <c r="E69" s="42"/>
      <c r="F69" s="14"/>
      <c r="G69" s="14"/>
    </row>
    <row r="70" customFormat="false" ht="12.75" hidden="false" customHeight="false" outlineLevel="0" collapsed="false">
      <c r="A70" s="43" t="str">
        <f aca="false">+H4</f>
        <v>Week of May 21st to May 25th</v>
      </c>
      <c r="B70" s="92"/>
      <c r="C70" s="38"/>
      <c r="D70" s="38"/>
      <c r="E70" s="44"/>
      <c r="F70" s="14"/>
      <c r="G70" s="14"/>
      <c r="I70" s="0" t="s">
        <v>73</v>
      </c>
    </row>
    <row r="71" customFormat="false" ht="7.5" hidden="false" customHeight="true" outlineLevel="0" collapsed="false">
      <c r="A71" s="46"/>
      <c r="B71" s="38"/>
      <c r="C71" s="38"/>
      <c r="D71" s="38"/>
      <c r="E71" s="44"/>
      <c r="F71" s="14"/>
      <c r="G71" s="14"/>
    </row>
    <row r="72" customFormat="false" ht="12.75" hidden="false" customHeight="false" outlineLevel="0" collapsed="false">
      <c r="A72" s="48" t="s">
        <v>24</v>
      </c>
      <c r="B72" s="49" t="s">
        <v>25</v>
      </c>
      <c r="C72" s="49" t="s">
        <v>26</v>
      </c>
      <c r="D72" s="49"/>
      <c r="E72" s="50" t="s">
        <v>28</v>
      </c>
      <c r="F72" s="14"/>
      <c r="G72" s="14"/>
      <c r="I72" s="52" t="s">
        <v>24</v>
      </c>
      <c r="J72" s="53" t="s">
        <v>25</v>
      </c>
      <c r="K72" s="53" t="s">
        <v>26</v>
      </c>
    </row>
    <row r="73" customFormat="false" ht="12.75" hidden="false" customHeight="false" outlineLevel="0" collapsed="false">
      <c r="A73" s="54" t="s">
        <v>74</v>
      </c>
      <c r="B73" s="55" t="n">
        <f aca="false">+J73</f>
        <v>124</v>
      </c>
      <c r="C73" s="55" t="n">
        <f aca="false">+K73</f>
        <v>117520000</v>
      </c>
      <c r="D73" s="55"/>
      <c r="E73" s="57" t="s">
        <v>31</v>
      </c>
      <c r="F73" s="14"/>
      <c r="G73" s="14"/>
      <c r="I73" s="95" t="s">
        <v>74</v>
      </c>
      <c r="J73" s="112" t="n">
        <v>124</v>
      </c>
      <c r="K73" s="112" t="n">
        <v>117520000</v>
      </c>
    </row>
    <row r="74" customFormat="false" ht="12.75" hidden="false" customHeight="false" outlineLevel="0" collapsed="false">
      <c r="A74" s="54" t="s">
        <v>75</v>
      </c>
      <c r="B74" s="55" t="n">
        <f aca="false">+J74</f>
        <v>4</v>
      </c>
      <c r="C74" s="55" t="n">
        <f aca="false">+K74</f>
        <v>3680000</v>
      </c>
      <c r="D74" s="55"/>
      <c r="E74" s="57" t="s">
        <v>31</v>
      </c>
      <c r="F74" s="14"/>
      <c r="G74" s="14"/>
      <c r="I74" s="95" t="s">
        <v>75</v>
      </c>
      <c r="J74" s="112" t="n">
        <v>4</v>
      </c>
      <c r="K74" s="112" t="n">
        <v>3680000</v>
      </c>
    </row>
    <row r="75" customFormat="false" ht="13.5" hidden="false" customHeight="false" outlineLevel="0" collapsed="false">
      <c r="A75" s="85" t="s">
        <v>76</v>
      </c>
      <c r="B75" s="96" t="n">
        <f aca="false">SUM(B73:B74)</f>
        <v>128</v>
      </c>
      <c r="C75" s="96" t="n">
        <f aca="false">SUM(C73:C74)</f>
        <v>121200000</v>
      </c>
      <c r="D75" s="86"/>
      <c r="E75" s="97"/>
      <c r="F75" s="14"/>
      <c r="G75" s="14"/>
    </row>
    <row r="76" customFormat="false" ht="12.75" hidden="false" customHeight="false" outlineLevel="0" collapsed="false">
      <c r="E76" s="38"/>
      <c r="F76" s="14"/>
      <c r="G76" s="14"/>
    </row>
    <row r="77" customFormat="false" ht="13.5" hidden="false" customHeight="false" outlineLevel="0" collapsed="false"/>
    <row r="78" customFormat="false" ht="12.75" hidden="false" customHeight="false" outlineLevel="0" collapsed="false">
      <c r="A78" s="39" t="s">
        <v>77</v>
      </c>
      <c r="B78" s="89"/>
      <c r="C78" s="42"/>
      <c r="D78" s="38"/>
      <c r="F78" s="14"/>
      <c r="G78" s="14"/>
    </row>
    <row r="79" customFormat="false" ht="12.75" hidden="false" customHeight="false" outlineLevel="0" collapsed="false">
      <c r="A79" s="43" t="str">
        <f aca="false">+H4</f>
        <v>Week of May 21st to May 25th</v>
      </c>
      <c r="B79" s="92"/>
      <c r="C79" s="44"/>
      <c r="E79" s="14"/>
      <c r="H79" s="0"/>
      <c r="I79" s="0" t="s">
        <v>78</v>
      </c>
    </row>
    <row r="80" customFormat="false" ht="7.5" hidden="false" customHeight="true" outlineLevel="0" collapsed="false">
      <c r="A80" s="46"/>
      <c r="B80" s="38"/>
      <c r="C80" s="44"/>
      <c r="E80" s="14"/>
    </row>
    <row r="81" customFormat="false" ht="12.75" hidden="false" customHeight="false" outlineLevel="0" collapsed="false">
      <c r="A81" s="48" t="s">
        <v>79</v>
      </c>
      <c r="B81" s="49" t="s">
        <v>25</v>
      </c>
      <c r="C81" s="50" t="s">
        <v>28</v>
      </c>
      <c r="E81" s="51"/>
      <c r="I81" s="52" t="s">
        <v>79</v>
      </c>
      <c r="J81" s="53" t="s">
        <v>25</v>
      </c>
    </row>
    <row r="82" customFormat="false" ht="12.75" hidden="false" customHeight="false" outlineLevel="0" collapsed="false">
      <c r="A82" s="54" t="s">
        <v>80</v>
      </c>
      <c r="B82" s="55" t="n">
        <f aca="false">+J82</f>
        <v>24</v>
      </c>
      <c r="C82" s="57" t="s">
        <v>81</v>
      </c>
      <c r="E82" s="14"/>
      <c r="I82" s="95" t="s">
        <v>80</v>
      </c>
      <c r="J82" s="112" t="n">
        <v>24</v>
      </c>
    </row>
    <row r="83" customFormat="false" ht="12.75" hidden="false" customHeight="false" outlineLevel="0" collapsed="false">
      <c r="A83" s="54" t="s">
        <v>82</v>
      </c>
      <c r="B83" s="55" t="n">
        <f aca="false">+J83</f>
        <v>30</v>
      </c>
      <c r="C83" s="57" t="s">
        <v>81</v>
      </c>
      <c r="E83" s="14"/>
      <c r="I83" s="95" t="s">
        <v>82</v>
      </c>
      <c r="J83" s="112" t="n">
        <v>30</v>
      </c>
    </row>
    <row r="84" customFormat="false" ht="12.75" hidden="false" customHeight="false" outlineLevel="0" collapsed="false">
      <c r="A84" s="54" t="s">
        <v>83</v>
      </c>
      <c r="B84" s="55" t="n">
        <f aca="false">+J84</f>
        <v>54</v>
      </c>
      <c r="C84" s="57" t="s">
        <v>84</v>
      </c>
      <c r="E84" s="58"/>
      <c r="H84" s="0"/>
      <c r="I84" s="95" t="s">
        <v>83</v>
      </c>
      <c r="J84" s="113" t="n">
        <v>54</v>
      </c>
    </row>
    <row r="85" customFormat="false" ht="13.5" hidden="false" customHeight="false" outlineLevel="0" collapsed="false">
      <c r="A85" s="85" t="s">
        <v>76</v>
      </c>
      <c r="B85" s="96" t="n">
        <f aca="false">SUM(B82:B84)</f>
        <v>108</v>
      </c>
      <c r="C85" s="99"/>
      <c r="E85" s="13"/>
      <c r="H85" s="0"/>
    </row>
    <row r="86" customFormat="false" ht="12.75" hidden="false" customHeight="false" outlineLevel="0" collapsed="false">
      <c r="E86" s="13"/>
      <c r="H86" s="0"/>
    </row>
    <row r="87" customFormat="false" ht="12.75" hidden="false" customHeight="false" outlineLevel="0" collapsed="false">
      <c r="A87" s="100" t="s">
        <v>85</v>
      </c>
      <c r="E87" s="13"/>
      <c r="H87" s="0"/>
      <c r="I87" s="114" t="s">
        <v>98</v>
      </c>
    </row>
    <row r="88" customFormat="false" ht="12.75" hidden="false" customHeight="false" outlineLevel="0" collapsed="false">
      <c r="A88" s="122" t="str">
        <f aca="false">+I88</f>
        <v>05-21-01 No Issues</v>
      </c>
      <c r="E88" s="13"/>
      <c r="H88" s="0"/>
      <c r="I88" s="100" t="s">
        <v>129</v>
      </c>
    </row>
    <row r="89" customFormat="false" ht="13.5" hidden="false" customHeight="false" outlineLevel="0" collapsed="false"/>
    <row r="90" customFormat="false" ht="12.75" hidden="false" customHeight="false" outlineLevel="0" collapsed="false">
      <c r="A90" s="104" t="s">
        <v>92</v>
      </c>
      <c r="B90" s="104"/>
      <c r="I90" s="104" t="s">
        <v>92</v>
      </c>
      <c r="J90" s="104"/>
    </row>
    <row r="91" customFormat="false" ht="12.75" hidden="false" customHeight="false" outlineLevel="0" collapsed="false">
      <c r="A91" s="48" t="s">
        <v>93</v>
      </c>
      <c r="B91" s="105" t="s">
        <v>96</v>
      </c>
      <c r="I91" s="48" t="s">
        <v>93</v>
      </c>
      <c r="J91" s="105" t="s">
        <v>94</v>
      </c>
    </row>
    <row r="92" customFormat="false" ht="13.5" hidden="false" customHeight="false" outlineLevel="0" collapsed="false">
      <c r="A92" s="106" t="n">
        <f aca="false">+I92</f>
        <v>1008773</v>
      </c>
      <c r="B92" s="107" t="n">
        <f aca="false">+J92</f>
        <v>606505373578</v>
      </c>
      <c r="I92" s="115" t="n">
        <v>1008773</v>
      </c>
      <c r="J92" s="116" t="n">
        <v>606505373578</v>
      </c>
    </row>
    <row r="93" customFormat="false" ht="12.75" hidden="false" customHeight="false" outlineLevel="0" collapsed="false">
      <c r="A93" s="0" t="str">
        <f aca="false">+I93</f>
        <v>As of May 24, 2001</v>
      </c>
      <c r="I93" s="110" t="s">
        <v>130</v>
      </c>
      <c r="J93" s="110"/>
    </row>
    <row r="94" customFormat="false" ht="18" hidden="false" customHeight="false" outlineLevel="0" collapsed="false">
      <c r="J94" s="157"/>
    </row>
    <row r="95" customFormat="false" ht="12.75" hidden="false" customHeight="false" outlineLevel="0" collapsed="false">
      <c r="A95" s="158"/>
    </row>
    <row r="96" customFormat="false" ht="12.75" hidden="false" customHeight="false" outlineLevel="0" collapsed="false">
      <c r="J96" s="159"/>
      <c r="K96" s="159"/>
    </row>
  </sheetData>
  <mergeCells count="3">
    <mergeCell ref="B46:C46"/>
    <mergeCell ref="A90:B90"/>
    <mergeCell ref="I90:J90"/>
  </mergeCells>
  <conditionalFormatting sqref="J50 B44 J43:J44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true" verticalCentered="false"/>
  <pageMargins left="0.190277777777778" right="0.190277777777778" top="0.984027777777778" bottom="0.984027777777778" header="0.511811023622047" footer="0.511811023622047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6.13"/>
    <col collapsed="false" customWidth="true" hidden="false" outlineLevel="0" max="3" min="3" style="0" width="32.56"/>
    <col collapsed="false" customWidth="true" hidden="false" outlineLevel="0" max="4" min="4" style="0" width="21.56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21st to May 25th</v>
      </c>
      <c r="B4" s="38"/>
      <c r="C4" s="38"/>
      <c r="D4" s="38"/>
      <c r="E4" s="44"/>
      <c r="F4" s="14"/>
      <c r="H4" s="111" t="s">
        <v>117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987.8</v>
      </c>
      <c r="C7" s="55" t="n">
        <f aca="false">+J7/$I$1</f>
        <v>423021867.4</v>
      </c>
      <c r="D7" s="56" t="n">
        <f aca="false">+K7/$I$1</f>
        <v>1513743712.4</v>
      </c>
      <c r="E7" s="57" t="s">
        <v>31</v>
      </c>
      <c r="F7" s="58"/>
      <c r="G7" s="59"/>
      <c r="H7" s="60" t="s">
        <v>30</v>
      </c>
      <c r="I7" s="112" t="n">
        <v>4939</v>
      </c>
      <c r="J7" s="112" t="n">
        <v>2115109337</v>
      </c>
      <c r="K7" s="112" t="n">
        <v>7568718562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1974</v>
      </c>
      <c r="C8" s="55" t="n">
        <f aca="false">+J8/$I$1</f>
        <v>39244639.4</v>
      </c>
      <c r="D8" s="56" t="n">
        <f aca="false">+K8/$I$1</f>
        <v>103398594.8</v>
      </c>
      <c r="E8" s="57" t="s">
        <v>31</v>
      </c>
      <c r="F8" s="58"/>
      <c r="G8" s="59"/>
      <c r="H8" s="60" t="s">
        <v>32</v>
      </c>
      <c r="I8" s="112" t="n">
        <v>9870</v>
      </c>
      <c r="J8" s="112" t="n">
        <v>196223197</v>
      </c>
      <c r="K8" s="112" t="n">
        <v>516992974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23.2</v>
      </c>
      <c r="C9" s="55" t="n">
        <f aca="false">+J9/$I$1</f>
        <v>12675350</v>
      </c>
      <c r="D9" s="56" t="n">
        <f aca="false">+K9/$I$1</f>
        <v>9985122.4</v>
      </c>
      <c r="E9" s="57" t="s">
        <v>31</v>
      </c>
      <c r="F9" s="58"/>
      <c r="G9" s="59"/>
      <c r="H9" s="60" t="s">
        <v>33</v>
      </c>
      <c r="I9" s="112" t="n">
        <v>116</v>
      </c>
      <c r="J9" s="112" t="n">
        <v>63376750</v>
      </c>
      <c r="K9" s="112" t="n">
        <v>49925612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222.6</v>
      </c>
      <c r="C10" s="55" t="n">
        <f aca="false">+J10/$I$1</f>
        <v>8989738.8</v>
      </c>
      <c r="D10" s="56" t="n">
        <f aca="false">+K10/$I$1</f>
        <v>20662178</v>
      </c>
      <c r="E10" s="57" t="s">
        <v>31</v>
      </c>
      <c r="F10" s="58"/>
      <c r="G10" s="59"/>
      <c r="H10" s="60" t="s">
        <v>34</v>
      </c>
      <c r="I10" s="112" t="n">
        <v>1113</v>
      </c>
      <c r="J10" s="112" t="n">
        <v>44948694</v>
      </c>
      <c r="K10" s="160" t="n">
        <v>103310890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0</v>
      </c>
      <c r="C11" s="55" t="n">
        <f aca="false">+J11/$I$1</f>
        <v>0</v>
      </c>
      <c r="D11" s="56" t="n">
        <f aca="false">+K11/$I$1</f>
        <v>0</v>
      </c>
      <c r="E11" s="57" t="s">
        <v>31</v>
      </c>
      <c r="F11" s="58"/>
      <c r="G11" s="59"/>
      <c r="H11" s="60" t="s">
        <v>35</v>
      </c>
      <c r="I11" s="112" t="n">
        <v>0</v>
      </c>
      <c r="J11" s="112" t="n">
        <v>0</v>
      </c>
      <c r="K11" s="112"/>
    </row>
    <row r="12" customFormat="false" ht="12.75" hidden="false" customHeight="false" outlineLevel="0" collapsed="false">
      <c r="A12" s="54" t="s">
        <v>36</v>
      </c>
      <c r="B12" s="55" t="n">
        <f aca="false">+I12/$I$1</f>
        <v>87</v>
      </c>
      <c r="C12" s="55" t="n">
        <f aca="false">+J12/$I$1</f>
        <v>11942968</v>
      </c>
      <c r="D12" s="56" t="n">
        <f aca="false">+K12/$I$1</f>
        <v>36436119.2</v>
      </c>
      <c r="E12" s="57" t="s">
        <v>31</v>
      </c>
      <c r="F12" s="58"/>
      <c r="G12" s="59"/>
      <c r="H12" s="60" t="s">
        <v>36</v>
      </c>
      <c r="I12" s="112" t="n">
        <v>435</v>
      </c>
      <c r="J12" s="112" t="n">
        <v>59714840</v>
      </c>
      <c r="K12" s="112" t="n">
        <v>182180596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1011</v>
      </c>
      <c r="C13" s="55" t="n">
        <f aca="false">+J13/$I$1</f>
        <v>435697217.4</v>
      </c>
      <c r="D13" s="56" t="n">
        <f aca="false">+K13/$I$1</f>
        <v>1523728834.8</v>
      </c>
      <c r="E13" s="57" t="s">
        <v>31</v>
      </c>
      <c r="F13" s="58"/>
      <c r="G13" s="59"/>
      <c r="H13" s="60" t="s">
        <v>37</v>
      </c>
      <c r="I13" s="112" t="n">
        <v>5055</v>
      </c>
      <c r="J13" s="112" t="n">
        <v>2178486087</v>
      </c>
      <c r="K13" s="112" t="n">
        <v>7618644174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2292.2</v>
      </c>
      <c r="C14" s="55" t="n">
        <f aca="false">+J14/$I$1</f>
        <v>60893846.2</v>
      </c>
      <c r="D14" s="56" t="n">
        <f aca="false">+K14/$I$1</f>
        <v>162682977</v>
      </c>
      <c r="E14" s="57" t="s">
        <v>31</v>
      </c>
      <c r="F14" s="58"/>
      <c r="G14" s="59"/>
      <c r="H14" s="60" t="s">
        <v>38</v>
      </c>
      <c r="I14" s="112" t="n">
        <v>11461</v>
      </c>
      <c r="J14" s="112" t="n">
        <v>304469231</v>
      </c>
      <c r="K14" s="112" t="n">
        <v>813414885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3303.2</v>
      </c>
      <c r="C15" s="55" t="n">
        <f aca="false">+J15/$I$1</f>
        <v>496591063.6</v>
      </c>
      <c r="D15" s="56" t="n">
        <f aca="false">+D14+D13</f>
        <v>1686411811.8</v>
      </c>
      <c r="E15" s="57" t="s">
        <v>31</v>
      </c>
      <c r="F15" s="58"/>
      <c r="G15" s="59"/>
      <c r="H15" s="60" t="s">
        <v>39</v>
      </c>
      <c r="I15" s="63" t="n">
        <f aca="false">+I14+I13</f>
        <v>16516</v>
      </c>
      <c r="J15" s="63" t="n">
        <f aca="false">+J14+J13</f>
        <v>2482955318</v>
      </c>
      <c r="K15" s="63" t="n">
        <f aca="false">+K14+K13</f>
        <v>8432059059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3303.2</v>
      </c>
      <c r="C17" s="65" t="n">
        <f aca="false">+C15</f>
        <v>496591063.6</v>
      </c>
      <c r="D17" s="66" t="n">
        <f aca="false">+D15</f>
        <v>1686411811.8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51.2</v>
      </c>
      <c r="C20" s="55" t="n">
        <f aca="false">+J20/$I$1</f>
        <v>387881.4</v>
      </c>
      <c r="D20" s="56" t="n">
        <f aca="false">+K20/$I$1</f>
        <v>19890199.6</v>
      </c>
      <c r="E20" s="57" t="s">
        <v>42</v>
      </c>
      <c r="F20" s="70"/>
      <c r="G20" s="59"/>
      <c r="H20" s="60" t="s">
        <v>41</v>
      </c>
      <c r="I20" s="112" t="n">
        <v>256</v>
      </c>
      <c r="J20" s="112" t="n">
        <v>1939407</v>
      </c>
      <c r="K20" s="112" t="n">
        <v>99450998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586</v>
      </c>
      <c r="C21" s="55" t="n">
        <f aca="false">+J21/$I$1</f>
        <v>8704587.6</v>
      </c>
      <c r="D21" s="56" t="n">
        <f aca="false">+K21/$I$1</f>
        <v>440820425.2</v>
      </c>
      <c r="E21" s="57" t="s">
        <v>42</v>
      </c>
      <c r="F21" s="58"/>
      <c r="G21" s="59"/>
      <c r="H21" s="60" t="s">
        <v>43</v>
      </c>
      <c r="I21" s="112" t="n">
        <v>2930</v>
      </c>
      <c r="J21" s="112" t="n">
        <v>43522938</v>
      </c>
      <c r="K21" s="112" t="n">
        <v>2204102126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9</v>
      </c>
      <c r="C23" s="55" t="n">
        <f aca="false">+J23/$I$1</f>
        <v>641760</v>
      </c>
      <c r="D23" s="56" t="n">
        <f aca="false">+K23/$I$1</f>
        <v>17852849.2</v>
      </c>
      <c r="E23" s="57" t="s">
        <v>42</v>
      </c>
      <c r="F23" s="58"/>
      <c r="G23" s="59"/>
      <c r="H23" s="60" t="s">
        <v>45</v>
      </c>
      <c r="I23" s="112" t="n">
        <v>45</v>
      </c>
      <c r="J23" s="112" t="n">
        <v>3208800</v>
      </c>
      <c r="K23" s="112" t="n">
        <v>89264246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105.6</v>
      </c>
      <c r="C24" s="55" t="n">
        <f aca="false">+J24/$I$1</f>
        <v>949194.2</v>
      </c>
      <c r="D24" s="56" t="n">
        <f aca="false">+K24/$I$1</f>
        <v>20251354.6</v>
      </c>
      <c r="E24" s="57" t="s">
        <v>42</v>
      </c>
      <c r="F24" s="58"/>
      <c r="G24" s="59"/>
      <c r="H24" s="60" t="s">
        <v>46</v>
      </c>
      <c r="I24" s="112" t="n">
        <v>528</v>
      </c>
      <c r="J24" s="112" t="n">
        <v>4745971</v>
      </c>
      <c r="K24" s="112" t="n">
        <v>101256773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77.6</v>
      </c>
      <c r="C25" s="55" t="n">
        <f aca="false">+J25/$I$1</f>
        <v>793240.2</v>
      </c>
      <c r="D25" s="56" t="n">
        <f aca="false">+K25/$I$1</f>
        <v>31707319.4</v>
      </c>
      <c r="E25" s="57" t="s">
        <v>42</v>
      </c>
      <c r="F25" s="58"/>
      <c r="G25" s="59"/>
      <c r="H25" s="60" t="s">
        <v>47</v>
      </c>
      <c r="I25" s="112" t="n">
        <v>388</v>
      </c>
      <c r="J25" s="112" t="n">
        <v>3966201</v>
      </c>
      <c r="K25" s="112" t="n">
        <v>158536597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682.4</v>
      </c>
      <c r="C26" s="55" t="n">
        <f aca="false">+J26/$I$1</f>
        <v>9897617</v>
      </c>
      <c r="D26" s="56" t="n">
        <f aca="false">+K26/$I$1</f>
        <v>470277603.6</v>
      </c>
      <c r="E26" s="57" t="s">
        <v>42</v>
      </c>
      <c r="F26" s="58"/>
      <c r="G26" s="59"/>
      <c r="H26" s="60" t="s">
        <v>48</v>
      </c>
      <c r="I26" s="112" t="n">
        <v>3412</v>
      </c>
      <c r="J26" s="112" t="n">
        <v>49488085</v>
      </c>
      <c r="K26" s="112" t="n">
        <v>2351388018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760</v>
      </c>
      <c r="C27" s="55" t="n">
        <f aca="false">+J27/$I$1</f>
        <v>10690857.2</v>
      </c>
      <c r="D27" s="56" t="n">
        <f aca="false">+D26+D25</f>
        <v>501984923</v>
      </c>
      <c r="E27" s="57" t="s">
        <v>42</v>
      </c>
      <c r="F27" s="58"/>
      <c r="G27" s="59"/>
      <c r="H27" s="60" t="s">
        <v>49</v>
      </c>
      <c r="I27" s="63" t="n">
        <f aca="false">+I26+I25</f>
        <v>3800</v>
      </c>
      <c r="J27" s="63" t="n">
        <f aca="false">+J26+J25</f>
        <v>53454286</v>
      </c>
      <c r="K27" s="63" t="n">
        <f aca="false">+K26+K25</f>
        <v>2509924615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760</v>
      </c>
      <c r="C29" s="65" t="n">
        <f aca="false">+C27</f>
        <v>10690857.2</v>
      </c>
      <c r="D29" s="66" t="n">
        <f aca="false">+D27</f>
        <v>501984923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269</v>
      </c>
      <c r="C32" s="55" t="n">
        <f aca="false">+J32/$I$1</f>
        <v>11571800</v>
      </c>
      <c r="D32" s="56" t="n">
        <f aca="false">+K32/$I$1</f>
        <v>379823076.2</v>
      </c>
      <c r="E32" s="57" t="s">
        <v>52</v>
      </c>
      <c r="F32" s="58"/>
      <c r="G32" s="59"/>
      <c r="H32" s="60" t="s">
        <v>51</v>
      </c>
      <c r="I32" s="112" t="n">
        <v>1345</v>
      </c>
      <c r="J32" s="112" t="n">
        <v>57859000</v>
      </c>
      <c r="K32" s="112" t="n">
        <v>1899115381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9.2</v>
      </c>
      <c r="C33" s="55" t="n">
        <f aca="false">+J33/$I$1</f>
        <v>709000</v>
      </c>
      <c r="D33" s="56" t="n">
        <f aca="false">+K33/$I$1</f>
        <v>28696240</v>
      </c>
      <c r="E33" s="57" t="s">
        <v>52</v>
      </c>
      <c r="F33" s="58"/>
      <c r="G33" s="59"/>
      <c r="H33" s="60" t="s">
        <v>53</v>
      </c>
      <c r="I33" s="112" t="n">
        <v>46</v>
      </c>
      <c r="J33" s="112" t="n">
        <v>3545000</v>
      </c>
      <c r="K33" s="112" t="n">
        <v>143481200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278.2</v>
      </c>
      <c r="C34" s="55" t="n">
        <f aca="false">+J34/$I$1</f>
        <v>12280800</v>
      </c>
      <c r="D34" s="56" t="n">
        <f aca="false">+D33+D32</f>
        <v>408519316.2</v>
      </c>
      <c r="E34" s="57" t="s">
        <v>52</v>
      </c>
      <c r="F34" s="58"/>
      <c r="G34" s="59"/>
      <c r="H34" s="60" t="s">
        <v>54</v>
      </c>
      <c r="I34" s="63" t="n">
        <f aca="false">+I33+I32</f>
        <v>1391</v>
      </c>
      <c r="J34" s="63" t="n">
        <f aca="false">+J33+J32</f>
        <v>61404000</v>
      </c>
      <c r="K34" s="112" t="n">
        <v>2067499560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635.8</v>
      </c>
      <c r="C35" s="55" t="n">
        <f aca="false">+J35/$I$1</f>
        <v>15595.8</v>
      </c>
      <c r="D35" s="56" t="n">
        <f aca="false">+K35/$I$1</f>
        <v>332749626.8</v>
      </c>
      <c r="E35" s="57" t="s">
        <v>56</v>
      </c>
      <c r="F35" s="58"/>
      <c r="G35" s="59"/>
      <c r="H35" s="60" t="s">
        <v>55</v>
      </c>
      <c r="I35" s="112" t="n">
        <v>3179</v>
      </c>
      <c r="J35" s="112" t="n">
        <v>77979</v>
      </c>
      <c r="K35" s="112" t="n">
        <v>1663748134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914</v>
      </c>
      <c r="C37" s="65" t="n">
        <f aca="false">+C35+C34</f>
        <v>12296395.8</v>
      </c>
      <c r="D37" s="66" t="n">
        <f aca="false">+D35+D34</f>
        <v>741268943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4977.2</v>
      </c>
      <c r="C39" s="72" t="n">
        <f aca="false">+C37+C29+C17</f>
        <v>519578316.6</v>
      </c>
      <c r="D39" s="73" t="n">
        <f aca="false">+D37+D29+D17</f>
        <v>2929665677.8</v>
      </c>
      <c r="E39" s="74"/>
      <c r="F39" s="14"/>
      <c r="G39" s="59"/>
    </row>
    <row r="40" customFormat="false" ht="12.7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B41" s="75"/>
      <c r="C41" s="75"/>
      <c r="D41" s="75"/>
      <c r="G41" s="59"/>
    </row>
    <row r="42" customFormat="false" ht="13.5" hidden="false" customHeight="false" outlineLevel="0" collapsed="false">
      <c r="B42" s="75"/>
      <c r="C42" s="75"/>
      <c r="D42" s="75"/>
      <c r="G42" s="59"/>
    </row>
    <row r="43" customFormat="false" ht="18" hidden="false" customHeight="false" outlineLevel="0" collapsed="false">
      <c r="A43" s="39" t="str">
        <f aca="false">+I43</f>
        <v>EnronOnline Broker Detail</v>
      </c>
      <c r="B43" s="135"/>
      <c r="C43" s="42"/>
      <c r="D43" s="75"/>
      <c r="G43" s="59"/>
      <c r="I43" s="110" t="s">
        <v>118</v>
      </c>
      <c r="J43" s="110"/>
    </row>
    <row r="44" customFormat="false" ht="12.75" hidden="false" customHeight="false" outlineLevel="0" collapsed="false">
      <c r="A44" s="43" t="str">
        <f aca="false">+I44</f>
        <v>Weekly Transactions for May 21- May 25</v>
      </c>
      <c r="B44" s="38"/>
      <c r="C44" s="44"/>
      <c r="D44" s="75"/>
      <c r="G44" s="59"/>
      <c r="I44" s="136" t="s">
        <v>119</v>
      </c>
    </row>
    <row r="45" customFormat="false" ht="12.75" hidden="false" customHeight="false" outlineLevel="0" collapsed="false">
      <c r="A45" s="137"/>
      <c r="B45" s="138"/>
      <c r="C45" s="139"/>
      <c r="D45" s="75"/>
      <c r="G45" s="59"/>
      <c r="I45" s="140"/>
      <c r="J45" s="141"/>
      <c r="K45" s="141"/>
    </row>
    <row r="46" customFormat="false" ht="12.75" hidden="false" customHeight="false" outlineLevel="0" collapsed="false">
      <c r="A46" s="137"/>
      <c r="B46" s="142" t="s">
        <v>120</v>
      </c>
      <c r="C46" s="142"/>
      <c r="D46" s="75"/>
      <c r="G46" s="59"/>
      <c r="I46" s="140"/>
      <c r="J46" s="143" t="s">
        <v>120</v>
      </c>
      <c r="K46" s="141"/>
    </row>
    <row r="47" customFormat="false" ht="12.75" hidden="false" customHeight="false" outlineLevel="0" collapsed="false">
      <c r="A47" s="144" t="s">
        <v>121</v>
      </c>
      <c r="B47" s="145" t="s">
        <v>122</v>
      </c>
      <c r="C47" s="146" t="s">
        <v>16</v>
      </c>
      <c r="D47" s="75"/>
      <c r="G47" s="59"/>
      <c r="I47" s="141" t="s">
        <v>121</v>
      </c>
      <c r="J47" s="140" t="s">
        <v>122</v>
      </c>
      <c r="K47" s="140" t="s">
        <v>16</v>
      </c>
    </row>
    <row r="48" customFormat="false" ht="12.75" hidden="false" customHeight="false" outlineLevel="0" collapsed="false">
      <c r="A48" s="147" t="str">
        <f aca="false">+I48</f>
        <v>APB Energy, Inc.</v>
      </c>
      <c r="B48" s="148" t="n">
        <f aca="false">+J48</f>
        <v>18</v>
      </c>
      <c r="C48" s="149" t="n">
        <f aca="false">+K48</f>
        <v>56</v>
      </c>
      <c r="D48" s="75"/>
      <c r="G48" s="59"/>
      <c r="I48" s="150" t="s">
        <v>123</v>
      </c>
      <c r="J48" s="151" t="n">
        <v>18</v>
      </c>
      <c r="K48" s="151" t="n">
        <v>56</v>
      </c>
    </row>
    <row r="49" customFormat="false" ht="12.75" hidden="false" customHeight="false" outlineLevel="0" collapsed="false">
      <c r="A49" s="147" t="str">
        <f aca="false">+I49</f>
        <v>Natsource LLC</v>
      </c>
      <c r="B49" s="148" t="n">
        <f aca="false">+J49</f>
        <v>3</v>
      </c>
      <c r="C49" s="149" t="n">
        <f aca="false">+K49</f>
        <v>38</v>
      </c>
      <c r="D49" s="75"/>
      <c r="G49" s="59"/>
      <c r="I49" s="150" t="s">
        <v>124</v>
      </c>
      <c r="J49" s="151" t="n">
        <v>3</v>
      </c>
      <c r="K49" s="151" t="n">
        <v>38</v>
      </c>
    </row>
    <row r="50" customFormat="false" ht="12.75" hidden="false" customHeight="false" outlineLevel="0" collapsed="false">
      <c r="A50" s="147" t="str">
        <f aca="false">+I50</f>
        <v>Amerex Natural Gas I, Ltd.</v>
      </c>
      <c r="B50" s="148" t="n">
        <f aca="false">+J50</f>
        <v>31</v>
      </c>
      <c r="C50" s="149" t="n">
        <f aca="false">+K50</f>
        <v>0</v>
      </c>
      <c r="D50" s="75"/>
      <c r="G50" s="59"/>
      <c r="I50" s="150" t="s">
        <v>125</v>
      </c>
      <c r="J50" s="151" t="n">
        <v>31</v>
      </c>
      <c r="K50" s="151" t="n">
        <v>0</v>
      </c>
    </row>
    <row r="51" customFormat="false" ht="12.75" hidden="false" customHeight="false" outlineLevel="0" collapsed="false">
      <c r="A51" s="147" t="str">
        <f aca="false">+I51</f>
        <v>Amerex Power, Ltd.</v>
      </c>
      <c r="B51" s="148" t="n">
        <f aca="false">+J51</f>
        <v>0</v>
      </c>
      <c r="C51" s="149" t="n">
        <f aca="false">+K51</f>
        <v>9</v>
      </c>
      <c r="D51" s="75"/>
      <c r="G51" s="59"/>
      <c r="I51" s="150" t="s">
        <v>126</v>
      </c>
      <c r="J51" s="151" t="n">
        <v>0</v>
      </c>
      <c r="K51" s="151" t="n">
        <v>9</v>
      </c>
    </row>
    <row r="52" customFormat="false" ht="12.75" hidden="false" customHeight="false" outlineLevel="0" collapsed="false">
      <c r="A52" s="147" t="str">
        <f aca="false">+I52</f>
        <v>Prebon Energy, Inc.</v>
      </c>
      <c r="B52" s="148" t="n">
        <f aca="false">+J52</f>
        <v>0</v>
      </c>
      <c r="C52" s="149" t="n">
        <f aca="false">+K52</f>
        <v>1</v>
      </c>
      <c r="D52" s="75"/>
      <c r="G52" s="59"/>
      <c r="I52" s="150" t="s">
        <v>127</v>
      </c>
      <c r="J52" s="151" t="n">
        <v>0</v>
      </c>
      <c r="K52" s="151" t="n">
        <v>1</v>
      </c>
    </row>
    <row r="53" customFormat="false" ht="13.5" hidden="false" customHeight="false" outlineLevel="0" collapsed="false">
      <c r="A53" s="152" t="str">
        <f aca="false">+I53</f>
        <v>Grand Total</v>
      </c>
      <c r="B53" s="153" t="n">
        <f aca="false">+J53</f>
        <v>52</v>
      </c>
      <c r="C53" s="154" t="n">
        <f aca="false">+K53</f>
        <v>104</v>
      </c>
      <c r="D53" s="75"/>
      <c r="G53" s="59"/>
      <c r="I53" s="155" t="s">
        <v>128</v>
      </c>
      <c r="J53" s="156" t="n">
        <f aca="false">SUM(J48:J52)</f>
        <v>52</v>
      </c>
      <c r="K53" s="156" t="n">
        <f aca="false">SUM(K48:K52)</f>
        <v>104</v>
      </c>
    </row>
    <row r="54" customFormat="false" ht="13.5" hidden="false" customHeight="false" outlineLevel="0" collapsed="false">
      <c r="D54" s="75"/>
      <c r="G54" s="59"/>
    </row>
    <row r="55" customFormat="false" ht="12.75" hidden="false" customHeight="false" outlineLevel="0" collapsed="false">
      <c r="A55" s="39" t="s">
        <v>59</v>
      </c>
      <c r="B55" s="76"/>
      <c r="C55" s="77"/>
      <c r="D55" s="77"/>
      <c r="E55" s="42"/>
      <c r="F55" s="14"/>
      <c r="G55" s="59"/>
    </row>
    <row r="56" customFormat="false" ht="12.75" hidden="false" customHeight="false" outlineLevel="0" collapsed="false">
      <c r="A56" s="78" t="str">
        <f aca="false">+H4</f>
        <v>Week of May 21st to May 25th</v>
      </c>
      <c r="B56" s="69"/>
      <c r="C56" s="69"/>
      <c r="D56" s="69"/>
      <c r="E56" s="44"/>
      <c r="F56" s="14"/>
      <c r="G56" s="59"/>
      <c r="H56" s="59"/>
    </row>
    <row r="57" customFormat="false" ht="7.5" hidden="false" customHeight="true" outlineLevel="0" collapsed="false">
      <c r="A57" s="79"/>
      <c r="B57" s="69"/>
      <c r="C57" s="69"/>
      <c r="D57" s="69"/>
      <c r="E57" s="44"/>
      <c r="F57" s="14"/>
      <c r="G57" s="59"/>
      <c r="H57" s="59" t="s">
        <v>60</v>
      </c>
    </row>
    <row r="58" customFormat="false" ht="12.75" hidden="false" customHeight="false" outlineLevel="0" collapsed="false">
      <c r="A58" s="48" t="s">
        <v>24</v>
      </c>
      <c r="B58" s="49" t="s">
        <v>26</v>
      </c>
      <c r="C58" s="49" t="s">
        <v>61</v>
      </c>
      <c r="D58" s="80" t="s">
        <v>62</v>
      </c>
      <c r="E58" s="50" t="s">
        <v>28</v>
      </c>
      <c r="F58" s="51"/>
      <c r="G58" s="59"/>
      <c r="H58" s="52" t="s">
        <v>24</v>
      </c>
      <c r="I58" s="53" t="s">
        <v>26</v>
      </c>
    </row>
    <row r="59" customFormat="false" ht="12.75" hidden="false" customHeight="false" outlineLevel="0" collapsed="false">
      <c r="A59" s="54" t="s">
        <v>63</v>
      </c>
      <c r="B59" s="55" t="n">
        <f aca="false">+I59</f>
        <v>156837500</v>
      </c>
      <c r="C59" s="55" t="n">
        <f aca="false">+C7-B59</f>
        <v>266184367.4</v>
      </c>
      <c r="D59" s="81" t="n">
        <f aca="false">+B59/C7</f>
        <v>0.370755065131652</v>
      </c>
      <c r="E59" s="82" t="s">
        <v>31</v>
      </c>
      <c r="F59" s="83"/>
      <c r="G59" s="59"/>
      <c r="H59" s="84" t="s">
        <v>63</v>
      </c>
      <c r="I59" s="112" t="n">
        <v>156837500</v>
      </c>
    </row>
    <row r="60" customFormat="false" ht="12.75" hidden="false" customHeight="false" outlineLevel="0" collapsed="false">
      <c r="A60" s="54" t="s">
        <v>64</v>
      </c>
      <c r="B60" s="55" t="n">
        <f aca="false">+I60</f>
        <v>27823500</v>
      </c>
      <c r="C60" s="55" t="n">
        <f aca="false">+C8-B60</f>
        <v>11421139.4</v>
      </c>
      <c r="D60" s="81" t="n">
        <f aca="false">+B60/C8</f>
        <v>0.708975809827418</v>
      </c>
      <c r="E60" s="82" t="s">
        <v>31</v>
      </c>
      <c r="F60" s="83"/>
      <c r="G60" s="59"/>
      <c r="H60" s="84" t="s">
        <v>64</v>
      </c>
      <c r="I60" s="112" t="n">
        <v>27823500</v>
      </c>
    </row>
    <row r="61" customFormat="false" ht="13.5" hidden="false" customHeight="false" outlineLevel="0" collapsed="false">
      <c r="A61" s="85" t="s">
        <v>65</v>
      </c>
      <c r="B61" s="86" t="n">
        <f aca="false">+I61</f>
        <v>4009170</v>
      </c>
      <c r="C61" s="86" t="n">
        <f aca="false">+(C20+C21)-B61</f>
        <v>5083299</v>
      </c>
      <c r="D61" s="87" t="n">
        <f aca="false">+B61/(C20+C21)</f>
        <v>0.440933040299615</v>
      </c>
      <c r="E61" s="88" t="s">
        <v>42</v>
      </c>
      <c r="F61" s="83"/>
      <c r="G61" s="59"/>
      <c r="H61" s="84" t="s">
        <v>65</v>
      </c>
      <c r="I61" s="112" t="n">
        <v>4009170</v>
      </c>
    </row>
    <row r="62" customFormat="false" ht="13.5" hidden="false" customHeight="false" outlineLevel="0" collapsed="false">
      <c r="G62" s="59"/>
      <c r="H62" s="59"/>
    </row>
    <row r="63" customFormat="false" ht="12.75" hidden="false" customHeight="false" outlineLevel="0" collapsed="false">
      <c r="A63" s="39" t="s">
        <v>66</v>
      </c>
      <c r="B63" s="89"/>
      <c r="C63" s="41"/>
      <c r="D63" s="41"/>
      <c r="E63" s="42"/>
      <c r="F63" s="14"/>
      <c r="G63" s="59"/>
      <c r="H63" s="90" t="str">
        <f aca="false">+H4</f>
        <v>Week of May 21st to May 25th</v>
      </c>
    </row>
    <row r="64" customFormat="false" ht="12.75" hidden="false" customHeight="false" outlineLevel="0" collapsed="false">
      <c r="A64" s="91" t="str">
        <f aca="false">+H63</f>
        <v>Week of May 21st to May 25th</v>
      </c>
      <c r="B64" s="92"/>
      <c r="C64" s="38"/>
      <c r="D64" s="38"/>
      <c r="E64" s="44"/>
      <c r="F64" s="14"/>
      <c r="G64" s="59"/>
      <c r="H64" s="59" t="s">
        <v>67</v>
      </c>
    </row>
    <row r="65" customFormat="false" ht="7.5" hidden="false" customHeight="true" outlineLevel="0" collapsed="false">
      <c r="A65" s="46"/>
      <c r="B65" s="38"/>
      <c r="C65" s="38"/>
      <c r="D65" s="38"/>
      <c r="E65" s="44"/>
      <c r="F65" s="14"/>
      <c r="G65" s="59"/>
    </row>
    <row r="66" customFormat="false" ht="12.75" hidden="false" customHeight="false" outlineLevel="0" collapsed="false">
      <c r="A66" s="48" t="s">
        <v>24</v>
      </c>
      <c r="B66" s="49" t="s">
        <v>26</v>
      </c>
      <c r="C66" s="49" t="s">
        <v>68</v>
      </c>
      <c r="D66" s="80" t="s">
        <v>69</v>
      </c>
      <c r="E66" s="50" t="s">
        <v>28</v>
      </c>
      <c r="F66" s="51"/>
      <c r="G66" s="59"/>
      <c r="H66" s="52" t="s">
        <v>24</v>
      </c>
      <c r="I66" s="53" t="s">
        <v>26</v>
      </c>
      <c r="K66" s="0" t="s">
        <v>70</v>
      </c>
    </row>
    <row r="67" customFormat="false" ht="13.5" hidden="false" customHeight="false" outlineLevel="0" collapsed="false">
      <c r="A67" s="85" t="s">
        <v>63</v>
      </c>
      <c r="B67" s="86" t="n">
        <f aca="false">+I67/K67</f>
        <v>855040000</v>
      </c>
      <c r="C67" s="86" t="n">
        <f aca="false">+C7-B67</f>
        <v>-432018132.6</v>
      </c>
      <c r="D67" s="87" t="n">
        <f aca="false">+C7/B67</f>
        <v>0.494739272314745</v>
      </c>
      <c r="E67" s="88" t="s">
        <v>31</v>
      </c>
      <c r="F67" s="83"/>
      <c r="G67" s="59"/>
      <c r="H67" s="93" t="s">
        <v>71</v>
      </c>
      <c r="I67" s="94" t="n">
        <f aca="false">+J67*10000</f>
        <v>3420160000</v>
      </c>
      <c r="J67" s="112" t="n">
        <f aca="false">78264+69618+25889+168245</f>
        <v>342016</v>
      </c>
      <c r="K67" s="110" t="n">
        <v>4</v>
      </c>
    </row>
    <row r="68" customFormat="false" ht="13.5" hidden="false" customHeight="false" outlineLevel="0" collapsed="false"/>
    <row r="69" customFormat="false" ht="12.75" hidden="false" customHeight="false" outlineLevel="0" collapsed="false">
      <c r="A69" s="39" t="s">
        <v>72</v>
      </c>
      <c r="B69" s="89"/>
      <c r="C69" s="41"/>
      <c r="D69" s="41"/>
      <c r="E69" s="42"/>
      <c r="F69" s="14"/>
    </row>
    <row r="70" customFormat="false" ht="12.75" hidden="false" customHeight="false" outlineLevel="0" collapsed="false">
      <c r="A70" s="43" t="str">
        <f aca="false">+H4</f>
        <v>Week of May 21st to May 25th</v>
      </c>
      <c r="B70" s="92"/>
      <c r="C70" s="38"/>
      <c r="D70" s="38"/>
      <c r="E70" s="44"/>
      <c r="F70" s="14"/>
      <c r="H70" s="0" t="s">
        <v>73</v>
      </c>
    </row>
    <row r="71" customFormat="false" ht="7.5" hidden="false" customHeight="true" outlineLevel="0" collapsed="false">
      <c r="A71" s="46"/>
      <c r="B71" s="38"/>
      <c r="C71" s="38"/>
      <c r="D71" s="38"/>
      <c r="E71" s="44"/>
      <c r="F71" s="14"/>
    </row>
    <row r="72" customFormat="false" ht="12.75" hidden="false" customHeight="false" outlineLevel="0" collapsed="false">
      <c r="A72" s="48" t="s">
        <v>24</v>
      </c>
      <c r="B72" s="49" t="s">
        <v>25</v>
      </c>
      <c r="C72" s="49" t="s">
        <v>26</v>
      </c>
      <c r="D72" s="49"/>
      <c r="E72" s="50" t="s">
        <v>28</v>
      </c>
      <c r="F72" s="14"/>
      <c r="H72" s="52" t="s">
        <v>24</v>
      </c>
      <c r="I72" s="53" t="s">
        <v>25</v>
      </c>
      <c r="J72" s="53" t="s">
        <v>26</v>
      </c>
    </row>
    <row r="73" customFormat="false" ht="12.75" hidden="false" customHeight="false" outlineLevel="0" collapsed="false">
      <c r="A73" s="54" t="s">
        <v>74</v>
      </c>
      <c r="B73" s="55" t="n">
        <f aca="false">+I73</f>
        <v>124</v>
      </c>
      <c r="C73" s="55" t="n">
        <f aca="false">+J73</f>
        <v>117520000</v>
      </c>
      <c r="D73" s="55"/>
      <c r="E73" s="57" t="s">
        <v>31</v>
      </c>
      <c r="F73" s="14"/>
      <c r="H73" s="95" t="s">
        <v>74</v>
      </c>
      <c r="I73" s="112" t="n">
        <v>124</v>
      </c>
      <c r="J73" s="112" t="n">
        <v>117520000</v>
      </c>
    </row>
    <row r="74" customFormat="false" ht="12.75" hidden="false" customHeight="false" outlineLevel="0" collapsed="false">
      <c r="A74" s="54" t="s">
        <v>75</v>
      </c>
      <c r="B74" s="55" t="n">
        <f aca="false">+I74</f>
        <v>4</v>
      </c>
      <c r="C74" s="55" t="n">
        <f aca="false">+J74</f>
        <v>3680000</v>
      </c>
      <c r="D74" s="55"/>
      <c r="E74" s="57" t="s">
        <v>31</v>
      </c>
      <c r="F74" s="14"/>
      <c r="H74" s="95" t="s">
        <v>75</v>
      </c>
      <c r="I74" s="112" t="n">
        <v>4</v>
      </c>
      <c r="J74" s="112" t="n">
        <v>3680000</v>
      </c>
    </row>
    <row r="75" customFormat="false" ht="13.5" hidden="false" customHeight="false" outlineLevel="0" collapsed="false">
      <c r="A75" s="85" t="s">
        <v>76</v>
      </c>
      <c r="B75" s="96" t="n">
        <f aca="false">SUM(B73:B74)</f>
        <v>128</v>
      </c>
      <c r="C75" s="96" t="n">
        <f aca="false">SUM(C73:C74)</f>
        <v>121200000</v>
      </c>
      <c r="D75" s="86"/>
      <c r="E75" s="97"/>
      <c r="F75" s="14"/>
    </row>
    <row r="76" customFormat="false" ht="12.75" hidden="false" customHeight="false" outlineLevel="0" collapsed="false">
      <c r="E76" s="38"/>
      <c r="F76" s="14"/>
    </row>
    <row r="77" customFormat="false" ht="13.5" hidden="false" customHeight="false" outlineLevel="0" collapsed="false"/>
    <row r="78" customFormat="false" ht="12.75" hidden="false" customHeight="false" outlineLevel="0" collapsed="false">
      <c r="A78" s="39" t="s">
        <v>77</v>
      </c>
      <c r="B78" s="89"/>
      <c r="C78" s="42"/>
      <c r="D78" s="38"/>
      <c r="F78" s="14"/>
    </row>
    <row r="79" customFormat="false" ht="12.75" hidden="false" customHeight="false" outlineLevel="0" collapsed="false">
      <c r="A79" s="43" t="str">
        <f aca="false">+H4</f>
        <v>Week of May 21st to May 25th</v>
      </c>
      <c r="B79" s="92"/>
      <c r="C79" s="44"/>
      <c r="E79" s="14"/>
      <c r="G79" s="0"/>
      <c r="H79" s="0" t="s">
        <v>78</v>
      </c>
    </row>
    <row r="80" customFormat="false" ht="7.5" hidden="false" customHeight="true" outlineLevel="0" collapsed="false">
      <c r="A80" s="46"/>
      <c r="B80" s="38"/>
      <c r="C80" s="44"/>
      <c r="E80" s="14"/>
    </row>
    <row r="81" customFormat="false" ht="12.75" hidden="false" customHeight="false" outlineLevel="0" collapsed="false">
      <c r="A81" s="48" t="s">
        <v>79</v>
      </c>
      <c r="B81" s="49" t="s">
        <v>25</v>
      </c>
      <c r="C81" s="50" t="s">
        <v>28</v>
      </c>
      <c r="E81" s="51"/>
      <c r="H81" s="52" t="s">
        <v>79</v>
      </c>
      <c r="I81" s="53" t="s">
        <v>25</v>
      </c>
    </row>
    <row r="82" customFormat="false" ht="12.75" hidden="false" customHeight="false" outlineLevel="0" collapsed="false">
      <c r="A82" s="54" t="s">
        <v>80</v>
      </c>
      <c r="B82" s="55" t="n">
        <f aca="false">+I82</f>
        <v>24</v>
      </c>
      <c r="C82" s="57" t="s">
        <v>81</v>
      </c>
      <c r="E82" s="14"/>
      <c r="H82" s="95" t="s">
        <v>80</v>
      </c>
      <c r="I82" s="112" t="n">
        <v>24</v>
      </c>
    </row>
    <row r="83" customFormat="false" ht="12.75" hidden="false" customHeight="false" outlineLevel="0" collapsed="false">
      <c r="A83" s="54" t="s">
        <v>82</v>
      </c>
      <c r="B83" s="55" t="n">
        <f aca="false">+I83</f>
        <v>30</v>
      </c>
      <c r="C83" s="57" t="s">
        <v>81</v>
      </c>
      <c r="E83" s="14"/>
      <c r="H83" s="95" t="s">
        <v>82</v>
      </c>
      <c r="I83" s="112" t="n">
        <v>30</v>
      </c>
    </row>
    <row r="84" customFormat="false" ht="12.75" hidden="false" customHeight="false" outlineLevel="0" collapsed="false">
      <c r="A84" s="54" t="s">
        <v>83</v>
      </c>
      <c r="B84" s="55" t="n">
        <f aca="false">+I84</f>
        <v>54</v>
      </c>
      <c r="C84" s="57" t="s">
        <v>84</v>
      </c>
      <c r="E84" s="58"/>
      <c r="G84" s="0"/>
      <c r="H84" s="95" t="s">
        <v>83</v>
      </c>
      <c r="I84" s="113" t="n">
        <v>54</v>
      </c>
    </row>
    <row r="85" customFormat="false" ht="13.5" hidden="false" customHeight="false" outlineLevel="0" collapsed="false">
      <c r="A85" s="85" t="s">
        <v>76</v>
      </c>
      <c r="B85" s="96" t="n">
        <f aca="false">SUM(B82:B84)</f>
        <v>108</v>
      </c>
      <c r="C85" s="99"/>
      <c r="E85" s="13"/>
      <c r="G85" s="0"/>
    </row>
    <row r="86" customFormat="false" ht="12.75" hidden="false" customHeight="false" outlineLevel="0" collapsed="false">
      <c r="E86" s="13"/>
      <c r="G86" s="0"/>
    </row>
    <row r="87" customFormat="false" ht="12.75" hidden="false" customHeight="false" outlineLevel="0" collapsed="false">
      <c r="A87" s="100" t="s">
        <v>85</v>
      </c>
      <c r="E87" s="13"/>
      <c r="G87" s="0"/>
      <c r="H87" s="114" t="s">
        <v>98</v>
      </c>
    </row>
    <row r="88" customFormat="false" ht="12.75" hidden="false" customHeight="false" outlineLevel="0" collapsed="false">
      <c r="A88" s="122" t="str">
        <f aca="false">+H88</f>
        <v>05-21-01 No Issues</v>
      </c>
      <c r="E88" s="13"/>
      <c r="G88" s="0"/>
      <c r="H88" s="100" t="s">
        <v>129</v>
      </c>
    </row>
    <row r="89" customFormat="false" ht="13.5" hidden="false" customHeight="false" outlineLevel="0" collapsed="false"/>
    <row r="90" customFormat="false" ht="12.75" hidden="false" customHeight="false" outlineLevel="0" collapsed="false">
      <c r="A90" s="104" t="s">
        <v>92</v>
      </c>
      <c r="B90" s="104"/>
      <c r="H90" s="104" t="s">
        <v>92</v>
      </c>
      <c r="I90" s="104"/>
    </row>
    <row r="91" customFormat="false" ht="12.75" hidden="false" customHeight="false" outlineLevel="0" collapsed="false">
      <c r="A91" s="48" t="s">
        <v>93</v>
      </c>
      <c r="B91" s="105" t="s">
        <v>94</v>
      </c>
      <c r="H91" s="48" t="s">
        <v>93</v>
      </c>
      <c r="I91" s="105" t="s">
        <v>94</v>
      </c>
    </row>
    <row r="92" customFormat="false" ht="13.5" hidden="false" customHeight="false" outlineLevel="0" collapsed="false">
      <c r="A92" s="106" t="n">
        <f aca="false">+H92</f>
        <v>1008773</v>
      </c>
      <c r="B92" s="107" t="n">
        <f aca="false">+I92</f>
        <v>606505373578</v>
      </c>
      <c r="H92" s="115" t="n">
        <v>1008773</v>
      </c>
      <c r="I92" s="116" t="n">
        <v>606505373578</v>
      </c>
    </row>
    <row r="93" customFormat="false" ht="12.75" hidden="false" customHeight="false" outlineLevel="0" collapsed="false">
      <c r="A93" s="0" t="str">
        <f aca="false">+H93</f>
        <v>As of May 24, 2001</v>
      </c>
      <c r="H93" s="110" t="s">
        <v>130</v>
      </c>
      <c r="I93" s="110"/>
    </row>
  </sheetData>
  <mergeCells count="3">
    <mergeCell ref="B46:C46"/>
    <mergeCell ref="A90:B90"/>
    <mergeCell ref="H90:I90"/>
  </mergeCells>
  <conditionalFormatting sqref="J50 J43:J44 B44">
    <cfRule type="cellIs" priority="2" operator="equal" aboveAverage="0" equalAverage="0" bottom="0" percent="0" rank="0" text="" dxfId="1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61" t="n">
        <v>4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28 th to June 1st</v>
      </c>
      <c r="B4" s="38"/>
      <c r="C4" s="38"/>
      <c r="D4" s="44"/>
      <c r="E4" s="14"/>
      <c r="H4" s="162" t="s">
        <v>131</v>
      </c>
      <c r="I4" s="161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1408</v>
      </c>
      <c r="C7" s="55" t="n">
        <f aca="false">+J7/$J$1</f>
        <v>611457670.5</v>
      </c>
      <c r="D7" s="57" t="s">
        <v>31</v>
      </c>
      <c r="E7" s="58"/>
      <c r="F7" s="59"/>
      <c r="G7" s="59"/>
      <c r="H7" s="60" t="s">
        <v>30</v>
      </c>
      <c r="I7" s="163" t="n">
        <v>5632</v>
      </c>
      <c r="J7" s="163" t="n">
        <v>2445830682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2023.5</v>
      </c>
      <c r="C8" s="55" t="n">
        <f aca="false">+J8/$J$1</f>
        <v>49643249.75</v>
      </c>
      <c r="D8" s="57" t="s">
        <v>31</v>
      </c>
      <c r="E8" s="58"/>
      <c r="F8" s="59"/>
      <c r="G8" s="59"/>
      <c r="H8" s="60" t="s">
        <v>32</v>
      </c>
      <c r="I8" s="163" t="n">
        <v>8094</v>
      </c>
      <c r="J8" s="163" t="n">
        <v>198572999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25.75</v>
      </c>
      <c r="C9" s="55" t="n">
        <f aca="false">+J9/$J$1</f>
        <v>14529000</v>
      </c>
      <c r="D9" s="57" t="s">
        <v>31</v>
      </c>
      <c r="E9" s="58"/>
      <c r="F9" s="59"/>
      <c r="G9" s="59"/>
      <c r="H9" s="60" t="s">
        <v>33</v>
      </c>
      <c r="I9" s="163" t="n">
        <v>103</v>
      </c>
      <c r="J9" s="163" t="n">
        <v>58116000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330.75</v>
      </c>
      <c r="C10" s="55" t="n">
        <f aca="false">+J10/$J$1</f>
        <v>16396599.75</v>
      </c>
      <c r="D10" s="57" t="s">
        <v>31</v>
      </c>
      <c r="E10" s="58"/>
      <c r="F10" s="59"/>
      <c r="G10" s="59"/>
      <c r="H10" s="60" t="s">
        <v>34</v>
      </c>
      <c r="I10" s="163" t="n">
        <v>1323</v>
      </c>
      <c r="J10" s="163" t="n">
        <v>65586399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0</v>
      </c>
      <c r="C11" s="55" t="n">
        <f aca="false">+J11/$J$1</f>
        <v>0</v>
      </c>
      <c r="D11" s="57" t="s">
        <v>31</v>
      </c>
      <c r="E11" s="58"/>
      <c r="F11" s="59"/>
      <c r="G11" s="59"/>
      <c r="H11" s="60" t="s">
        <v>35</v>
      </c>
      <c r="I11" s="163" t="n">
        <v>0</v>
      </c>
      <c r="J11" s="163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64.25</v>
      </c>
      <c r="C12" s="55" t="n">
        <f aca="false">+J12/$J$1</f>
        <v>9010431.25</v>
      </c>
      <c r="D12" s="57" t="s">
        <v>31</v>
      </c>
      <c r="E12" s="58"/>
      <c r="F12" s="59"/>
      <c r="G12" s="59"/>
      <c r="H12" s="60" t="s">
        <v>36</v>
      </c>
      <c r="I12" s="163" t="n">
        <v>257</v>
      </c>
      <c r="J12" s="163" t="n">
        <v>36041725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1433.75</v>
      </c>
      <c r="C13" s="55" t="n">
        <f aca="false">+J13/$J$1</f>
        <v>625986670.5</v>
      </c>
      <c r="D13" s="57" t="s">
        <v>31</v>
      </c>
      <c r="E13" s="58"/>
      <c r="F13" s="59"/>
      <c r="G13" s="59"/>
      <c r="H13" s="60" t="s">
        <v>37</v>
      </c>
      <c r="I13" s="163" t="n">
        <v>5735</v>
      </c>
      <c r="J13" s="163" t="n">
        <v>2503946682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2430.5</v>
      </c>
      <c r="C14" s="55" t="n">
        <f aca="false">+J14/$J$1</f>
        <v>75774030.75</v>
      </c>
      <c r="D14" s="57" t="s">
        <v>31</v>
      </c>
      <c r="E14" s="58"/>
      <c r="F14" s="59"/>
      <c r="G14" s="59"/>
      <c r="H14" s="60" t="s">
        <v>38</v>
      </c>
      <c r="I14" s="163" t="n">
        <v>9722</v>
      </c>
      <c r="J14" s="163" t="n">
        <v>303096123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3864.25</v>
      </c>
      <c r="C15" s="55" t="n">
        <f aca="false">+J15/$J$1</f>
        <v>701760701.25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15457</v>
      </c>
      <c r="J15" s="63" t="n">
        <f aca="false">+J14+J13</f>
        <v>2807042805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3864.25</v>
      </c>
      <c r="C17" s="65" t="n">
        <f aca="false">+C15</f>
        <v>701760701.25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74</v>
      </c>
      <c r="C20" s="55" t="n">
        <f aca="false">+J20/$J$1</f>
        <v>1053831.5</v>
      </c>
      <c r="D20" s="57" t="s">
        <v>42</v>
      </c>
      <c r="E20" s="70"/>
      <c r="F20" s="59"/>
      <c r="G20" s="59"/>
      <c r="H20" s="60" t="s">
        <v>41</v>
      </c>
      <c r="I20" s="163" t="n">
        <v>296</v>
      </c>
      <c r="J20" s="163" t="n">
        <v>4215326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701.5</v>
      </c>
      <c r="C21" s="55" t="n">
        <f aca="false">+J21/$J$1</f>
        <v>10872121</v>
      </c>
      <c r="D21" s="57" t="s">
        <v>42</v>
      </c>
      <c r="E21" s="58"/>
      <c r="F21" s="59"/>
      <c r="G21" s="59"/>
      <c r="H21" s="60" t="s">
        <v>43</v>
      </c>
      <c r="I21" s="163" t="n">
        <v>2806</v>
      </c>
      <c r="J21" s="163" t="n">
        <v>43488484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63" t="n">
        <v>0</v>
      </c>
      <c r="J22" s="163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14</v>
      </c>
      <c r="C23" s="55" t="n">
        <f aca="false">+J23/$J$1</f>
        <v>913080</v>
      </c>
      <c r="D23" s="57" t="s">
        <v>42</v>
      </c>
      <c r="E23" s="58"/>
      <c r="F23" s="59"/>
      <c r="G23" s="59"/>
      <c r="H23" s="60" t="s">
        <v>45</v>
      </c>
      <c r="I23" s="163" t="n">
        <v>56</v>
      </c>
      <c r="J23" s="163" t="n">
        <v>3652320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126</v>
      </c>
      <c r="C24" s="55" t="n">
        <f aca="false">+J24/$J$1</f>
        <v>1037387.5</v>
      </c>
      <c r="D24" s="57" t="s">
        <v>42</v>
      </c>
      <c r="E24" s="58"/>
      <c r="F24" s="59"/>
      <c r="G24" s="59"/>
      <c r="H24" s="60" t="s">
        <v>46</v>
      </c>
      <c r="I24" s="163" t="n">
        <v>504</v>
      </c>
      <c r="J24" s="163" t="n">
        <v>4149550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96.75</v>
      </c>
      <c r="C25" s="55" t="n">
        <f aca="false">+J25/$J$1</f>
        <v>1334589.5</v>
      </c>
      <c r="D25" s="57" t="s">
        <v>42</v>
      </c>
      <c r="E25" s="58"/>
      <c r="F25" s="59"/>
      <c r="G25" s="59"/>
      <c r="H25" s="60" t="s">
        <v>47</v>
      </c>
      <c r="I25" s="163" t="n">
        <v>387</v>
      </c>
      <c r="J25" s="163" t="n">
        <v>5338358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825</v>
      </c>
      <c r="C26" s="55" t="n">
        <f aca="false">+J26/$J$1</f>
        <v>12552300.5</v>
      </c>
      <c r="D26" s="57" t="s">
        <v>42</v>
      </c>
      <c r="E26" s="58"/>
      <c r="F26" s="59"/>
      <c r="G26" s="59"/>
      <c r="H26" s="60" t="s">
        <v>48</v>
      </c>
      <c r="I26" s="163" t="n">
        <v>3300</v>
      </c>
      <c r="J26" s="163" t="n">
        <v>50209202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921.75</v>
      </c>
      <c r="C27" s="55" t="n">
        <f aca="false">+J27/$J$1</f>
        <v>13886890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3687</v>
      </c>
      <c r="J27" s="63" t="n">
        <f aca="false">+J26+J25</f>
        <v>55547560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921.75</v>
      </c>
      <c r="C29" s="65" t="n">
        <f aca="false">+C27</f>
        <v>13886890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349</v>
      </c>
      <c r="C32" s="55" t="n">
        <f aca="false">+J32/$J$1</f>
        <v>16760250</v>
      </c>
      <c r="D32" s="57" t="s">
        <v>52</v>
      </c>
      <c r="E32" s="58"/>
      <c r="F32" s="59"/>
      <c r="G32" s="59"/>
      <c r="H32" s="60" t="s">
        <v>51</v>
      </c>
      <c r="I32" s="163" t="n">
        <v>1396</v>
      </c>
      <c r="J32" s="163" t="n">
        <v>67041000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12</v>
      </c>
      <c r="C33" s="55" t="n">
        <f aca="false">+J33/$J$1</f>
        <v>747500</v>
      </c>
      <c r="D33" s="57" t="s">
        <v>52</v>
      </c>
      <c r="E33" s="58"/>
      <c r="F33" s="59"/>
      <c r="G33" s="59"/>
      <c r="H33" s="60" t="s">
        <v>53</v>
      </c>
      <c r="I33" s="163" t="n">
        <v>48</v>
      </c>
      <c r="J33" s="163" t="n">
        <v>2990000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361</v>
      </c>
      <c r="C34" s="55" t="n">
        <f aca="false">+J34/$J$1</f>
        <v>17507750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1444</v>
      </c>
      <c r="J34" s="63" t="n">
        <f aca="false">+J33+J32</f>
        <v>70031000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508</v>
      </c>
      <c r="C35" s="55" t="n">
        <f aca="false">+J35/$J$1</f>
        <v>17549.75</v>
      </c>
      <c r="D35" s="57" t="s">
        <v>56</v>
      </c>
      <c r="E35" s="58"/>
      <c r="F35" s="59"/>
      <c r="G35" s="59"/>
      <c r="H35" s="60" t="s">
        <v>55</v>
      </c>
      <c r="I35" s="163" t="n">
        <v>2032</v>
      </c>
      <c r="J35" s="163" t="n">
        <v>70199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869</v>
      </c>
      <c r="C37" s="65" t="n">
        <f aca="false">+C35+C34</f>
        <v>17525299.75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5655</v>
      </c>
      <c r="C39" s="72" t="n">
        <f aca="false">+C37+C29+C17</f>
        <v>733172891</v>
      </c>
      <c r="D39" s="74" t="s">
        <v>102</v>
      </c>
      <c r="E39" s="14"/>
      <c r="F39" s="59"/>
      <c r="G39" s="59"/>
      <c r="H39" s="0"/>
    </row>
    <row r="40" customFormat="false" ht="12.75" hidden="false" customHeight="false" outlineLevel="0" collapsed="false">
      <c r="A40" s="133"/>
      <c r="B40" s="134"/>
      <c r="C40" s="134"/>
      <c r="D40" s="14"/>
      <c r="E40" s="14"/>
      <c r="F40" s="59"/>
      <c r="G40" s="59"/>
      <c r="H40" s="0"/>
    </row>
    <row r="41" customFormat="false" ht="12.75" hidden="false" customHeight="false" outlineLevel="0" collapsed="false">
      <c r="A41" s="133"/>
      <c r="B41" s="134"/>
      <c r="C41" s="134"/>
      <c r="D41" s="14"/>
      <c r="E41" s="14"/>
      <c r="F41" s="59"/>
      <c r="G41" s="59"/>
      <c r="H41" s="0"/>
    </row>
    <row r="42" customFormat="false" ht="13.5" hidden="false" customHeight="false" outlineLevel="0" collapsed="false">
      <c r="A42" s="133"/>
      <c r="B42" s="134"/>
      <c r="C42" s="134"/>
      <c r="D42" s="14"/>
      <c r="E42" s="14"/>
      <c r="F42" s="59"/>
      <c r="G42" s="59"/>
      <c r="H42" s="0"/>
    </row>
    <row r="43" customFormat="false" ht="18" hidden="false" customHeight="false" outlineLevel="0" collapsed="false">
      <c r="A43" s="39" t="str">
        <f aca="false">+I43</f>
        <v>EnronOnline Broker Detail</v>
      </c>
      <c r="B43" s="135"/>
      <c r="C43" s="42"/>
      <c r="I43" s="161" t="s">
        <v>118</v>
      </c>
      <c r="J43" s="161"/>
    </row>
    <row r="44" customFormat="false" ht="12.75" hidden="false" customHeight="false" outlineLevel="0" collapsed="false">
      <c r="A44" s="43" t="str">
        <f aca="false">+I44</f>
        <v>Weekly Transactions for May 28- June 01</v>
      </c>
      <c r="B44" s="38"/>
      <c r="C44" s="44"/>
      <c r="I44" s="164" t="s">
        <v>132</v>
      </c>
      <c r="J44" s="161"/>
    </row>
    <row r="45" customFormat="false" ht="12.75" hidden="false" customHeight="false" outlineLevel="0" collapsed="false">
      <c r="A45" s="137"/>
      <c r="B45" s="138"/>
      <c r="C45" s="139"/>
      <c r="I45" s="140"/>
      <c r="J45" s="141"/>
      <c r="K45" s="141"/>
    </row>
    <row r="46" customFormat="false" ht="12.75" hidden="false" customHeight="false" outlineLevel="0" collapsed="false">
      <c r="A46" s="137"/>
      <c r="B46" s="142" t="s">
        <v>120</v>
      </c>
      <c r="C46" s="142"/>
      <c r="I46" s="140"/>
      <c r="J46" s="143" t="s">
        <v>120</v>
      </c>
      <c r="K46" s="141"/>
    </row>
    <row r="47" customFormat="false" ht="12.75" hidden="false" customHeight="false" outlineLevel="0" collapsed="false">
      <c r="A47" s="144" t="s">
        <v>121</v>
      </c>
      <c r="B47" s="145" t="s">
        <v>122</v>
      </c>
      <c r="C47" s="146" t="s">
        <v>16</v>
      </c>
      <c r="I47" s="141" t="s">
        <v>121</v>
      </c>
      <c r="J47" s="140" t="s">
        <v>122</v>
      </c>
      <c r="K47" s="140" t="s">
        <v>16</v>
      </c>
    </row>
    <row r="48" customFormat="false" ht="12.75" hidden="false" customHeight="false" outlineLevel="0" collapsed="false">
      <c r="A48" s="147" t="str">
        <f aca="false">+I48</f>
        <v>APB Energy, Inc.</v>
      </c>
      <c r="B48" s="148" t="n">
        <f aca="false">+J48</f>
        <v>20</v>
      </c>
      <c r="C48" s="149" t="n">
        <f aca="false">+K48</f>
        <v>49</v>
      </c>
      <c r="I48" s="150" t="s">
        <v>123</v>
      </c>
      <c r="J48" s="165" t="n">
        <v>20</v>
      </c>
      <c r="K48" s="165" t="n">
        <v>49</v>
      </c>
    </row>
    <row r="49" customFormat="false" ht="12.75" hidden="false" customHeight="false" outlineLevel="0" collapsed="false">
      <c r="A49" s="147" t="str">
        <f aca="false">+I49</f>
        <v>Natsource LLC</v>
      </c>
      <c r="B49" s="148" t="n">
        <f aca="false">+J49</f>
        <v>5</v>
      </c>
      <c r="C49" s="149" t="n">
        <f aca="false">+K49</f>
        <v>35</v>
      </c>
      <c r="I49" s="150" t="s">
        <v>124</v>
      </c>
      <c r="J49" s="165" t="n">
        <v>5</v>
      </c>
      <c r="K49" s="165" t="n">
        <v>35</v>
      </c>
    </row>
    <row r="50" customFormat="false" ht="12.75" hidden="false" customHeight="false" outlineLevel="0" collapsed="false">
      <c r="A50" s="147" t="str">
        <f aca="false">+I50</f>
        <v>Amerex Natural Gas I, Ltd.</v>
      </c>
      <c r="B50" s="148" t="n">
        <f aca="false">+J50</f>
        <v>11</v>
      </c>
      <c r="C50" s="149" t="n">
        <f aca="false">+K50</f>
        <v>0</v>
      </c>
      <c r="I50" s="150" t="s">
        <v>125</v>
      </c>
      <c r="J50" s="165" t="n">
        <v>11</v>
      </c>
      <c r="K50" s="165" t="n">
        <v>0</v>
      </c>
    </row>
    <row r="51" customFormat="false" ht="12.75" hidden="false" customHeight="false" outlineLevel="0" collapsed="false">
      <c r="A51" s="147" t="str">
        <f aca="false">+I51</f>
        <v>Amerex Power, Ltd.</v>
      </c>
      <c r="B51" s="148" t="n">
        <f aca="false">+J51</f>
        <v>0</v>
      </c>
      <c r="C51" s="149" t="n">
        <f aca="false">+K51</f>
        <v>23</v>
      </c>
      <c r="I51" s="150" t="s">
        <v>126</v>
      </c>
      <c r="J51" s="165" t="n">
        <v>0</v>
      </c>
      <c r="K51" s="165" t="n">
        <v>23</v>
      </c>
    </row>
    <row r="52" customFormat="false" ht="12.75" hidden="false" customHeight="false" outlineLevel="0" collapsed="false">
      <c r="A52" s="147" t="s">
        <v>133</v>
      </c>
      <c r="B52" s="148" t="n">
        <f aca="false">+J52</f>
        <v>4</v>
      </c>
      <c r="C52" s="149" t="n">
        <f aca="false">+K52</f>
        <v>0</v>
      </c>
      <c r="I52" s="150" t="s">
        <v>133</v>
      </c>
      <c r="J52" s="165" t="n">
        <v>4</v>
      </c>
      <c r="K52" s="165" t="n">
        <v>0</v>
      </c>
    </row>
    <row r="53" customFormat="false" ht="12.75" hidden="false" customHeight="false" outlineLevel="0" collapsed="false">
      <c r="A53" s="147" t="str">
        <f aca="false">+I53</f>
        <v>Prebon Energy, Inc.</v>
      </c>
      <c r="B53" s="148" t="n">
        <f aca="false">+J53</f>
        <v>0</v>
      </c>
      <c r="C53" s="149" t="n">
        <f aca="false">+K53</f>
        <v>1</v>
      </c>
      <c r="I53" s="150" t="s">
        <v>127</v>
      </c>
      <c r="J53" s="165" t="n">
        <v>0</v>
      </c>
      <c r="K53" s="165" t="n">
        <v>1</v>
      </c>
    </row>
    <row r="54" customFormat="false" ht="13.5" hidden="false" customHeight="false" outlineLevel="0" collapsed="false">
      <c r="A54" s="152" t="str">
        <f aca="false">+I54</f>
        <v>Grand Total</v>
      </c>
      <c r="B54" s="153" t="n">
        <f aca="false">+J54</f>
        <v>40</v>
      </c>
      <c r="C54" s="154" t="n">
        <f aca="false">+K54</f>
        <v>108</v>
      </c>
      <c r="I54" s="155" t="s">
        <v>128</v>
      </c>
      <c r="J54" s="156" t="n">
        <f aca="false">SUM(J48:J53)</f>
        <v>40</v>
      </c>
      <c r="K54" s="156" t="n">
        <f aca="false">SUM(K48:K53)</f>
        <v>108</v>
      </c>
    </row>
    <row r="55" customFormat="false" ht="13.5" hidden="false" customHeight="false" outlineLevel="0" collapsed="false">
      <c r="B55" s="75"/>
      <c r="C55" s="75"/>
      <c r="D55" s="75"/>
      <c r="H55" s="59"/>
    </row>
    <row r="56" customFormat="false" ht="12.75" hidden="false" customHeight="false" outlineLevel="0" collapsed="false">
      <c r="A56" s="39" t="s">
        <v>59</v>
      </c>
      <c r="B56" s="76"/>
      <c r="C56" s="77"/>
      <c r="D56" s="77"/>
      <c r="E56" s="42"/>
      <c r="F56" s="14"/>
      <c r="G56" s="14"/>
      <c r="H56" s="59"/>
    </row>
    <row r="57" customFormat="false" ht="12.75" hidden="false" customHeight="false" outlineLevel="0" collapsed="false">
      <c r="A57" s="78" t="str">
        <f aca="false">+H4</f>
        <v>Week of May 28 th to June 1st</v>
      </c>
      <c r="B57" s="69"/>
      <c r="C57" s="69"/>
      <c r="D57" s="69"/>
      <c r="E57" s="44"/>
      <c r="F57" s="14"/>
      <c r="G57" s="14"/>
      <c r="H57" s="59"/>
      <c r="I57" s="59"/>
    </row>
    <row r="58" customFormat="false" ht="7.5" hidden="false" customHeight="true" outlineLevel="0" collapsed="false">
      <c r="A58" s="79"/>
      <c r="B58" s="69"/>
      <c r="C58" s="69"/>
      <c r="D58" s="69"/>
      <c r="E58" s="44"/>
      <c r="F58" s="14"/>
      <c r="G58" s="14"/>
      <c r="H58" s="59"/>
      <c r="I58" s="59" t="s">
        <v>60</v>
      </c>
    </row>
    <row r="59" customFormat="false" ht="12.75" hidden="false" customHeight="false" outlineLevel="0" collapsed="false">
      <c r="A59" s="48" t="s">
        <v>24</v>
      </c>
      <c r="B59" s="49" t="s">
        <v>26</v>
      </c>
      <c r="C59" s="49" t="s">
        <v>61</v>
      </c>
      <c r="D59" s="80" t="s">
        <v>62</v>
      </c>
      <c r="E59" s="50" t="s">
        <v>28</v>
      </c>
      <c r="F59" s="51"/>
      <c r="G59" s="51"/>
      <c r="H59" s="59"/>
      <c r="I59" s="52" t="s">
        <v>24</v>
      </c>
      <c r="J59" s="53" t="s">
        <v>26</v>
      </c>
    </row>
    <row r="60" customFormat="false" ht="12.75" hidden="false" customHeight="false" outlineLevel="0" collapsed="false">
      <c r="A60" s="54" t="s">
        <v>63</v>
      </c>
      <c r="B60" s="55" t="n">
        <f aca="false">+J60</f>
        <v>121291000</v>
      </c>
      <c r="C60" s="55" t="n">
        <f aca="false">+C7-B60</f>
        <v>490166670.5</v>
      </c>
      <c r="D60" s="81" t="n">
        <f aca="false">+B60/C7</f>
        <v>0.198363690328422</v>
      </c>
      <c r="E60" s="82" t="s">
        <v>31</v>
      </c>
      <c r="F60" s="83"/>
      <c r="G60" s="83"/>
      <c r="H60" s="59"/>
      <c r="I60" s="84" t="s">
        <v>63</v>
      </c>
      <c r="J60" s="163" t="n">
        <v>121291000</v>
      </c>
    </row>
    <row r="61" customFormat="false" ht="12.75" hidden="false" customHeight="false" outlineLevel="0" collapsed="false">
      <c r="A61" s="54" t="s">
        <v>64</v>
      </c>
      <c r="B61" s="55" t="n">
        <f aca="false">+J61</f>
        <v>37040500</v>
      </c>
      <c r="C61" s="55" t="n">
        <f aca="false">+C8-B61</f>
        <v>12602749.75</v>
      </c>
      <c r="D61" s="81" t="n">
        <f aca="false">+B61/C8</f>
        <v>0.746133667447909</v>
      </c>
      <c r="E61" s="82" t="s">
        <v>31</v>
      </c>
      <c r="F61" s="83"/>
      <c r="G61" s="83"/>
      <c r="H61" s="59"/>
      <c r="I61" s="84" t="s">
        <v>64</v>
      </c>
      <c r="J61" s="163" t="n">
        <v>37040500</v>
      </c>
    </row>
    <row r="62" customFormat="false" ht="13.5" hidden="false" customHeight="false" outlineLevel="0" collapsed="false">
      <c r="A62" s="85" t="s">
        <v>65</v>
      </c>
      <c r="B62" s="86" t="n">
        <f aca="false">+J62</f>
        <v>2939400</v>
      </c>
      <c r="C62" s="86" t="n">
        <f aca="false">+(C20+C21)-B62</f>
        <v>8986552.5</v>
      </c>
      <c r="D62" s="87" t="n">
        <f aca="false">+B62/(C20+C21)</f>
        <v>0.246470879370013</v>
      </c>
      <c r="E62" s="88" t="s">
        <v>42</v>
      </c>
      <c r="F62" s="83"/>
      <c r="G62" s="83"/>
      <c r="H62" s="59"/>
      <c r="I62" s="84" t="s">
        <v>65</v>
      </c>
      <c r="J62" s="163" t="n">
        <v>2939400</v>
      </c>
    </row>
    <row r="63" customFormat="false" ht="13.5" hidden="false" customHeight="false" outlineLevel="0" collapsed="false">
      <c r="H63" s="59"/>
      <c r="I63" s="59"/>
    </row>
    <row r="64" customFormat="false" ht="12.75" hidden="false" customHeight="false" outlineLevel="0" collapsed="false">
      <c r="A64" s="39" t="s">
        <v>66</v>
      </c>
      <c r="B64" s="89"/>
      <c r="C64" s="41"/>
      <c r="D64" s="41"/>
      <c r="E64" s="42"/>
      <c r="F64" s="14"/>
      <c r="G64" s="14"/>
      <c r="H64" s="59"/>
      <c r="I64" s="90" t="str">
        <f aca="false">+H4</f>
        <v>Week of May 28 th to June 1st</v>
      </c>
    </row>
    <row r="65" customFormat="false" ht="12.75" hidden="false" customHeight="false" outlineLevel="0" collapsed="false">
      <c r="A65" s="91" t="str">
        <f aca="false">+I64</f>
        <v>Week of May 28 th to June 1st</v>
      </c>
      <c r="B65" s="92"/>
      <c r="C65" s="38"/>
      <c r="D65" s="38"/>
      <c r="E65" s="44"/>
      <c r="F65" s="14"/>
      <c r="G65" s="14"/>
      <c r="H65" s="59"/>
      <c r="I65" s="59" t="s">
        <v>113</v>
      </c>
    </row>
    <row r="66" customFormat="false" ht="7.5" hidden="false" customHeight="true" outlineLevel="0" collapsed="false">
      <c r="A66" s="46"/>
      <c r="B66" s="38"/>
      <c r="C66" s="38"/>
      <c r="D66" s="38"/>
      <c r="E66" s="44"/>
      <c r="F66" s="14"/>
      <c r="G66" s="14"/>
      <c r="H66" s="59"/>
    </row>
    <row r="67" customFormat="false" ht="12.75" hidden="false" customHeight="false" outlineLevel="0" collapsed="false">
      <c r="A67" s="48" t="s">
        <v>24</v>
      </c>
      <c r="B67" s="49" t="s">
        <v>26</v>
      </c>
      <c r="C67" s="49" t="s">
        <v>68</v>
      </c>
      <c r="D67" s="80" t="s">
        <v>69</v>
      </c>
      <c r="E67" s="50" t="s">
        <v>28</v>
      </c>
      <c r="F67" s="51"/>
      <c r="G67" s="51"/>
      <c r="H67" s="59"/>
      <c r="I67" s="52" t="s">
        <v>24</v>
      </c>
      <c r="J67" s="53" t="s">
        <v>26</v>
      </c>
      <c r="L67" s="0" t="s">
        <v>70</v>
      </c>
    </row>
    <row r="68" customFormat="false" ht="13.5" hidden="false" customHeight="false" outlineLevel="0" collapsed="false">
      <c r="A68" s="85" t="s">
        <v>63</v>
      </c>
      <c r="B68" s="86" t="n">
        <f aca="false">+J68/L68</f>
        <v>917336666.666667</v>
      </c>
      <c r="C68" s="86" t="n">
        <f aca="false">+C7-B68</f>
        <v>-305878996.166667</v>
      </c>
      <c r="D68" s="87" t="n">
        <f aca="false">+C7/B68</f>
        <v>0.666557538490049</v>
      </c>
      <c r="E68" s="88" t="s">
        <v>31</v>
      </c>
      <c r="F68" s="83"/>
      <c r="G68" s="83"/>
      <c r="H68" s="59"/>
      <c r="I68" s="93" t="s">
        <v>63</v>
      </c>
      <c r="J68" s="94" t="n">
        <f aca="false">+K68*10000</f>
        <v>2752010000</v>
      </c>
      <c r="K68" s="163" t="n">
        <f aca="false">84171+82298+108732</f>
        <v>275201</v>
      </c>
      <c r="L68" s="161" t="n">
        <v>3</v>
      </c>
    </row>
    <row r="69" customFormat="false" ht="13.5" hidden="false" customHeight="false" outlineLevel="0" collapsed="false"/>
    <row r="70" customFormat="false" ht="12.75" hidden="false" customHeight="false" outlineLevel="0" collapsed="false">
      <c r="A70" s="39" t="s">
        <v>72</v>
      </c>
      <c r="B70" s="89"/>
      <c r="C70" s="41"/>
      <c r="D70" s="41"/>
      <c r="E70" s="42"/>
      <c r="F70" s="14"/>
      <c r="G70" s="14"/>
    </row>
    <row r="71" customFormat="false" ht="12.75" hidden="false" customHeight="false" outlineLevel="0" collapsed="false">
      <c r="A71" s="43" t="str">
        <f aca="false">+H4</f>
        <v>Week of May 28 th to June 1st</v>
      </c>
      <c r="B71" s="92"/>
      <c r="C71" s="38"/>
      <c r="D71" s="38"/>
      <c r="E71" s="44"/>
      <c r="F71" s="14"/>
      <c r="G71" s="14"/>
      <c r="I71" s="0" t="s">
        <v>73</v>
      </c>
    </row>
    <row r="72" customFormat="false" ht="7.5" hidden="false" customHeight="true" outlineLevel="0" collapsed="false">
      <c r="A72" s="46"/>
      <c r="B72" s="38"/>
      <c r="C72" s="38"/>
      <c r="D72" s="38"/>
      <c r="E72" s="44"/>
      <c r="F72" s="14"/>
      <c r="G72" s="14"/>
    </row>
    <row r="73" customFormat="false" ht="12.75" hidden="false" customHeight="false" outlineLevel="0" collapsed="false">
      <c r="A73" s="48" t="s">
        <v>24</v>
      </c>
      <c r="B73" s="49" t="s">
        <v>25</v>
      </c>
      <c r="C73" s="49" t="s">
        <v>26</v>
      </c>
      <c r="D73" s="49"/>
      <c r="E73" s="50" t="s">
        <v>28</v>
      </c>
      <c r="F73" s="14"/>
      <c r="G73" s="14"/>
      <c r="I73" s="52" t="s">
        <v>24</v>
      </c>
      <c r="J73" s="53" t="s">
        <v>25</v>
      </c>
      <c r="K73" s="53" t="s">
        <v>26</v>
      </c>
    </row>
    <row r="74" customFormat="false" ht="12.75" hidden="false" customHeight="false" outlineLevel="0" collapsed="false">
      <c r="A74" s="54" t="s">
        <v>74</v>
      </c>
      <c r="B74" s="55" t="n">
        <f aca="false">+J74</f>
        <v>82</v>
      </c>
      <c r="C74" s="55" t="n">
        <f aca="false">+K74</f>
        <v>74915000</v>
      </c>
      <c r="D74" s="55"/>
      <c r="E74" s="57" t="s">
        <v>31</v>
      </c>
      <c r="F74" s="14"/>
      <c r="G74" s="14"/>
      <c r="I74" s="95" t="s">
        <v>74</v>
      </c>
      <c r="J74" s="163" t="n">
        <v>82</v>
      </c>
      <c r="K74" s="163" t="n">
        <v>74915000</v>
      </c>
    </row>
    <row r="75" customFormat="false" ht="12.75" hidden="false" customHeight="false" outlineLevel="0" collapsed="false">
      <c r="A75" s="54" t="s">
        <v>75</v>
      </c>
      <c r="B75" s="55" t="n">
        <f aca="false">+J75</f>
        <v>0</v>
      </c>
      <c r="C75" s="55" t="n">
        <f aca="false">+K75</f>
        <v>0</v>
      </c>
      <c r="D75" s="55"/>
      <c r="E75" s="57" t="s">
        <v>31</v>
      </c>
      <c r="F75" s="14"/>
      <c r="G75" s="14"/>
      <c r="I75" s="95" t="s">
        <v>75</v>
      </c>
      <c r="J75" s="163" t="n">
        <v>0</v>
      </c>
      <c r="K75" s="163" t="n">
        <v>0</v>
      </c>
    </row>
    <row r="76" customFormat="false" ht="13.5" hidden="false" customHeight="false" outlineLevel="0" collapsed="false">
      <c r="A76" s="85" t="s">
        <v>76</v>
      </c>
      <c r="B76" s="96" t="n">
        <f aca="false">SUM(B74:B75)</f>
        <v>82</v>
      </c>
      <c r="C76" s="96" t="n">
        <f aca="false">SUM(C74:C75)</f>
        <v>74915000</v>
      </c>
      <c r="D76" s="86"/>
      <c r="E76" s="97"/>
      <c r="F76" s="14"/>
      <c r="G76" s="14"/>
    </row>
    <row r="77" customFormat="false" ht="12.75" hidden="false" customHeight="false" outlineLevel="0" collapsed="false">
      <c r="E77" s="38"/>
      <c r="F77" s="14"/>
      <c r="G77" s="14"/>
    </row>
    <row r="78" customFormat="false" ht="13.5" hidden="false" customHeight="false" outlineLevel="0" collapsed="false"/>
    <row r="79" customFormat="false" ht="12.75" hidden="false" customHeight="false" outlineLevel="0" collapsed="false">
      <c r="A79" s="39" t="s">
        <v>77</v>
      </c>
      <c r="B79" s="89"/>
      <c r="C79" s="42"/>
      <c r="D79" s="38"/>
      <c r="F79" s="14"/>
      <c r="G79" s="14"/>
    </row>
    <row r="80" customFormat="false" ht="12.75" hidden="false" customHeight="false" outlineLevel="0" collapsed="false">
      <c r="A80" s="43" t="str">
        <f aca="false">+H4</f>
        <v>Week of May 28 th to June 1st</v>
      </c>
      <c r="B80" s="92"/>
      <c r="C80" s="44"/>
      <c r="E80" s="14"/>
      <c r="H80" s="0"/>
      <c r="I80" s="0" t="s">
        <v>78</v>
      </c>
    </row>
    <row r="81" customFormat="false" ht="7.5" hidden="false" customHeight="true" outlineLevel="0" collapsed="false">
      <c r="A81" s="46"/>
      <c r="B81" s="38"/>
      <c r="C81" s="44"/>
      <c r="E81" s="14"/>
    </row>
    <row r="82" customFormat="false" ht="12.75" hidden="false" customHeight="false" outlineLevel="0" collapsed="false">
      <c r="A82" s="48" t="s">
        <v>79</v>
      </c>
      <c r="B82" s="49" t="s">
        <v>25</v>
      </c>
      <c r="C82" s="50" t="s">
        <v>28</v>
      </c>
      <c r="E82" s="51"/>
      <c r="I82" s="52" t="s">
        <v>79</v>
      </c>
      <c r="J82" s="53" t="s">
        <v>25</v>
      </c>
    </row>
    <row r="83" customFormat="false" ht="12.75" hidden="false" customHeight="false" outlineLevel="0" collapsed="false">
      <c r="A83" s="54" t="s">
        <v>80</v>
      </c>
      <c r="B83" s="55" t="n">
        <f aca="false">+J83</f>
        <v>30</v>
      </c>
      <c r="C83" s="57" t="s">
        <v>81</v>
      </c>
      <c r="E83" s="14"/>
      <c r="I83" s="95" t="s">
        <v>80</v>
      </c>
      <c r="J83" s="163" t="n">
        <v>30</v>
      </c>
    </row>
    <row r="84" customFormat="false" ht="12.75" hidden="false" customHeight="false" outlineLevel="0" collapsed="false">
      <c r="A84" s="54" t="s">
        <v>82</v>
      </c>
      <c r="B84" s="55" t="n">
        <f aca="false">+J84</f>
        <v>10</v>
      </c>
      <c r="C84" s="57" t="s">
        <v>81</v>
      </c>
      <c r="E84" s="14"/>
      <c r="I84" s="95" t="s">
        <v>82</v>
      </c>
      <c r="J84" s="163" t="n">
        <v>10</v>
      </c>
    </row>
    <row r="85" customFormat="false" ht="12.75" hidden="false" customHeight="false" outlineLevel="0" collapsed="false">
      <c r="A85" s="54" t="s">
        <v>83</v>
      </c>
      <c r="B85" s="55" t="n">
        <f aca="false">+J85</f>
        <v>26</v>
      </c>
      <c r="C85" s="57" t="s">
        <v>84</v>
      </c>
      <c r="E85" s="58"/>
      <c r="H85" s="0"/>
      <c r="I85" s="95" t="s">
        <v>83</v>
      </c>
      <c r="J85" s="166" t="n">
        <v>26</v>
      </c>
    </row>
    <row r="86" customFormat="false" ht="13.5" hidden="false" customHeight="false" outlineLevel="0" collapsed="false">
      <c r="A86" s="85" t="s">
        <v>76</v>
      </c>
      <c r="B86" s="96" t="n">
        <f aca="false">SUM(B83:B85)</f>
        <v>66</v>
      </c>
      <c r="C86" s="99"/>
      <c r="E86" s="13"/>
      <c r="H86" s="0"/>
    </row>
    <row r="87" customFormat="false" ht="12.75" hidden="false" customHeight="false" outlineLevel="0" collapsed="false">
      <c r="E87" s="13"/>
      <c r="H87" s="0"/>
    </row>
    <row r="88" customFormat="false" ht="12.75" hidden="false" customHeight="false" outlineLevel="0" collapsed="false">
      <c r="A88" s="100" t="s">
        <v>85</v>
      </c>
      <c r="E88" s="13"/>
      <c r="H88" s="0"/>
      <c r="I88" s="167" t="s">
        <v>98</v>
      </c>
    </row>
    <row r="89" customFormat="false" ht="12.75" hidden="false" customHeight="false" outlineLevel="0" collapsed="false">
      <c r="A89" s="122" t="str">
        <f aca="false">+I89</f>
        <v>05-26-01- 9:00 am CPU failure on one of our RTWEB servers, off-lined the CPU, replaced on 29th</v>
      </c>
      <c r="E89" s="13"/>
      <c r="H89" s="0"/>
      <c r="I89" s="100" t="s">
        <v>134</v>
      </c>
    </row>
    <row r="90" customFormat="false" ht="12.75" hidden="false" customHeight="false" outlineLevel="0" collapsed="false">
      <c r="A90" s="122" t="str">
        <f aca="false">+I90</f>
        <v>05-27-01- 2:00 am Enron London House had a power  outage, which interupted EnronOnline multicast traffic to London, due to our server being down in London.</v>
      </c>
      <c r="E90" s="13"/>
      <c r="H90" s="0"/>
      <c r="I90" s="100" t="s">
        <v>135</v>
      </c>
    </row>
    <row r="91" customFormat="false" ht="12.75" hidden="false" customHeight="false" outlineLevel="0" collapsed="false">
      <c r="A91" s="122" t="str">
        <f aca="false">+I91</f>
        <v>This impacted bridging to back office systems. This also brought www.europe.enrononline.com down, fortunately we do not have external customers using the site yet.</v>
      </c>
      <c r="E91" s="13"/>
      <c r="H91" s="0"/>
      <c r="I91" s="100" t="s">
        <v>136</v>
      </c>
    </row>
    <row r="92" customFormat="false" ht="13.5" hidden="false" customHeight="false" outlineLevel="0" collapsed="false"/>
    <row r="93" customFormat="false" ht="12.75" hidden="false" customHeight="false" outlineLevel="0" collapsed="false">
      <c r="A93" s="104" t="s">
        <v>92</v>
      </c>
      <c r="B93" s="104"/>
      <c r="I93" s="104" t="s">
        <v>92</v>
      </c>
      <c r="J93" s="104"/>
    </row>
    <row r="94" customFormat="false" ht="12.75" hidden="false" customHeight="false" outlineLevel="0" collapsed="false">
      <c r="A94" s="48" t="s">
        <v>93</v>
      </c>
      <c r="B94" s="105" t="s">
        <v>96</v>
      </c>
      <c r="I94" s="48" t="s">
        <v>93</v>
      </c>
      <c r="J94" s="105" t="s">
        <v>94</v>
      </c>
    </row>
    <row r="95" customFormat="false" ht="13.5" hidden="false" customHeight="false" outlineLevel="0" collapsed="false">
      <c r="A95" s="106" t="n">
        <f aca="false">+I95</f>
        <v>1030891</v>
      </c>
      <c r="B95" s="107" t="n">
        <f aca="false">+J95</f>
        <v>620958938884</v>
      </c>
      <c r="I95" s="168" t="n">
        <v>1030891</v>
      </c>
      <c r="J95" s="169" t="n">
        <v>620958938884</v>
      </c>
    </row>
    <row r="96" customFormat="false" ht="12.75" hidden="false" customHeight="false" outlineLevel="0" collapsed="false">
      <c r="A96" s="0" t="str">
        <f aca="false">+I96</f>
        <v>As of May 31, 2001</v>
      </c>
      <c r="I96" s="161" t="s">
        <v>137</v>
      </c>
      <c r="J96" s="161"/>
    </row>
    <row r="97" customFormat="false" ht="18" hidden="false" customHeight="false" outlineLevel="0" collapsed="false">
      <c r="J97" s="157"/>
    </row>
    <row r="98" customFormat="false" ht="12.75" hidden="false" customHeight="false" outlineLevel="0" collapsed="false">
      <c r="A98" s="158"/>
    </row>
    <row r="99" customFormat="false" ht="12.75" hidden="false" customHeight="false" outlineLevel="0" collapsed="false">
      <c r="J99" s="159"/>
      <c r="K99" s="159"/>
    </row>
  </sheetData>
  <mergeCells count="3">
    <mergeCell ref="B46:C46"/>
    <mergeCell ref="A93:B93"/>
    <mergeCell ref="I93:J93"/>
  </mergeCells>
  <conditionalFormatting sqref="J50 B44 J43:J44">
    <cfRule type="cellIs" priority="2" operator="equal" aboveAverage="0" equalAverage="0" bottom="0" percent="0" rank="0" text="" dxfId="2">
      <formula>$B$1</formula>
    </cfRule>
  </conditionalFormatting>
  <printOptions headings="false" gridLines="false" gridLinesSet="true" horizontalCentered="true" verticalCentered="false"/>
  <pageMargins left="0.190277777777778" right="0.190277777777778" top="0.984027777777778" bottom="0.984027777777778" header="0.511811023622047" footer="0.511811023622047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5" man="true" max="16383" min="0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7" activeCellId="0" sqref="I137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true"/>
  <pageMargins left="0.747916666666667" right="0.747916666666667" top="0.984027777777778" bottom="0.4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35" man="true" max="16383" min="0"/>
    <brk id="73" man="true" max="16383" min="0"/>
    <brk id="111" man="true" max="16383" min="0"/>
    <brk id="147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8.99"/>
    <col collapsed="false" customWidth="true" hidden="false" outlineLevel="0" max="3" min="3" style="0" width="37.7"/>
    <col collapsed="false" customWidth="true" hidden="false" outlineLevel="0" max="4" min="4" style="0" width="20.99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7"/>
    <col collapsed="false" customWidth="true" hidden="true" outlineLevel="0" max="10" min="10" style="0" width="15.41"/>
    <col collapsed="false" customWidth="true" hidden="true" outlineLevel="0" max="11" min="11" style="0" width="17.85"/>
    <col collapsed="false" customWidth="false" hidden="true" outlineLevel="0" max="16" min="12" style="0" width="9.06"/>
  </cols>
  <sheetData>
    <row r="1" customFormat="false" ht="12.75" hidden="false" customHeight="false" outlineLevel="0" collapsed="false">
      <c r="H1" s="36" t="s">
        <v>21</v>
      </c>
      <c r="I1" s="3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April 23rd to April 27th</v>
      </c>
      <c r="B4" s="38"/>
      <c r="C4" s="38"/>
      <c r="D4" s="38"/>
      <c r="E4" s="44"/>
      <c r="F4" s="14"/>
      <c r="H4" s="45" t="s">
        <v>23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1074.8</v>
      </c>
      <c r="C7" s="55" t="n">
        <f aca="false">+J7/$I$1</f>
        <v>395348621.8</v>
      </c>
      <c r="D7" s="56" t="n">
        <f aca="false">+K7/$I$1</f>
        <v>1642985488</v>
      </c>
      <c r="E7" s="57" t="s">
        <v>31</v>
      </c>
      <c r="F7" s="58"/>
      <c r="G7" s="59"/>
      <c r="H7" s="60" t="s">
        <v>30</v>
      </c>
      <c r="I7" s="61" t="n">
        <v>5374</v>
      </c>
      <c r="J7" s="61" t="n">
        <v>1976743109</v>
      </c>
      <c r="K7" s="62" t="n">
        <v>8214927440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1890.6</v>
      </c>
      <c r="C8" s="55" t="n">
        <f aca="false">+J8/$I$1</f>
        <v>46709571.6</v>
      </c>
      <c r="D8" s="56" t="n">
        <f aca="false">+K8/$I$1</f>
        <v>116252155.4</v>
      </c>
      <c r="E8" s="57" t="s">
        <v>31</v>
      </c>
      <c r="F8" s="58"/>
      <c r="G8" s="59"/>
      <c r="H8" s="60" t="s">
        <v>32</v>
      </c>
      <c r="I8" s="61" t="n">
        <v>9453</v>
      </c>
      <c r="J8" s="61" t="n">
        <v>233547858</v>
      </c>
      <c r="K8" s="62" t="n">
        <v>581260777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10.6</v>
      </c>
      <c r="C9" s="55" t="n">
        <f aca="false">+J9/$I$1</f>
        <v>7179400</v>
      </c>
      <c r="D9" s="56" t="n">
        <f aca="false">+K9/$I$1</f>
        <v>8378326.8</v>
      </c>
      <c r="E9" s="57" t="s">
        <v>31</v>
      </c>
      <c r="F9" s="58"/>
      <c r="G9" s="59"/>
      <c r="H9" s="60" t="s">
        <v>33</v>
      </c>
      <c r="I9" s="61" t="n">
        <v>53</v>
      </c>
      <c r="J9" s="61" t="n">
        <v>35897000</v>
      </c>
      <c r="K9" s="62" t="n">
        <v>41891634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282</v>
      </c>
      <c r="C10" s="55" t="n">
        <f aca="false">+J10/$I$1</f>
        <v>12567117.2</v>
      </c>
      <c r="D10" s="56" t="n">
        <f aca="false">+K10/$I$1</f>
        <v>39754497.6</v>
      </c>
      <c r="E10" s="57" t="s">
        <v>31</v>
      </c>
      <c r="F10" s="58"/>
      <c r="G10" s="59"/>
      <c r="H10" s="60" t="s">
        <v>34</v>
      </c>
      <c r="I10" s="61" t="n">
        <v>1410</v>
      </c>
      <c r="J10" s="61" t="n">
        <v>62835586</v>
      </c>
      <c r="K10" s="62" t="n">
        <v>198772488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1</v>
      </c>
      <c r="C11" s="55" t="n">
        <f aca="false">+J11/$I$1</f>
        <v>92000</v>
      </c>
      <c r="D11" s="56" t="n">
        <f aca="false">+K11/$I$1</f>
        <v>2948600</v>
      </c>
      <c r="E11" s="57" t="s">
        <v>31</v>
      </c>
      <c r="F11" s="58"/>
      <c r="G11" s="59"/>
      <c r="H11" s="60" t="s">
        <v>35</v>
      </c>
      <c r="I11" s="61" t="n">
        <v>2</v>
      </c>
      <c r="J11" s="61" t="n">
        <v>460000</v>
      </c>
      <c r="K11" s="62" t="n">
        <v>14743000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106.8</v>
      </c>
      <c r="C12" s="55" t="n">
        <f aca="false">+J12/$I$1</f>
        <v>17069545</v>
      </c>
      <c r="D12" s="56" t="n">
        <f aca="false">+K12/$I$1</f>
        <v>57233385.4</v>
      </c>
      <c r="E12" s="57" t="s">
        <v>31</v>
      </c>
      <c r="F12" s="58"/>
      <c r="G12" s="59"/>
      <c r="H12" s="60" t="s">
        <v>36</v>
      </c>
      <c r="I12" s="61" t="n">
        <v>534</v>
      </c>
      <c r="J12" s="61" t="n">
        <v>85347725</v>
      </c>
      <c r="K12" s="62" t="n">
        <v>286166927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1085.8</v>
      </c>
      <c r="C13" s="55" t="n">
        <f aca="false">+J13/$I$1</f>
        <v>402620021.8</v>
      </c>
      <c r="D13" s="56" t="n">
        <f aca="false">+K13/$I$1</f>
        <v>1651658674.8</v>
      </c>
      <c r="E13" s="57" t="s">
        <v>31</v>
      </c>
      <c r="F13" s="58"/>
      <c r="G13" s="59"/>
      <c r="H13" s="60" t="s">
        <v>37</v>
      </c>
      <c r="I13" s="61" t="n">
        <v>5429</v>
      </c>
      <c r="J13" s="61" t="n">
        <v>2013100109</v>
      </c>
      <c r="K13" s="62" t="n">
        <v>8258293374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2287.8</v>
      </c>
      <c r="C14" s="55" t="n">
        <f aca="false">+J14/$I$1</f>
        <v>76840233.8</v>
      </c>
      <c r="D14" s="56" t="n">
        <f aca="false">+K14/$I$1</f>
        <v>214871358.4</v>
      </c>
      <c r="E14" s="57" t="s">
        <v>31</v>
      </c>
      <c r="F14" s="58"/>
      <c r="G14" s="59"/>
      <c r="H14" s="60" t="s">
        <v>38</v>
      </c>
      <c r="I14" s="61" t="n">
        <v>11439</v>
      </c>
      <c r="J14" s="61" t="n">
        <v>384201169</v>
      </c>
      <c r="K14" s="62" t="n">
        <v>1074356792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3373.6</v>
      </c>
      <c r="C15" s="55" t="n">
        <f aca="false">+J15/$I$1</f>
        <v>479460255.6</v>
      </c>
      <c r="D15" s="56" t="n">
        <f aca="false">+D14+D13</f>
        <v>1866530033.2</v>
      </c>
      <c r="E15" s="57" t="s">
        <v>31</v>
      </c>
      <c r="F15" s="58"/>
      <c r="G15" s="59"/>
      <c r="H15" s="60" t="s">
        <v>39</v>
      </c>
      <c r="I15" s="63" t="n">
        <f aca="false">+I14+I13</f>
        <v>16868</v>
      </c>
      <c r="J15" s="63" t="n">
        <f aca="false">+J14+J13</f>
        <v>2397301278</v>
      </c>
      <c r="K15" s="63" t="n">
        <f aca="false">+K14+K13</f>
        <v>9332650166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3373.6</v>
      </c>
      <c r="C17" s="65" t="n">
        <f aca="false">+C15</f>
        <v>479460255.6</v>
      </c>
      <c r="D17" s="66" t="n">
        <f aca="false">+D15</f>
        <v>1866530033.2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56.2</v>
      </c>
      <c r="C20" s="55" t="n">
        <f aca="false">+J20/$I$1</f>
        <v>596814</v>
      </c>
      <c r="D20" s="56" t="n">
        <f aca="false">+K20/$I$1</f>
        <v>27436461</v>
      </c>
      <c r="E20" s="57" t="s">
        <v>42</v>
      </c>
      <c r="F20" s="70"/>
      <c r="G20" s="59"/>
      <c r="H20" s="60" t="s">
        <v>41</v>
      </c>
      <c r="I20" s="61" t="n">
        <v>281</v>
      </c>
      <c r="J20" s="61" t="n">
        <v>2984070</v>
      </c>
      <c r="K20" s="62" t="n">
        <v>137182305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565.2</v>
      </c>
      <c r="C21" s="55" t="n">
        <f aca="false">+J21/$I$1</f>
        <v>5505007.2</v>
      </c>
      <c r="D21" s="56" t="n">
        <f aca="false">+K21/$I$1</f>
        <v>432741490.4</v>
      </c>
      <c r="E21" s="57" t="s">
        <v>42</v>
      </c>
      <c r="F21" s="58"/>
      <c r="G21" s="59"/>
      <c r="H21" s="60" t="s">
        <v>43</v>
      </c>
      <c r="I21" s="61" t="n">
        <v>2826</v>
      </c>
      <c r="J21" s="61" t="n">
        <v>27525036</v>
      </c>
      <c r="K21" s="62" t="n">
        <v>2163707452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61"/>
      <c r="J22" s="61"/>
      <c r="K22" s="62" t="n">
        <f aca="false">+R22/$I$1</f>
        <v>0</v>
      </c>
    </row>
    <row r="23" customFormat="false" ht="12.75" hidden="false" customHeight="false" outlineLevel="0" collapsed="false">
      <c r="A23" s="54" t="s">
        <v>45</v>
      </c>
      <c r="B23" s="55" t="n">
        <f aca="false">+I23/$I$1</f>
        <v>23.6</v>
      </c>
      <c r="C23" s="55" t="n">
        <f aca="false">+J23/$I$1</f>
        <v>1364832</v>
      </c>
      <c r="D23" s="56" t="n">
        <f aca="false">+K23/$I$1</f>
        <v>41305091.6</v>
      </c>
      <c r="E23" s="57" t="s">
        <v>42</v>
      </c>
      <c r="F23" s="58"/>
      <c r="G23" s="59"/>
      <c r="H23" s="60" t="s">
        <v>45</v>
      </c>
      <c r="I23" s="61" t="n">
        <v>118</v>
      </c>
      <c r="J23" s="61" t="n">
        <v>6824160</v>
      </c>
      <c r="K23" s="62" t="n">
        <v>206525458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134.4</v>
      </c>
      <c r="C24" s="55" t="n">
        <f aca="false">+J24/$I$1</f>
        <v>1212299.2</v>
      </c>
      <c r="D24" s="56" t="n">
        <f aca="false">+K24/$I$1</f>
        <v>24226321.2</v>
      </c>
      <c r="E24" s="57" t="s">
        <v>42</v>
      </c>
      <c r="F24" s="58"/>
      <c r="G24" s="59"/>
      <c r="H24" s="60" t="s">
        <v>46</v>
      </c>
      <c r="I24" s="61" t="n">
        <v>672</v>
      </c>
      <c r="J24" s="61" t="n">
        <v>6061496</v>
      </c>
      <c r="K24" s="62" t="n">
        <v>121131606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83.6</v>
      </c>
      <c r="C25" s="55" t="n">
        <f aca="false">+J25/$I$1</f>
        <v>933036.2</v>
      </c>
      <c r="D25" s="56" t="n">
        <f aca="false">+K25/$I$1</f>
        <v>39056605.6</v>
      </c>
      <c r="E25" s="57" t="s">
        <v>42</v>
      </c>
      <c r="F25" s="58"/>
      <c r="G25" s="59"/>
      <c r="H25" s="60" t="s">
        <v>47</v>
      </c>
      <c r="I25" s="61" t="n">
        <v>418</v>
      </c>
      <c r="J25" s="61" t="n">
        <v>4665181</v>
      </c>
      <c r="K25" s="62" t="n">
        <v>195283028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704.4</v>
      </c>
      <c r="C26" s="55" t="n">
        <f aca="false">+J26/$I$1</f>
        <v>7754634.4</v>
      </c>
      <c r="D26" s="56" t="n">
        <f aca="false">+K26/$I$1</f>
        <v>493029130.6</v>
      </c>
      <c r="E26" s="57" t="s">
        <v>42</v>
      </c>
      <c r="F26" s="58"/>
      <c r="G26" s="59"/>
      <c r="H26" s="60" t="s">
        <v>48</v>
      </c>
      <c r="I26" s="61" t="n">
        <v>3522</v>
      </c>
      <c r="J26" s="61" t="n">
        <v>38773172</v>
      </c>
      <c r="K26" s="62" t="n">
        <v>2465145653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788</v>
      </c>
      <c r="C27" s="55" t="n">
        <f aca="false">+J27/$I$1</f>
        <v>8687670.6</v>
      </c>
      <c r="D27" s="56" t="n">
        <f aca="false">+D26+D25</f>
        <v>532085736.2</v>
      </c>
      <c r="E27" s="57" t="s">
        <v>42</v>
      </c>
      <c r="F27" s="58"/>
      <c r="G27" s="59"/>
      <c r="H27" s="60" t="s">
        <v>49</v>
      </c>
      <c r="I27" s="63" t="n">
        <f aca="false">+I26+I25</f>
        <v>3940</v>
      </c>
      <c r="J27" s="63" t="n">
        <f aca="false">+J26+J25</f>
        <v>43438353</v>
      </c>
      <c r="K27" s="56"/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788</v>
      </c>
      <c r="C29" s="65" t="n">
        <f aca="false">+C27</f>
        <v>8687670.6</v>
      </c>
      <c r="D29" s="66" t="n">
        <f aca="false">+D27</f>
        <v>532085736.2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155.6</v>
      </c>
      <c r="C32" s="55" t="n">
        <f aca="false">+J32/$I$1</f>
        <v>7023000</v>
      </c>
      <c r="D32" s="56" t="n">
        <f aca="false">+K32/$I$1</f>
        <v>200616803.8</v>
      </c>
      <c r="E32" s="57" t="s">
        <v>52</v>
      </c>
      <c r="F32" s="58"/>
      <c r="G32" s="59"/>
      <c r="H32" s="60" t="s">
        <v>51</v>
      </c>
      <c r="I32" s="61" t="n">
        <v>778</v>
      </c>
      <c r="J32" s="61" t="n">
        <v>35115000</v>
      </c>
      <c r="K32" s="62" t="n">
        <v>1003084019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6.4</v>
      </c>
      <c r="C33" s="55" t="n">
        <f aca="false">+J33/$I$1</f>
        <v>339000</v>
      </c>
      <c r="D33" s="56" t="n">
        <f aca="false">+K33/$I$1</f>
        <v>10891455</v>
      </c>
      <c r="E33" s="57" t="s">
        <v>52</v>
      </c>
      <c r="F33" s="58"/>
      <c r="G33" s="59"/>
      <c r="H33" s="60" t="s">
        <v>53</v>
      </c>
      <c r="I33" s="61" t="n">
        <v>32</v>
      </c>
      <c r="J33" s="61" t="n">
        <v>1695000</v>
      </c>
      <c r="K33" s="62" t="n">
        <v>54457275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162</v>
      </c>
      <c r="C34" s="55" t="n">
        <f aca="false">+J34/$I$1</f>
        <v>7362000</v>
      </c>
      <c r="D34" s="56" t="n">
        <f aca="false">+D33+D32</f>
        <v>211508258.8</v>
      </c>
      <c r="E34" s="57" t="s">
        <v>52</v>
      </c>
      <c r="F34" s="58"/>
      <c r="G34" s="59"/>
      <c r="H34" s="60" t="s">
        <v>54</v>
      </c>
      <c r="I34" s="63" t="n">
        <f aca="false">+I33+I32</f>
        <v>810</v>
      </c>
      <c r="J34" s="63" t="n">
        <f aca="false">+J33+J32</f>
        <v>36810000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+I35/$I$1</f>
        <v>598.4</v>
      </c>
      <c r="C35" s="55" t="n">
        <f aca="false">+J35/$I$1</f>
        <v>37595</v>
      </c>
      <c r="D35" s="56" t="n">
        <f aca="false">+K35/$I$1</f>
        <v>349019327</v>
      </c>
      <c r="E35" s="57" t="s">
        <v>56</v>
      </c>
      <c r="F35" s="58"/>
      <c r="G35" s="59"/>
      <c r="H35" s="60" t="s">
        <v>55</v>
      </c>
      <c r="I35" s="61" t="n">
        <v>2992</v>
      </c>
      <c r="J35" s="61" t="n">
        <v>187975</v>
      </c>
      <c r="K35" s="62" t="n">
        <v>1745096635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760.4</v>
      </c>
      <c r="C37" s="65" t="n">
        <f aca="false">+C35+C34</f>
        <v>7399595</v>
      </c>
      <c r="D37" s="66" t="n">
        <f aca="false">+D35+D34</f>
        <v>560527585.8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4922</v>
      </c>
      <c r="C39" s="72" t="n">
        <f aca="false">+C37+C29+C17</f>
        <v>495547521.2</v>
      </c>
      <c r="D39" s="73" t="n">
        <f aca="false">+D37+D29+D17</f>
        <v>2959143355.2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April 23rd to April 27th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76488000</v>
      </c>
      <c r="C45" s="55" t="n">
        <f aca="false">+C7-B45</f>
        <v>318860621.8</v>
      </c>
      <c r="D45" s="81" t="n">
        <f aca="false">+B45/C7</f>
        <v>0.193469752472525</v>
      </c>
      <c r="E45" s="82" t="s">
        <v>31</v>
      </c>
      <c r="F45" s="83"/>
      <c r="G45" s="59"/>
      <c r="H45" s="84" t="s">
        <v>63</v>
      </c>
      <c r="I45" s="61" t="n">
        <v>76488000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15924000</v>
      </c>
      <c r="C46" s="55" t="n">
        <f aca="false">+C8-B46</f>
        <v>30785571.6</v>
      </c>
      <c r="D46" s="81" t="n">
        <f aca="false">+B46/C8</f>
        <v>0.340915136973767</v>
      </c>
      <c r="E46" s="82" t="s">
        <v>31</v>
      </c>
      <c r="F46" s="83"/>
      <c r="G46" s="59"/>
      <c r="H46" s="84" t="s">
        <v>64</v>
      </c>
      <c r="I46" s="61" t="n">
        <v>15924000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4016400</v>
      </c>
      <c r="C47" s="86" t="n">
        <f aca="false">+(C20+C21)-B47</f>
        <v>2085421.2</v>
      </c>
      <c r="D47" s="87" t="n">
        <f aca="false">+B47/(C20+C21)</f>
        <v>0.658229710172432</v>
      </c>
      <c r="E47" s="88" t="s">
        <v>42</v>
      </c>
      <c r="F47" s="83"/>
      <c r="G47" s="59"/>
      <c r="H47" s="84" t="s">
        <v>65</v>
      </c>
      <c r="I47" s="61" t="n">
        <v>4016400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April 23rd to April 27th</v>
      </c>
    </row>
    <row r="50" customFormat="false" ht="12.75" hidden="false" customHeight="false" outlineLevel="0" collapsed="false">
      <c r="A50" s="91" t="str">
        <f aca="false">+H49</f>
        <v>Week of April 23rd to April 27th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807272500</v>
      </c>
      <c r="C53" s="86" t="n">
        <f aca="false">+C7-B53</f>
        <v>-411923878.2</v>
      </c>
      <c r="D53" s="87" t="n">
        <f aca="false">+C7/B53</f>
        <v>0.489733791006135</v>
      </c>
      <c r="E53" s="88" t="s">
        <v>31</v>
      </c>
      <c r="F53" s="83"/>
      <c r="G53" s="59"/>
      <c r="H53" s="93" t="s">
        <v>71</v>
      </c>
      <c r="I53" s="94" t="n">
        <f aca="false">+J53*10000</f>
        <v>3229090000</v>
      </c>
      <c r="J53" s="61" t="n">
        <f aca="false">95561+50681+69697+106970</f>
        <v>322909</v>
      </c>
      <c r="K53" s="3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April 23rd to April 27th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78</v>
      </c>
      <c r="C59" s="55" t="n">
        <f aca="false">+J59</f>
        <v>69010000</v>
      </c>
      <c r="D59" s="55"/>
      <c r="E59" s="57" t="s">
        <v>31</v>
      </c>
      <c r="F59" s="14"/>
      <c r="H59" s="95" t="s">
        <v>74</v>
      </c>
      <c r="I59" s="61" t="n">
        <v>78</v>
      </c>
      <c r="J59" s="61" t="n">
        <v>69010000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61" t="n">
        <v>1</v>
      </c>
      <c r="J60" s="61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79</v>
      </c>
      <c r="C61" s="96" t="n">
        <f aca="false">SUM(C59:C60)</f>
        <v>69930000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April 23rd to April 27th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88</v>
      </c>
      <c r="C68" s="57" t="s">
        <v>81</v>
      </c>
      <c r="E68" s="14"/>
      <c r="H68" s="95" t="s">
        <v>80</v>
      </c>
      <c r="I68" s="61" t="n">
        <v>88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61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61</v>
      </c>
      <c r="C70" s="57" t="s">
        <v>84</v>
      </c>
      <c r="E70" s="58"/>
      <c r="G70" s="0"/>
      <c r="H70" s="95" t="s">
        <v>83</v>
      </c>
      <c r="I70" s="98" t="n">
        <v>61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175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94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913560</v>
      </c>
      <c r="B83" s="107" t="n">
        <f aca="false">+I83</f>
        <v>549760787867</v>
      </c>
      <c r="H83" s="108" t="n">
        <v>913560</v>
      </c>
      <c r="I83" s="109" t="n">
        <v>549760787867</v>
      </c>
    </row>
    <row r="84" customFormat="false" ht="12.75" hidden="false" customHeight="false" outlineLevel="0" collapsed="false">
      <c r="A84" s="0" t="str">
        <f aca="false">+H84</f>
        <v>As of April 26, 2001</v>
      </c>
      <c r="H84" s="37" t="s">
        <v>95</v>
      </c>
      <c r="I84" s="37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tru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56"/>
    <col collapsed="false" customWidth="true" hidden="true" outlineLevel="0" max="10" min="10" style="0" width="15.13"/>
    <col collapsed="false" customWidth="true" hidden="true" outlineLevel="0" max="11" min="11" style="0" width="8.85"/>
    <col collapsed="false" customWidth="false" hidden="true" outlineLevel="0" max="15" min="12" style="0" width="9.06"/>
  </cols>
  <sheetData>
    <row r="1" customFormat="false" ht="12.75" hidden="false" customHeight="false" outlineLevel="0" collapsed="false">
      <c r="H1" s="36" t="s">
        <v>21</v>
      </c>
      <c r="I1" s="3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G3" s="0"/>
    </row>
    <row r="4" customFormat="false" ht="12.75" hidden="false" customHeight="false" outlineLevel="0" collapsed="false">
      <c r="A4" s="43" t="str">
        <f aca="false">+G4</f>
        <v>Week of April 23rd to April 27th</v>
      </c>
      <c r="B4" s="38"/>
      <c r="C4" s="38"/>
      <c r="D4" s="44"/>
      <c r="E4" s="14"/>
      <c r="G4" s="45" t="s">
        <v>23</v>
      </c>
    </row>
    <row r="5" customFormat="false" ht="5.25" hidden="false" customHeight="true" outlineLevel="0" collapsed="false">
      <c r="A5" s="46"/>
      <c r="B5" s="38"/>
      <c r="C5" s="38"/>
      <c r="D5" s="44"/>
      <c r="E5" s="14"/>
      <c r="G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G6" s="52" t="s">
        <v>24</v>
      </c>
      <c r="H6" s="53" t="s">
        <v>25</v>
      </c>
      <c r="I6" s="53" t="s">
        <v>26</v>
      </c>
      <c r="J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+H7/$I$1</f>
        <v>1074.8</v>
      </c>
      <c r="C7" s="55" t="n">
        <f aca="false">+I7/$I$1</f>
        <v>395348621.8</v>
      </c>
      <c r="D7" s="57" t="s">
        <v>31</v>
      </c>
      <c r="E7" s="58"/>
      <c r="F7" s="59"/>
      <c r="G7" s="60" t="s">
        <v>30</v>
      </c>
      <c r="H7" s="61" t="n">
        <v>5374</v>
      </c>
      <c r="I7" s="61" t="n">
        <v>1976743109</v>
      </c>
      <c r="J7" s="55"/>
    </row>
    <row r="8" customFormat="false" ht="12.75" hidden="false" customHeight="false" outlineLevel="0" collapsed="false">
      <c r="A8" s="54" t="s">
        <v>32</v>
      </c>
      <c r="B8" s="55" t="n">
        <f aca="false">+H8/$I$1</f>
        <v>1890.6</v>
      </c>
      <c r="C8" s="55" t="n">
        <f aca="false">+I8/$I$1</f>
        <v>46709571.6</v>
      </c>
      <c r="D8" s="57" t="s">
        <v>31</v>
      </c>
      <c r="E8" s="58"/>
      <c r="F8" s="59"/>
      <c r="G8" s="60" t="s">
        <v>32</v>
      </c>
      <c r="H8" s="61" t="n">
        <v>9453</v>
      </c>
      <c r="I8" s="61" t="n">
        <v>233547858</v>
      </c>
      <c r="J8" s="55"/>
    </row>
    <row r="9" customFormat="false" ht="12.75" hidden="false" customHeight="false" outlineLevel="0" collapsed="false">
      <c r="A9" s="54" t="s">
        <v>33</v>
      </c>
      <c r="B9" s="55" t="n">
        <f aca="false">+H9/$I$1</f>
        <v>10.6</v>
      </c>
      <c r="C9" s="55" t="n">
        <f aca="false">+I9/$I$1</f>
        <v>7179400</v>
      </c>
      <c r="D9" s="57" t="s">
        <v>31</v>
      </c>
      <c r="E9" s="58"/>
      <c r="F9" s="59"/>
      <c r="G9" s="60" t="s">
        <v>33</v>
      </c>
      <c r="H9" s="61" t="n">
        <v>53</v>
      </c>
      <c r="I9" s="61" t="n">
        <v>35897000</v>
      </c>
      <c r="J9" s="55"/>
    </row>
    <row r="10" customFormat="false" ht="12.75" hidden="false" customHeight="false" outlineLevel="0" collapsed="false">
      <c r="A10" s="54" t="s">
        <v>34</v>
      </c>
      <c r="B10" s="55" t="n">
        <f aca="false">+H10/$I$1</f>
        <v>282</v>
      </c>
      <c r="C10" s="55" t="n">
        <f aca="false">+I10/$I$1</f>
        <v>12567117.2</v>
      </c>
      <c r="D10" s="57" t="s">
        <v>31</v>
      </c>
      <c r="E10" s="58"/>
      <c r="F10" s="59"/>
      <c r="G10" s="60" t="s">
        <v>34</v>
      </c>
      <c r="H10" s="61" t="n">
        <v>1410</v>
      </c>
      <c r="I10" s="61" t="n">
        <v>62835586</v>
      </c>
      <c r="J10" s="55"/>
    </row>
    <row r="11" customFormat="false" ht="12.75" hidden="false" customHeight="false" outlineLevel="0" collapsed="false">
      <c r="A11" s="54" t="s">
        <v>35</v>
      </c>
      <c r="B11" s="55" t="n">
        <f aca="false">ROUNDUP(H11/$I$1,0)</f>
        <v>1</v>
      </c>
      <c r="C11" s="55" t="n">
        <f aca="false">+I11/$I$1</f>
        <v>92000</v>
      </c>
      <c r="D11" s="57" t="s">
        <v>31</v>
      </c>
      <c r="E11" s="58"/>
      <c r="F11" s="59"/>
      <c r="G11" s="60" t="s">
        <v>35</v>
      </c>
      <c r="H11" s="61" t="n">
        <v>2</v>
      </c>
      <c r="I11" s="61" t="n">
        <v>460000</v>
      </c>
      <c r="J11" s="55"/>
    </row>
    <row r="12" customFormat="false" ht="12.75" hidden="false" customHeight="false" outlineLevel="0" collapsed="false">
      <c r="A12" s="54" t="s">
        <v>36</v>
      </c>
      <c r="B12" s="55" t="n">
        <f aca="false">+H12/$I$1</f>
        <v>106.8</v>
      </c>
      <c r="C12" s="55" t="n">
        <f aca="false">+I12/$I$1</f>
        <v>17069545</v>
      </c>
      <c r="D12" s="57" t="s">
        <v>31</v>
      </c>
      <c r="E12" s="58"/>
      <c r="F12" s="59"/>
      <c r="G12" s="60" t="s">
        <v>36</v>
      </c>
      <c r="H12" s="61" t="n">
        <v>534</v>
      </c>
      <c r="I12" s="61" t="n">
        <v>85347725</v>
      </c>
      <c r="J12" s="55"/>
    </row>
    <row r="13" customFormat="false" ht="12.75" hidden="false" customHeight="false" outlineLevel="0" collapsed="false">
      <c r="A13" s="54" t="s">
        <v>37</v>
      </c>
      <c r="B13" s="55" t="n">
        <f aca="false">+H13/$I$1</f>
        <v>1085.8</v>
      </c>
      <c r="C13" s="55" t="n">
        <f aca="false">+I13/$I$1</f>
        <v>402620021.8</v>
      </c>
      <c r="D13" s="57" t="s">
        <v>31</v>
      </c>
      <c r="E13" s="58"/>
      <c r="F13" s="59"/>
      <c r="G13" s="60" t="s">
        <v>37</v>
      </c>
      <c r="H13" s="61" t="n">
        <v>5429</v>
      </c>
      <c r="I13" s="61" t="n">
        <v>2013100109</v>
      </c>
      <c r="J13" s="55"/>
    </row>
    <row r="14" customFormat="false" ht="12.75" hidden="false" customHeight="false" outlineLevel="0" collapsed="false">
      <c r="A14" s="54" t="s">
        <v>38</v>
      </c>
      <c r="B14" s="55" t="n">
        <f aca="false">+H14/$I$1</f>
        <v>2287.8</v>
      </c>
      <c r="C14" s="55" t="n">
        <f aca="false">+I14/$I$1</f>
        <v>76840233.8</v>
      </c>
      <c r="D14" s="57" t="s">
        <v>31</v>
      </c>
      <c r="E14" s="58"/>
      <c r="F14" s="59"/>
      <c r="G14" s="60" t="s">
        <v>38</v>
      </c>
      <c r="H14" s="61" t="n">
        <v>11439</v>
      </c>
      <c r="I14" s="61" t="n">
        <v>384201169</v>
      </c>
      <c r="J14" s="55"/>
    </row>
    <row r="15" customFormat="false" ht="12.75" hidden="false" customHeight="false" outlineLevel="0" collapsed="false">
      <c r="A15" s="54" t="s">
        <v>39</v>
      </c>
      <c r="B15" s="55" t="n">
        <f aca="false">+H15/$I$1</f>
        <v>3373.6</v>
      </c>
      <c r="C15" s="55" t="n">
        <f aca="false">+I15/$I$1</f>
        <v>479460255.6</v>
      </c>
      <c r="D15" s="57" t="s">
        <v>31</v>
      </c>
      <c r="E15" s="58"/>
      <c r="F15" s="59"/>
      <c r="G15" s="60" t="s">
        <v>39</v>
      </c>
      <c r="H15" s="63" t="n">
        <f aca="false">+H14+H13</f>
        <v>16868</v>
      </c>
      <c r="I15" s="63" t="n">
        <f aca="false">+I14+I13</f>
        <v>2397301278</v>
      </c>
      <c r="J15" s="63" t="n">
        <f aca="false">+J14+J13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64"/>
      <c r="H16" s="55"/>
      <c r="I16" s="55"/>
      <c r="J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3373.6</v>
      </c>
      <c r="C17" s="65" t="n">
        <f aca="false">+C15</f>
        <v>479460255.6</v>
      </c>
      <c r="D17" s="67"/>
      <c r="E17" s="68"/>
      <c r="F17" s="59"/>
      <c r="G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2" t="s">
        <v>24</v>
      </c>
      <c r="H19" s="53" t="s">
        <v>25</v>
      </c>
      <c r="I19" s="53" t="s">
        <v>26</v>
      </c>
      <c r="J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+H20/$I$1</f>
        <v>56.2</v>
      </c>
      <c r="C20" s="55" t="n">
        <f aca="false">+I20/$I$1</f>
        <v>596814</v>
      </c>
      <c r="D20" s="57" t="s">
        <v>42</v>
      </c>
      <c r="E20" s="70"/>
      <c r="F20" s="59"/>
      <c r="G20" s="60" t="s">
        <v>41</v>
      </c>
      <c r="H20" s="61" t="n">
        <v>281</v>
      </c>
      <c r="I20" s="61" t="n">
        <v>2984070</v>
      </c>
      <c r="J20" s="55"/>
    </row>
    <row r="21" customFormat="false" ht="12.75" hidden="false" customHeight="false" outlineLevel="0" collapsed="false">
      <c r="A21" s="54" t="s">
        <v>43</v>
      </c>
      <c r="B21" s="55" t="n">
        <f aca="false">+H21/$I$1</f>
        <v>565.2</v>
      </c>
      <c r="C21" s="55" t="n">
        <f aca="false">+I21/$I$1</f>
        <v>5505007.2</v>
      </c>
      <c r="D21" s="57" t="s">
        <v>42</v>
      </c>
      <c r="E21" s="58"/>
      <c r="F21" s="59"/>
      <c r="G21" s="60" t="s">
        <v>43</v>
      </c>
      <c r="H21" s="61" t="n">
        <v>2826</v>
      </c>
      <c r="I21" s="61" t="n">
        <v>27525036</v>
      </c>
      <c r="J21" s="55"/>
    </row>
    <row r="22" customFormat="false" ht="12.75" hidden="false" customHeight="false" outlineLevel="0" collapsed="false">
      <c r="A22" s="54" t="s">
        <v>44</v>
      </c>
      <c r="B22" s="55" t="n">
        <f aca="false">+H22/$I$1</f>
        <v>0</v>
      </c>
      <c r="C22" s="55" t="n">
        <f aca="false">+I22/$I$1</f>
        <v>0</v>
      </c>
      <c r="D22" s="57" t="s">
        <v>42</v>
      </c>
      <c r="E22" s="58"/>
      <c r="F22" s="59"/>
      <c r="G22" s="60" t="s">
        <v>44</v>
      </c>
      <c r="H22" s="61"/>
      <c r="I22" s="61"/>
      <c r="J22" s="55"/>
    </row>
    <row r="23" customFormat="false" ht="12.75" hidden="false" customHeight="false" outlineLevel="0" collapsed="false">
      <c r="A23" s="54" t="s">
        <v>45</v>
      </c>
      <c r="B23" s="55" t="n">
        <f aca="false">+H23/$I$1</f>
        <v>23.6</v>
      </c>
      <c r="C23" s="55" t="n">
        <f aca="false">+I23/$I$1</f>
        <v>1364832</v>
      </c>
      <c r="D23" s="57" t="s">
        <v>42</v>
      </c>
      <c r="E23" s="58"/>
      <c r="F23" s="59"/>
      <c r="G23" s="60" t="s">
        <v>45</v>
      </c>
      <c r="H23" s="61" t="n">
        <v>118</v>
      </c>
      <c r="I23" s="61" t="n">
        <v>6824160</v>
      </c>
      <c r="J23" s="55"/>
    </row>
    <row r="24" customFormat="false" ht="12.75" hidden="false" customHeight="false" outlineLevel="0" collapsed="false">
      <c r="A24" s="54" t="s">
        <v>46</v>
      </c>
      <c r="B24" s="55" t="n">
        <f aca="false">+H24/$I$1</f>
        <v>134.4</v>
      </c>
      <c r="C24" s="55" t="n">
        <f aca="false">+I24/$I$1</f>
        <v>1212299.2</v>
      </c>
      <c r="D24" s="57" t="s">
        <v>42</v>
      </c>
      <c r="E24" s="58"/>
      <c r="F24" s="59"/>
      <c r="G24" s="60" t="s">
        <v>46</v>
      </c>
      <c r="H24" s="61" t="n">
        <v>672</v>
      </c>
      <c r="I24" s="61" t="n">
        <v>6061496</v>
      </c>
      <c r="J24" s="55"/>
    </row>
    <row r="25" customFormat="false" ht="12.75" hidden="false" customHeight="false" outlineLevel="0" collapsed="false">
      <c r="A25" s="54" t="s">
        <v>47</v>
      </c>
      <c r="B25" s="55" t="n">
        <f aca="false">+H25/$I$1</f>
        <v>83.6</v>
      </c>
      <c r="C25" s="55" t="n">
        <f aca="false">+I25/$I$1</f>
        <v>933036.2</v>
      </c>
      <c r="D25" s="57" t="s">
        <v>42</v>
      </c>
      <c r="E25" s="58"/>
      <c r="F25" s="59"/>
      <c r="G25" s="60" t="s">
        <v>47</v>
      </c>
      <c r="H25" s="61" t="n">
        <v>418</v>
      </c>
      <c r="I25" s="61" t="n">
        <v>4665181</v>
      </c>
      <c r="J25" s="55"/>
    </row>
    <row r="26" customFormat="false" ht="12.75" hidden="false" customHeight="false" outlineLevel="0" collapsed="false">
      <c r="A26" s="54" t="s">
        <v>48</v>
      </c>
      <c r="B26" s="55" t="n">
        <f aca="false">+H26/$I$1</f>
        <v>704.4</v>
      </c>
      <c r="C26" s="55" t="n">
        <f aca="false">+I26/$I$1</f>
        <v>7754634.4</v>
      </c>
      <c r="D26" s="57" t="s">
        <v>42</v>
      </c>
      <c r="E26" s="58"/>
      <c r="F26" s="59"/>
      <c r="G26" s="60" t="s">
        <v>48</v>
      </c>
      <c r="H26" s="61" t="n">
        <v>3522</v>
      </c>
      <c r="I26" s="61" t="n">
        <v>38773172</v>
      </c>
      <c r="J26" s="55"/>
    </row>
    <row r="27" customFormat="false" ht="12.75" hidden="false" customHeight="false" outlineLevel="0" collapsed="false">
      <c r="A27" s="54" t="s">
        <v>49</v>
      </c>
      <c r="B27" s="55" t="n">
        <f aca="false">+H27/$I$1</f>
        <v>788</v>
      </c>
      <c r="C27" s="55" t="n">
        <f aca="false">+I27/$I$1</f>
        <v>8687670.6</v>
      </c>
      <c r="D27" s="57" t="s">
        <v>42</v>
      </c>
      <c r="E27" s="58"/>
      <c r="F27" s="59"/>
      <c r="G27" s="60" t="s">
        <v>49</v>
      </c>
      <c r="H27" s="63" t="n">
        <f aca="false">+H26+H25</f>
        <v>3940</v>
      </c>
      <c r="I27" s="63" t="n">
        <f aca="false">+I26+I25</f>
        <v>43438353</v>
      </c>
      <c r="J27" s="63" t="n">
        <f aca="false">+J26+J25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60"/>
      <c r="H28" s="55"/>
      <c r="I28" s="55"/>
      <c r="J28" s="55"/>
    </row>
    <row r="29" customFormat="false" ht="12.75" hidden="false" customHeight="false" outlineLevel="0" collapsed="false">
      <c r="A29" s="54" t="s">
        <v>50</v>
      </c>
      <c r="B29" s="65" t="n">
        <f aca="false">+B27</f>
        <v>788</v>
      </c>
      <c r="C29" s="65" t="n">
        <f aca="false">+C27</f>
        <v>8687670.6</v>
      </c>
      <c r="D29" s="67"/>
      <c r="E29" s="68"/>
      <c r="F29" s="59"/>
      <c r="G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2" t="s">
        <v>24</v>
      </c>
      <c r="H31" s="53" t="s">
        <v>25</v>
      </c>
      <c r="I31" s="53" t="s">
        <v>26</v>
      </c>
      <c r="J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+H32/$I$1</f>
        <v>155.6</v>
      </c>
      <c r="C32" s="55" t="n">
        <f aca="false">+I32/$I$1</f>
        <v>7023000</v>
      </c>
      <c r="D32" s="57" t="s">
        <v>52</v>
      </c>
      <c r="E32" s="58"/>
      <c r="F32" s="59"/>
      <c r="G32" s="60" t="s">
        <v>51</v>
      </c>
      <c r="H32" s="61" t="n">
        <v>778</v>
      </c>
      <c r="I32" s="61" t="n">
        <v>35115000</v>
      </c>
      <c r="J32" s="55"/>
    </row>
    <row r="33" customFormat="false" ht="12.75" hidden="false" customHeight="false" outlineLevel="0" collapsed="false">
      <c r="A33" s="54" t="s">
        <v>53</v>
      </c>
      <c r="B33" s="55" t="n">
        <f aca="false">+H33/$I$1</f>
        <v>6.4</v>
      </c>
      <c r="C33" s="55" t="n">
        <f aca="false">+I33/$I$1</f>
        <v>339000</v>
      </c>
      <c r="D33" s="57" t="s">
        <v>52</v>
      </c>
      <c r="E33" s="58"/>
      <c r="F33" s="59"/>
      <c r="G33" s="60" t="s">
        <v>53</v>
      </c>
      <c r="H33" s="61" t="n">
        <v>32</v>
      </c>
      <c r="I33" s="61" t="n">
        <v>1695000</v>
      </c>
      <c r="J33" s="55"/>
    </row>
    <row r="34" customFormat="false" ht="12.75" hidden="false" customHeight="false" outlineLevel="0" collapsed="false">
      <c r="A34" s="54" t="s">
        <v>54</v>
      </c>
      <c r="B34" s="55" t="n">
        <f aca="false">+H34/$I$1</f>
        <v>162</v>
      </c>
      <c r="C34" s="55" t="n">
        <f aca="false">+I34/$I$1</f>
        <v>7362000</v>
      </c>
      <c r="D34" s="57" t="s">
        <v>52</v>
      </c>
      <c r="E34" s="58"/>
      <c r="F34" s="59"/>
      <c r="G34" s="60" t="s">
        <v>54</v>
      </c>
      <c r="H34" s="63" t="n">
        <f aca="false">+H33+H32</f>
        <v>810</v>
      </c>
      <c r="I34" s="63" t="n">
        <f aca="false">+I33+I32</f>
        <v>36810000</v>
      </c>
      <c r="J34" s="55"/>
    </row>
    <row r="35" customFormat="false" ht="12.75" hidden="false" customHeight="false" outlineLevel="0" collapsed="false">
      <c r="A35" s="54" t="s">
        <v>55</v>
      </c>
      <c r="B35" s="55" t="n">
        <f aca="false">+H35/$I$1</f>
        <v>598.4</v>
      </c>
      <c r="C35" s="55" t="n">
        <f aca="false">+I35/$I$1</f>
        <v>37595</v>
      </c>
      <c r="D35" s="57" t="s">
        <v>56</v>
      </c>
      <c r="E35" s="58"/>
      <c r="F35" s="59"/>
      <c r="G35" s="60" t="s">
        <v>55</v>
      </c>
      <c r="H35" s="61" t="n">
        <v>2992</v>
      </c>
      <c r="I35" s="61" t="n">
        <v>187975</v>
      </c>
      <c r="J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760.4</v>
      </c>
      <c r="C37" s="65" t="n">
        <f aca="false">+C35+C34</f>
        <v>7399595</v>
      </c>
      <c r="D37" s="67"/>
      <c r="E37" s="68"/>
      <c r="F37" s="59"/>
      <c r="G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4922</v>
      </c>
      <c r="C39" s="72" t="n">
        <f aca="false">+C37+C29+C17</f>
        <v>495547521.2</v>
      </c>
      <c r="D39" s="74"/>
      <c r="E39" s="14"/>
      <c r="F39" s="59"/>
      <c r="G39" s="0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+G4</f>
        <v>Week of April 23rd to April 27th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76488000</v>
      </c>
      <c r="C45" s="55" t="n">
        <f aca="false">+C7-B45</f>
        <v>318860621.8</v>
      </c>
      <c r="D45" s="81" t="n">
        <f aca="false">+B45/C7</f>
        <v>0.193469752472525</v>
      </c>
      <c r="E45" s="82" t="s">
        <v>31</v>
      </c>
      <c r="F45" s="83"/>
      <c r="G45" s="59"/>
      <c r="H45" s="84" t="s">
        <v>63</v>
      </c>
      <c r="I45" s="61" t="n">
        <v>76488000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15924000</v>
      </c>
      <c r="C46" s="55" t="n">
        <f aca="false">+C8-B46</f>
        <v>30785571.6</v>
      </c>
      <c r="D46" s="81" t="n">
        <f aca="false">+B46/C8</f>
        <v>0.340915136973767</v>
      </c>
      <c r="E46" s="82" t="s">
        <v>31</v>
      </c>
      <c r="F46" s="83"/>
      <c r="G46" s="59"/>
      <c r="H46" s="84" t="s">
        <v>64</v>
      </c>
      <c r="I46" s="61" t="n">
        <v>15924000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4016400</v>
      </c>
      <c r="C47" s="86" t="n">
        <f aca="false">+(C20+C21)-B47</f>
        <v>2085421.2</v>
      </c>
      <c r="D47" s="87" t="n">
        <f aca="false">+B47/(C20+C21)</f>
        <v>0.658229710172432</v>
      </c>
      <c r="E47" s="88" t="s">
        <v>42</v>
      </c>
      <c r="F47" s="83"/>
      <c r="G47" s="59"/>
      <c r="H47" s="84" t="s">
        <v>65</v>
      </c>
      <c r="I47" s="61" t="n">
        <v>4016400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+G4</f>
        <v>Week of April 23rd to April 27th</v>
      </c>
    </row>
    <row r="50" customFormat="false" ht="12.75" hidden="false" customHeight="false" outlineLevel="0" collapsed="false">
      <c r="A50" s="91" t="str">
        <f aca="false">+H49</f>
        <v>Week of April 23rd to April 27th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807272500</v>
      </c>
      <c r="C53" s="86" t="n">
        <f aca="false">+C7-B53</f>
        <v>-411923878.2</v>
      </c>
      <c r="D53" s="87" t="n">
        <f aca="false">+C7/B53</f>
        <v>0.489733791006135</v>
      </c>
      <c r="E53" s="88" t="s">
        <v>31</v>
      </c>
      <c r="F53" s="83"/>
      <c r="G53" s="59"/>
      <c r="H53" s="93" t="s">
        <v>71</v>
      </c>
      <c r="I53" s="94" t="n">
        <f aca="false">+J53*10000</f>
        <v>3229090000</v>
      </c>
      <c r="J53" s="61" t="n">
        <f aca="false">95561+50681+69697+106970</f>
        <v>322909</v>
      </c>
      <c r="K53" s="3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+G4</f>
        <v>Week of April 23rd to April 27th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78</v>
      </c>
      <c r="C59" s="55" t="n">
        <f aca="false">+J59</f>
        <v>69010000</v>
      </c>
      <c r="D59" s="55"/>
      <c r="E59" s="57" t="s">
        <v>31</v>
      </c>
      <c r="F59" s="14"/>
      <c r="H59" s="95" t="s">
        <v>74</v>
      </c>
      <c r="I59" s="61" t="n">
        <v>78</v>
      </c>
      <c r="J59" s="61" t="n">
        <v>69010000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61" t="n">
        <v>1</v>
      </c>
      <c r="J60" s="61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79</v>
      </c>
      <c r="C61" s="96" t="n">
        <f aca="false">SUM(C59:C60)</f>
        <v>69930000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+G4</f>
        <v>Week of April 23rd to April 27th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88</v>
      </c>
      <c r="C68" s="57" t="s">
        <v>81</v>
      </c>
      <c r="E68" s="14"/>
      <c r="H68" s="95" t="s">
        <v>80</v>
      </c>
      <c r="I68" s="61" t="n">
        <v>88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61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61</v>
      </c>
      <c r="C70" s="57" t="s">
        <v>84</v>
      </c>
      <c r="E70" s="58"/>
      <c r="G70" s="0"/>
      <c r="H70" s="95" t="s">
        <v>83</v>
      </c>
      <c r="I70" s="98" t="n">
        <v>61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175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96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913560</v>
      </c>
      <c r="B83" s="107" t="n">
        <f aca="false">+I83</f>
        <v>549760787867</v>
      </c>
      <c r="H83" s="108" t="n">
        <v>913560</v>
      </c>
      <c r="I83" s="109" t="n">
        <v>549760787867</v>
      </c>
    </row>
    <row r="84" customFormat="false" ht="12.75" hidden="false" customHeight="false" outlineLevel="0" collapsed="false">
      <c r="A84" s="0" t="str">
        <f aca="false">+H84</f>
        <v>As of April 26, 2001</v>
      </c>
      <c r="H84" s="37" t="s">
        <v>95</v>
      </c>
      <c r="I84" s="37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April 30th to May 4th</v>
      </c>
      <c r="B4" s="38"/>
      <c r="C4" s="38"/>
      <c r="D4" s="44"/>
      <c r="E4" s="14"/>
      <c r="H4" s="111" t="s">
        <v>97</v>
      </c>
      <c r="I4" s="110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928.6</v>
      </c>
      <c r="C7" s="55" t="n">
        <f aca="false">+J7/$J$1</f>
        <v>290721872.6</v>
      </c>
      <c r="D7" s="57" t="s">
        <v>31</v>
      </c>
      <c r="E7" s="58"/>
      <c r="F7" s="59"/>
      <c r="G7" s="59"/>
      <c r="H7" s="60" t="s">
        <v>30</v>
      </c>
      <c r="I7" s="112" t="n">
        <v>4643</v>
      </c>
      <c r="J7" s="112" t="n">
        <v>1453609363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1866.4</v>
      </c>
      <c r="C8" s="55" t="n">
        <f aca="false">+J8/$J$1</f>
        <v>22879989.4</v>
      </c>
      <c r="D8" s="57" t="s">
        <v>31</v>
      </c>
      <c r="E8" s="58"/>
      <c r="F8" s="59"/>
      <c r="G8" s="59"/>
      <c r="H8" s="60" t="s">
        <v>32</v>
      </c>
      <c r="I8" s="112" t="n">
        <v>9332</v>
      </c>
      <c r="J8" s="112" t="n">
        <v>114399947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13.6</v>
      </c>
      <c r="C9" s="55" t="n">
        <f aca="false">+J9/$J$1</f>
        <v>6910053.4</v>
      </c>
      <c r="D9" s="57" t="s">
        <v>31</v>
      </c>
      <c r="E9" s="58"/>
      <c r="F9" s="59"/>
      <c r="G9" s="59"/>
      <c r="H9" s="60" t="s">
        <v>33</v>
      </c>
      <c r="I9" s="112" t="n">
        <v>68</v>
      </c>
      <c r="J9" s="112" t="n">
        <v>34550267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261.2</v>
      </c>
      <c r="C10" s="55" t="n">
        <f aca="false">+J10/$J$1</f>
        <v>7821830.8</v>
      </c>
      <c r="D10" s="57" t="s">
        <v>31</v>
      </c>
      <c r="E10" s="58"/>
      <c r="F10" s="59"/>
      <c r="G10" s="59"/>
      <c r="H10" s="60" t="s">
        <v>34</v>
      </c>
      <c r="I10" s="112" t="n">
        <v>1306</v>
      </c>
      <c r="J10" s="112" t="n">
        <v>39109154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0</v>
      </c>
      <c r="C11" s="55" t="n">
        <f aca="false">+J11/$J$1</f>
        <v>0</v>
      </c>
      <c r="D11" s="57" t="s">
        <v>31</v>
      </c>
      <c r="E11" s="58"/>
      <c r="F11" s="59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93.8</v>
      </c>
      <c r="C12" s="55" t="n">
        <f aca="false">+J12/$J$1</f>
        <v>13007151.4</v>
      </c>
      <c r="D12" s="57" t="s">
        <v>31</v>
      </c>
      <c r="E12" s="58"/>
      <c r="F12" s="59"/>
      <c r="G12" s="59"/>
      <c r="H12" s="60" t="s">
        <v>36</v>
      </c>
      <c r="I12" s="112" t="n">
        <v>469</v>
      </c>
      <c r="J12" s="112" t="n">
        <v>65035757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942</v>
      </c>
      <c r="C13" s="55" t="n">
        <f aca="false">+J13/$J$1</f>
        <v>297455226</v>
      </c>
      <c r="D13" s="57" t="s">
        <v>31</v>
      </c>
      <c r="E13" s="58"/>
      <c r="F13" s="59"/>
      <c r="G13" s="59"/>
      <c r="H13" s="60" t="s">
        <v>37</v>
      </c>
      <c r="I13" s="112" t="n">
        <v>4710</v>
      </c>
      <c r="J13" s="112" t="n">
        <v>1487276130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2228.2</v>
      </c>
      <c r="C14" s="55" t="n">
        <f aca="false">+J14/$J$1</f>
        <v>39998219.6</v>
      </c>
      <c r="D14" s="57" t="s">
        <v>31</v>
      </c>
      <c r="E14" s="58"/>
      <c r="F14" s="59"/>
      <c r="G14" s="59"/>
      <c r="H14" s="60" t="s">
        <v>38</v>
      </c>
      <c r="I14" s="112" t="n">
        <v>11141</v>
      </c>
      <c r="J14" s="112" t="n">
        <v>199991098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3170.2</v>
      </c>
      <c r="C15" s="55" t="n">
        <f aca="false">+J15/$J$1</f>
        <v>337453445.6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15851</v>
      </c>
      <c r="J15" s="63" t="n">
        <f aca="false">+J14+J13</f>
        <v>1687267228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3170.2</v>
      </c>
      <c r="C17" s="65" t="n">
        <f aca="false">+C15</f>
        <v>337453445.6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59.6</v>
      </c>
      <c r="C20" s="55" t="n">
        <f aca="false">+J20/$J$1</f>
        <v>433513.4</v>
      </c>
      <c r="D20" s="57" t="s">
        <v>42</v>
      </c>
      <c r="E20" s="70"/>
      <c r="F20" s="59"/>
      <c r="G20" s="59"/>
      <c r="H20" s="60" t="s">
        <v>41</v>
      </c>
      <c r="I20" s="112" t="n">
        <v>298</v>
      </c>
      <c r="J20" s="112" t="n">
        <v>2167567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484.4</v>
      </c>
      <c r="C21" s="55" t="n">
        <f aca="false">+J21/$J$1</f>
        <v>3756053.6</v>
      </c>
      <c r="D21" s="57" t="s">
        <v>42</v>
      </c>
      <c r="E21" s="58"/>
      <c r="F21" s="59"/>
      <c r="G21" s="59"/>
      <c r="H21" s="60" t="s">
        <v>43</v>
      </c>
      <c r="I21" s="112" t="n">
        <v>2422</v>
      </c>
      <c r="J21" s="112" t="n">
        <v>18780268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19</v>
      </c>
      <c r="C23" s="55" t="n">
        <f aca="false">+J23/$J$1</f>
        <v>735510.6</v>
      </c>
      <c r="D23" s="57" t="s">
        <v>42</v>
      </c>
      <c r="E23" s="58"/>
      <c r="F23" s="59"/>
      <c r="G23" s="59"/>
      <c r="H23" s="60" t="s">
        <v>45</v>
      </c>
      <c r="I23" s="112" t="n">
        <v>95</v>
      </c>
      <c r="J23" s="112" t="n">
        <v>3677553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131.8</v>
      </c>
      <c r="C24" s="55" t="n">
        <f aca="false">+J24/$J$1</f>
        <v>1434406.2</v>
      </c>
      <c r="D24" s="57" t="s">
        <v>42</v>
      </c>
      <c r="E24" s="58"/>
      <c r="F24" s="59"/>
      <c r="G24" s="59"/>
      <c r="H24" s="60" t="s">
        <v>46</v>
      </c>
      <c r="I24" s="112" t="n">
        <v>659</v>
      </c>
      <c r="J24" s="112" t="n">
        <v>7172031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85.4</v>
      </c>
      <c r="C25" s="55" t="n">
        <f aca="false">+J25/$J$1</f>
        <v>609887.4</v>
      </c>
      <c r="D25" s="57" t="s">
        <v>42</v>
      </c>
      <c r="E25" s="58"/>
      <c r="F25" s="59"/>
      <c r="G25" s="59"/>
      <c r="H25" s="60" t="s">
        <v>47</v>
      </c>
      <c r="I25" s="112" t="n">
        <v>427</v>
      </c>
      <c r="J25" s="112" t="n">
        <v>3049437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619.8</v>
      </c>
      <c r="C26" s="55" t="n">
        <f aca="false">+J26/$J$1</f>
        <v>5692151</v>
      </c>
      <c r="D26" s="57" t="s">
        <v>42</v>
      </c>
      <c r="E26" s="58"/>
      <c r="F26" s="59"/>
      <c r="G26" s="59"/>
      <c r="H26" s="60" t="s">
        <v>48</v>
      </c>
      <c r="I26" s="112" t="n">
        <v>3099</v>
      </c>
      <c r="J26" s="112" t="n">
        <v>28460755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705.2</v>
      </c>
      <c r="C27" s="55" t="n">
        <f aca="false">+J27/$J$1</f>
        <v>6302038.4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3526</v>
      </c>
      <c r="J27" s="63" t="n">
        <f aca="false">+J26+J25</f>
        <v>31510192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705.2</v>
      </c>
      <c r="C29" s="65" t="n">
        <f aca="false">+C27</f>
        <v>6302038.4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201.6</v>
      </c>
      <c r="C32" s="55" t="n">
        <f aca="false">+J32/$J$1</f>
        <v>7882034.4</v>
      </c>
      <c r="D32" s="57" t="s">
        <v>52</v>
      </c>
      <c r="E32" s="58"/>
      <c r="F32" s="59"/>
      <c r="G32" s="59"/>
      <c r="H32" s="60" t="s">
        <v>51</v>
      </c>
      <c r="I32" s="112" t="n">
        <v>1008</v>
      </c>
      <c r="J32" s="112" t="n">
        <v>39410172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7.6</v>
      </c>
      <c r="C33" s="55" t="n">
        <f aca="false">+J33/$J$1</f>
        <v>144002.8</v>
      </c>
      <c r="D33" s="57" t="s">
        <v>52</v>
      </c>
      <c r="E33" s="58"/>
      <c r="F33" s="59"/>
      <c r="G33" s="59"/>
      <c r="H33" s="60" t="s">
        <v>53</v>
      </c>
      <c r="I33" s="112" t="n">
        <v>38</v>
      </c>
      <c r="J33" s="112" t="n">
        <v>720014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209.2</v>
      </c>
      <c r="C34" s="55" t="n">
        <f aca="false">+J34/$J$1</f>
        <v>8026037.2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1046</v>
      </c>
      <c r="J34" s="63" t="n">
        <f aca="false">+J33+J32</f>
        <v>40130186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581.6</v>
      </c>
      <c r="C35" s="55" t="n">
        <f aca="false">+J35/$J$1</f>
        <v>18829236.2</v>
      </c>
      <c r="D35" s="57" t="s">
        <v>56</v>
      </c>
      <c r="E35" s="58"/>
      <c r="F35" s="59"/>
      <c r="G35" s="59"/>
      <c r="H35" s="60" t="s">
        <v>55</v>
      </c>
      <c r="I35" s="112" t="n">
        <v>2908</v>
      </c>
      <c r="J35" s="112" t="n">
        <v>94146181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790.8</v>
      </c>
      <c r="C37" s="65" t="n">
        <f aca="false">+C35+C34</f>
        <v>26855273.4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4666.2</v>
      </c>
      <c r="C39" s="72" t="n">
        <f aca="false">+C37+C29+C17</f>
        <v>370610757.4</v>
      </c>
      <c r="D39" s="74"/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April 30th to May 4th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68623500</v>
      </c>
      <c r="C45" s="55" t="n">
        <f aca="false">+C7-B45</f>
        <v>222098372.6</v>
      </c>
      <c r="D45" s="81" t="n">
        <f aca="false">+B45/C7</f>
        <v>0.236045191186623</v>
      </c>
      <c r="E45" s="82" t="s">
        <v>31</v>
      </c>
      <c r="F45" s="83"/>
      <c r="G45" s="83"/>
      <c r="H45" s="59"/>
      <c r="I45" s="84" t="s">
        <v>63</v>
      </c>
      <c r="J45" s="112" t="n">
        <v>68623500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25954000</v>
      </c>
      <c r="C46" s="55" t="n">
        <f aca="false">+C8-B46</f>
        <v>-3074010.6</v>
      </c>
      <c r="D46" s="81" t="n">
        <f aca="false">+B46/C8</f>
        <v>1.13435367238413</v>
      </c>
      <c r="E46" s="82" t="s">
        <v>31</v>
      </c>
      <c r="F46" s="83"/>
      <c r="G46" s="83"/>
      <c r="H46" s="59"/>
      <c r="I46" s="84" t="s">
        <v>64</v>
      </c>
      <c r="J46" s="112" t="n">
        <v>25954000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3932760</v>
      </c>
      <c r="C47" s="86" t="n">
        <f aca="false">+(C20+C21)-B47</f>
        <v>256807</v>
      </c>
      <c r="D47" s="87" t="n">
        <f aca="false">+B47/(C20+C21)</f>
        <v>0.938703212050315</v>
      </c>
      <c r="E47" s="88" t="s">
        <v>42</v>
      </c>
      <c r="F47" s="83"/>
      <c r="G47" s="83"/>
      <c r="H47" s="59"/>
      <c r="I47" s="84" t="s">
        <v>65</v>
      </c>
      <c r="J47" s="112" t="n">
        <v>3932760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April 30th to May 4th</v>
      </c>
    </row>
    <row r="50" customFormat="false" ht="12.75" hidden="false" customHeight="false" outlineLevel="0" collapsed="false">
      <c r="A50" s="91" t="str">
        <f aca="false">+I49</f>
        <v>Week of April 30th to May 4th</v>
      </c>
      <c r="B50" s="92"/>
      <c r="C50" s="38"/>
      <c r="D50" s="38"/>
      <c r="E50" s="44"/>
      <c r="F50" s="14"/>
      <c r="G50" s="14"/>
      <c r="H50" s="59"/>
      <c r="I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684007500</v>
      </c>
      <c r="C53" s="86" t="n">
        <f aca="false">+C7-B53</f>
        <v>-393285627.4</v>
      </c>
      <c r="D53" s="87" t="n">
        <f aca="false">+C7/B53</f>
        <v>0.425027317098131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2736030000</v>
      </c>
      <c r="K53" s="112" t="n">
        <f aca="false">62132+70445+78910+62116</f>
        <v>273603</v>
      </c>
      <c r="L53" s="110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April 30th to May 4th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87</v>
      </c>
      <c r="C59" s="55" t="n">
        <f aca="false">+K59</f>
        <v>59660025</v>
      </c>
      <c r="D59" s="55"/>
      <c r="E59" s="57" t="s">
        <v>31</v>
      </c>
      <c r="F59" s="14"/>
      <c r="G59" s="14"/>
      <c r="I59" s="95" t="s">
        <v>74</v>
      </c>
      <c r="J59" s="112" t="n">
        <v>87</v>
      </c>
      <c r="K59" s="112" t="n">
        <v>59660025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4</v>
      </c>
      <c r="C60" s="55" t="n">
        <f aca="false">+K60</f>
        <v>3680000</v>
      </c>
      <c r="D60" s="55"/>
      <c r="E60" s="57" t="s">
        <v>31</v>
      </c>
      <c r="F60" s="14"/>
      <c r="G60" s="14"/>
      <c r="I60" s="95" t="s">
        <v>75</v>
      </c>
      <c r="J60" s="112" t="n">
        <v>4</v>
      </c>
      <c r="K60" s="112" t="n">
        <v>3680000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91</v>
      </c>
      <c r="C61" s="96" t="n">
        <f aca="false">SUM(C59:C60)</f>
        <v>63340025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April 30th to May 4th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79</v>
      </c>
      <c r="C68" s="57" t="s">
        <v>81</v>
      </c>
      <c r="E68" s="14"/>
      <c r="I68" s="95" t="s">
        <v>80</v>
      </c>
      <c r="J68" s="112" t="n">
        <v>79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39</v>
      </c>
      <c r="C69" s="57" t="s">
        <v>81</v>
      </c>
      <c r="E69" s="14"/>
      <c r="I69" s="95" t="s">
        <v>82</v>
      </c>
      <c r="J69" s="112" t="n">
        <v>39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16</v>
      </c>
      <c r="C70" s="57" t="s">
        <v>84</v>
      </c>
      <c r="E70" s="58"/>
      <c r="H70" s="0"/>
      <c r="I70" s="95" t="s">
        <v>83</v>
      </c>
      <c r="J70" s="113" t="n">
        <v>16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134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14" t="s">
        <v>98</v>
      </c>
    </row>
    <row r="74" customFormat="false" ht="12.75" hidden="false" customHeight="false" outlineLevel="0" collapsed="false">
      <c r="A74" s="101" t="str">
        <f aca="false">+I74</f>
        <v>No Issues</v>
      </c>
      <c r="E74" s="13"/>
      <c r="H74" s="0"/>
      <c r="I74" s="0" t="s">
        <v>99</v>
      </c>
    </row>
    <row r="75" customFormat="false" ht="13.5" hidden="false" customHeight="false" outlineLevel="0" collapsed="false"/>
    <row r="76" customFormat="false" ht="12.75" hidden="false" customHeight="false" outlineLevel="0" collapsed="false">
      <c r="A76" s="104" t="s">
        <v>92</v>
      </c>
      <c r="B76" s="104"/>
      <c r="I76" s="104" t="s">
        <v>92</v>
      </c>
      <c r="J76" s="104"/>
    </row>
    <row r="77" customFormat="false" ht="12.75" hidden="false" customHeight="false" outlineLevel="0" collapsed="false">
      <c r="A77" s="48" t="s">
        <v>93</v>
      </c>
      <c r="B77" s="105" t="s">
        <v>96</v>
      </c>
      <c r="I77" s="48" t="s">
        <v>93</v>
      </c>
      <c r="J77" s="105" t="s">
        <v>94</v>
      </c>
    </row>
    <row r="78" customFormat="false" ht="13.5" hidden="false" customHeight="false" outlineLevel="0" collapsed="false">
      <c r="A78" s="106" t="n">
        <f aca="false">+I78</f>
        <v>937668</v>
      </c>
      <c r="B78" s="107" t="n">
        <f aca="false">+J78</f>
        <v>564478916767</v>
      </c>
      <c r="I78" s="115" t="n">
        <v>937668</v>
      </c>
      <c r="J78" s="116" t="n">
        <v>564478916767</v>
      </c>
    </row>
    <row r="79" customFormat="false" ht="12.75" hidden="false" customHeight="false" outlineLevel="0" collapsed="false">
      <c r="A79" s="0" t="str">
        <f aca="false">+I79</f>
        <v>As of May 3, 2001</v>
      </c>
      <c r="I79" s="110" t="s">
        <v>100</v>
      </c>
      <c r="J79" s="110"/>
    </row>
  </sheetData>
  <mergeCells count="2">
    <mergeCell ref="A76:B76"/>
    <mergeCell ref="I76:J7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7"/>
    <col collapsed="false" customWidth="true" hidden="true" outlineLevel="0" max="10" min="10" style="0" width="15.41"/>
    <col collapsed="false" customWidth="true" hidden="true" outlineLevel="0" max="11" min="11" style="0" width="17.85"/>
    <col collapsed="false" customWidth="false" hidden="true" outlineLevel="0" max="16" min="12" style="0" width="9.06"/>
  </cols>
  <sheetData>
    <row r="1" customFormat="false" ht="12.75" hidden="false" customHeight="false" outlineLevel="0" collapsed="false">
      <c r="H1" s="36" t="s">
        <v>21</v>
      </c>
      <c r="I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April 30th to May 4th</v>
      </c>
      <c r="B4" s="38"/>
      <c r="C4" s="38"/>
      <c r="D4" s="38"/>
      <c r="E4" s="44"/>
      <c r="F4" s="14"/>
      <c r="H4" s="111" t="s">
        <v>97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928.6</v>
      </c>
      <c r="C7" s="55" t="n">
        <f aca="false">+J7/$I$1</f>
        <v>290721872.6</v>
      </c>
      <c r="D7" s="56" t="n">
        <f aca="false">+K7/$I$1</f>
        <v>1436934760</v>
      </c>
      <c r="E7" s="57" t="s">
        <v>31</v>
      </c>
      <c r="F7" s="58"/>
      <c r="G7" s="59"/>
      <c r="H7" s="60" t="s">
        <v>30</v>
      </c>
      <c r="I7" s="112" t="n">
        <v>4643</v>
      </c>
      <c r="J7" s="112" t="n">
        <v>1453609363</v>
      </c>
      <c r="K7" s="112" t="n">
        <v>7184673800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1866.4</v>
      </c>
      <c r="C8" s="55" t="n">
        <f aca="false">+J8/$I$1</f>
        <v>18829236.2</v>
      </c>
      <c r="D8" s="56" t="n">
        <f aca="false">+K8/$I$1</f>
        <v>112307265.8</v>
      </c>
      <c r="E8" s="57" t="s">
        <v>31</v>
      </c>
      <c r="F8" s="58"/>
      <c r="G8" s="59"/>
      <c r="H8" s="60" t="s">
        <v>32</v>
      </c>
      <c r="I8" s="112" t="n">
        <v>9332</v>
      </c>
      <c r="J8" s="112" t="n">
        <v>94146181</v>
      </c>
      <c r="K8" s="112" t="n">
        <v>561536329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13.6</v>
      </c>
      <c r="C9" s="55" t="n">
        <f aca="false">+J9/$I$1</f>
        <v>6910053.4</v>
      </c>
      <c r="D9" s="56" t="n">
        <f aca="false">+K9/$I$1</f>
        <v>5514490.4</v>
      </c>
      <c r="E9" s="57" t="s">
        <v>31</v>
      </c>
      <c r="F9" s="58"/>
      <c r="G9" s="59"/>
      <c r="H9" s="60" t="s">
        <v>33</v>
      </c>
      <c r="I9" s="112" t="n">
        <v>68</v>
      </c>
      <c r="J9" s="112" t="n">
        <v>34550267</v>
      </c>
      <c r="K9" s="112" t="n">
        <v>27572452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261.2</v>
      </c>
      <c r="C10" s="55" t="n">
        <f aca="false">+J10/$I$1</f>
        <v>7821830.8</v>
      </c>
      <c r="D10" s="56" t="n">
        <f aca="false">+K10/$I$1</f>
        <v>29722145</v>
      </c>
      <c r="E10" s="57" t="s">
        <v>31</v>
      </c>
      <c r="F10" s="58"/>
      <c r="G10" s="59"/>
      <c r="H10" s="60" t="s">
        <v>34</v>
      </c>
      <c r="I10" s="112" t="n">
        <v>1306</v>
      </c>
      <c r="J10" s="112" t="n">
        <v>39109154</v>
      </c>
      <c r="K10" s="112" t="n">
        <v>148610725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0</v>
      </c>
      <c r="C11" s="55" t="n">
        <f aca="false">+J11/$I$1</f>
        <v>0</v>
      </c>
      <c r="D11" s="56" t="n">
        <f aca="false">+K11/$I$1</f>
        <v>0</v>
      </c>
      <c r="E11" s="57" t="s">
        <v>31</v>
      </c>
      <c r="F11" s="58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+I12/$I$1</f>
        <v>93.8</v>
      </c>
      <c r="C12" s="55" t="n">
        <f aca="false">+J12/$I$1</f>
        <v>13007151.4</v>
      </c>
      <c r="D12" s="56" t="n">
        <f aca="false">+K12/$I$1</f>
        <v>54648501</v>
      </c>
      <c r="E12" s="57" t="s">
        <v>31</v>
      </c>
      <c r="F12" s="58"/>
      <c r="G12" s="59"/>
      <c r="H12" s="60" t="s">
        <v>36</v>
      </c>
      <c r="I12" s="112" t="n">
        <v>469</v>
      </c>
      <c r="J12" s="112" t="n">
        <v>65035757</v>
      </c>
      <c r="K12" s="112" t="n">
        <v>273242505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942</v>
      </c>
      <c r="C13" s="55" t="n">
        <f aca="false">+J13/$I$1</f>
        <v>297455226</v>
      </c>
      <c r="D13" s="56" t="n">
        <f aca="false">+K13/$I$1</f>
        <v>1442449250.4</v>
      </c>
      <c r="E13" s="57" t="s">
        <v>31</v>
      </c>
      <c r="F13" s="58"/>
      <c r="G13" s="59"/>
      <c r="H13" s="60" t="s">
        <v>37</v>
      </c>
      <c r="I13" s="112" t="n">
        <v>4710</v>
      </c>
      <c r="J13" s="112" t="n">
        <v>1487276130</v>
      </c>
      <c r="K13" s="112" t="n">
        <v>7212246252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2228.2</v>
      </c>
      <c r="C14" s="55" t="n">
        <f aca="false">+J14/$I$1</f>
        <v>39998219.6</v>
      </c>
      <c r="D14" s="56" t="n">
        <f aca="false">+K14/$I$1</f>
        <v>186619761.8</v>
      </c>
      <c r="E14" s="57" t="s">
        <v>31</v>
      </c>
      <c r="F14" s="58"/>
      <c r="G14" s="59"/>
      <c r="H14" s="60" t="s">
        <v>38</v>
      </c>
      <c r="I14" s="112" t="n">
        <v>11141</v>
      </c>
      <c r="J14" s="112" t="n">
        <v>199991098</v>
      </c>
      <c r="K14" s="112" t="n">
        <v>933098809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3170.2</v>
      </c>
      <c r="C15" s="55" t="n">
        <f aca="false">+J15/$I$1</f>
        <v>337453445.6</v>
      </c>
      <c r="D15" s="56" t="n">
        <f aca="false">+D14+D13</f>
        <v>1629069012.2</v>
      </c>
      <c r="E15" s="57" t="s">
        <v>31</v>
      </c>
      <c r="F15" s="58"/>
      <c r="G15" s="59"/>
      <c r="H15" s="60" t="s">
        <v>39</v>
      </c>
      <c r="I15" s="63" t="n">
        <f aca="false">+I14+I13</f>
        <v>15851</v>
      </c>
      <c r="J15" s="63" t="n">
        <f aca="false">+J14+J13</f>
        <v>1687267228</v>
      </c>
      <c r="K15" s="63" t="n">
        <f aca="false">+K14+K13</f>
        <v>8145345061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3170.2</v>
      </c>
      <c r="C17" s="65" t="n">
        <f aca="false">+C15</f>
        <v>337453445.6</v>
      </c>
      <c r="D17" s="66" t="n">
        <f aca="false">+D15</f>
        <v>1629069012.2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59.6</v>
      </c>
      <c r="C20" s="55" t="n">
        <f aca="false">+J20/$I$1</f>
        <v>433513.4</v>
      </c>
      <c r="D20" s="56" t="n">
        <f aca="false">+K20/$I$1</f>
        <v>28525105</v>
      </c>
      <c r="E20" s="57" t="s">
        <v>42</v>
      </c>
      <c r="F20" s="70"/>
      <c r="G20" s="59"/>
      <c r="H20" s="60" t="s">
        <v>41</v>
      </c>
      <c r="I20" s="112" t="n">
        <v>298</v>
      </c>
      <c r="J20" s="112" t="n">
        <v>2167567</v>
      </c>
      <c r="K20" s="112" t="n">
        <v>142625525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484.4</v>
      </c>
      <c r="C21" s="55" t="n">
        <f aca="false">+J21/$I$1</f>
        <v>3756053.6</v>
      </c>
      <c r="D21" s="56" t="n">
        <f aca="false">+K21/$I$1</f>
        <v>356896265.2</v>
      </c>
      <c r="E21" s="57" t="s">
        <v>42</v>
      </c>
      <c r="F21" s="58"/>
      <c r="G21" s="59"/>
      <c r="H21" s="60" t="s">
        <v>43</v>
      </c>
      <c r="I21" s="112" t="n">
        <v>2422</v>
      </c>
      <c r="J21" s="112" t="n">
        <v>18780268</v>
      </c>
      <c r="K21" s="112" t="n">
        <v>1784481326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19</v>
      </c>
      <c r="C23" s="55" t="n">
        <f aca="false">+J23/$I$1</f>
        <v>735510.6</v>
      </c>
      <c r="D23" s="56" t="n">
        <f aca="false">+K23/$I$1</f>
        <v>42444868.2</v>
      </c>
      <c r="E23" s="57" t="s">
        <v>42</v>
      </c>
      <c r="F23" s="58"/>
      <c r="G23" s="59"/>
      <c r="H23" s="60" t="s">
        <v>45</v>
      </c>
      <c r="I23" s="112" t="n">
        <v>95</v>
      </c>
      <c r="J23" s="112" t="n">
        <v>3677553</v>
      </c>
      <c r="K23" s="112" t="n">
        <v>212224341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131.8</v>
      </c>
      <c r="C24" s="55" t="n">
        <f aca="false">+J24/$I$1</f>
        <v>1434406.2</v>
      </c>
      <c r="D24" s="56" t="n">
        <f aca="false">+K24/$I$1</f>
        <v>25104226.2</v>
      </c>
      <c r="E24" s="57" t="s">
        <v>42</v>
      </c>
      <c r="F24" s="58"/>
      <c r="G24" s="59"/>
      <c r="H24" s="60" t="s">
        <v>46</v>
      </c>
      <c r="I24" s="112" t="n">
        <v>659</v>
      </c>
      <c r="J24" s="112" t="n">
        <v>7172031</v>
      </c>
      <c r="K24" s="112" t="n">
        <v>125521131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85.4</v>
      </c>
      <c r="C25" s="55" t="n">
        <f aca="false">+J25/$I$1</f>
        <v>609887.4</v>
      </c>
      <c r="D25" s="56" t="n">
        <f aca="false">+K25/$I$1</f>
        <v>52677907.4</v>
      </c>
      <c r="E25" s="57" t="s">
        <v>42</v>
      </c>
      <c r="F25" s="58"/>
      <c r="G25" s="59"/>
      <c r="H25" s="60" t="s">
        <v>47</v>
      </c>
      <c r="I25" s="112" t="n">
        <v>427</v>
      </c>
      <c r="J25" s="112" t="n">
        <v>3049437</v>
      </c>
      <c r="K25" s="112" t="n">
        <v>263389537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619.8</v>
      </c>
      <c r="C26" s="55" t="n">
        <f aca="false">+J26/$I$1</f>
        <v>5692151</v>
      </c>
      <c r="D26" s="56" t="n">
        <f aca="false">+K26/$I$1</f>
        <v>403536324.4</v>
      </c>
      <c r="E26" s="57" t="s">
        <v>42</v>
      </c>
      <c r="F26" s="58"/>
      <c r="G26" s="59"/>
      <c r="H26" s="60" t="s">
        <v>48</v>
      </c>
      <c r="I26" s="112" t="n">
        <v>3099</v>
      </c>
      <c r="J26" s="112" t="n">
        <v>28460755</v>
      </c>
      <c r="K26" s="112" t="n">
        <v>2017681622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705.2</v>
      </c>
      <c r="C27" s="55" t="n">
        <f aca="false">+J27/$I$1</f>
        <v>6302038.4</v>
      </c>
      <c r="D27" s="56" t="n">
        <f aca="false">+D26+D25</f>
        <v>456214231.8</v>
      </c>
      <c r="E27" s="57" t="s">
        <v>42</v>
      </c>
      <c r="F27" s="58"/>
      <c r="G27" s="59"/>
      <c r="H27" s="60" t="s">
        <v>49</v>
      </c>
      <c r="I27" s="63" t="n">
        <f aca="false">+I26+I25</f>
        <v>3526</v>
      </c>
      <c r="J27" s="63" t="n">
        <f aca="false">+J26+J25</f>
        <v>31510192</v>
      </c>
      <c r="K27" s="63" t="n">
        <f aca="false">+K26+K25</f>
        <v>2281071159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705.2</v>
      </c>
      <c r="C29" s="65" t="n">
        <f aca="false">+C27</f>
        <v>6302038.4</v>
      </c>
      <c r="D29" s="66" t="n">
        <f aca="false">+D27</f>
        <v>456214231.8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201.6</v>
      </c>
      <c r="C32" s="55" t="n">
        <f aca="false">+J32/$I$1</f>
        <v>7882034.4</v>
      </c>
      <c r="D32" s="56" t="n">
        <f aca="false">+K32/$I$1</f>
        <v>276592608.2</v>
      </c>
      <c r="E32" s="57" t="s">
        <v>52</v>
      </c>
      <c r="F32" s="58"/>
      <c r="G32" s="59"/>
      <c r="H32" s="60" t="s">
        <v>51</v>
      </c>
      <c r="I32" s="112" t="n">
        <v>1008</v>
      </c>
      <c r="J32" s="112" t="n">
        <v>39410172</v>
      </c>
      <c r="K32" s="112" t="n">
        <v>1382963041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7.6</v>
      </c>
      <c r="C33" s="55" t="n">
        <f aca="false">+J33/$I$1</f>
        <v>144002.8</v>
      </c>
      <c r="D33" s="56" t="n">
        <f aca="false">+K33/$I$1</f>
        <v>21884237.6</v>
      </c>
      <c r="E33" s="57" t="s">
        <v>52</v>
      </c>
      <c r="F33" s="58"/>
      <c r="G33" s="59"/>
      <c r="H33" s="60" t="s">
        <v>53</v>
      </c>
      <c r="I33" s="112" t="n">
        <v>38</v>
      </c>
      <c r="J33" s="112" t="n">
        <v>720014</v>
      </c>
      <c r="K33" s="112" t="n">
        <v>109421188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209.2</v>
      </c>
      <c r="C34" s="55" t="n">
        <f aca="false">+J34/$I$1</f>
        <v>8026037.2</v>
      </c>
      <c r="D34" s="56" t="n">
        <f aca="false">+D33+D32</f>
        <v>298476845.8</v>
      </c>
      <c r="E34" s="57" t="s">
        <v>52</v>
      </c>
      <c r="F34" s="58"/>
      <c r="G34" s="59"/>
      <c r="H34" s="60" t="s">
        <v>54</v>
      </c>
      <c r="I34" s="63" t="n">
        <f aca="false">+I33+I32</f>
        <v>1046</v>
      </c>
      <c r="J34" s="63" t="n">
        <f aca="false">+J33+J32</f>
        <v>40130186</v>
      </c>
      <c r="K34" s="112" t="n">
        <v>1506366541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581.6</v>
      </c>
      <c r="C35" s="55" t="n">
        <f aca="false">+J35/$I$1</f>
        <v>18829236.2</v>
      </c>
      <c r="D35" s="56" t="n">
        <f aca="false">+K35/$I$1</f>
        <v>315656045.6</v>
      </c>
      <c r="E35" s="57" t="s">
        <v>56</v>
      </c>
      <c r="F35" s="58"/>
      <c r="G35" s="59"/>
      <c r="H35" s="60" t="s">
        <v>55</v>
      </c>
      <c r="I35" s="112" t="n">
        <v>2908</v>
      </c>
      <c r="J35" s="112" t="n">
        <v>94146181</v>
      </c>
      <c r="K35" s="112" t="n">
        <v>1578280228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790.8</v>
      </c>
      <c r="C37" s="65" t="n">
        <f aca="false">+C35+C34</f>
        <v>26855273.4</v>
      </c>
      <c r="D37" s="66" t="n">
        <f aca="false">+D35+D34</f>
        <v>614132891.4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4666.2</v>
      </c>
      <c r="C39" s="72" t="n">
        <f aca="false">+C37+C29+C17</f>
        <v>370610757.4</v>
      </c>
      <c r="D39" s="73" t="n">
        <f aca="false">+D37+D29+D17</f>
        <v>2699416135.4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April 30th to May 4th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68623500</v>
      </c>
      <c r="C45" s="55" t="n">
        <f aca="false">+C7-B45</f>
        <v>222098372.6</v>
      </c>
      <c r="D45" s="81" t="n">
        <f aca="false">+B45/C7</f>
        <v>0.236045191186623</v>
      </c>
      <c r="E45" s="82" t="s">
        <v>31</v>
      </c>
      <c r="F45" s="83"/>
      <c r="G45" s="59"/>
      <c r="H45" s="84" t="s">
        <v>63</v>
      </c>
      <c r="I45" s="112" t="n">
        <v>68623500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25954000</v>
      </c>
      <c r="C46" s="55" t="n">
        <f aca="false">+C8-B46</f>
        <v>-7124763.8</v>
      </c>
      <c r="D46" s="81" t="n">
        <f aca="false">+B46/C8</f>
        <v>1.37838835969353</v>
      </c>
      <c r="E46" s="82" t="s">
        <v>31</v>
      </c>
      <c r="F46" s="83"/>
      <c r="G46" s="59"/>
      <c r="H46" s="84" t="s">
        <v>64</v>
      </c>
      <c r="I46" s="112" t="n">
        <v>25954000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3932760</v>
      </c>
      <c r="C47" s="86" t="n">
        <f aca="false">+(C20+C21)-B47</f>
        <v>256807</v>
      </c>
      <c r="D47" s="87" t="n">
        <f aca="false">+B47/(C20+C21)</f>
        <v>0.938703212050315</v>
      </c>
      <c r="E47" s="88" t="s">
        <v>42</v>
      </c>
      <c r="F47" s="83"/>
      <c r="G47" s="59"/>
      <c r="H47" s="84" t="s">
        <v>65</v>
      </c>
      <c r="I47" s="112" t="n">
        <v>3932760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April 30th to May 4th</v>
      </c>
    </row>
    <row r="50" customFormat="false" ht="12.75" hidden="false" customHeight="false" outlineLevel="0" collapsed="false">
      <c r="A50" s="91" t="str">
        <f aca="false">+H49</f>
        <v>Week of April 30th to May 4th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684007500</v>
      </c>
      <c r="C53" s="86" t="n">
        <f aca="false">+C7-B53</f>
        <v>-393285627.4</v>
      </c>
      <c r="D53" s="87" t="n">
        <f aca="false">+C7/B53</f>
        <v>0.425027317098131</v>
      </c>
      <c r="E53" s="88" t="s">
        <v>31</v>
      </c>
      <c r="F53" s="83"/>
      <c r="G53" s="59"/>
      <c r="H53" s="93" t="s">
        <v>71</v>
      </c>
      <c r="I53" s="94" t="n">
        <f aca="false">+J53*10000</f>
        <v>2736030000</v>
      </c>
      <c r="J53" s="112" t="n">
        <f aca="false">62132+70445+78910+62116</f>
        <v>273603</v>
      </c>
      <c r="K53" s="110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April 30th to May 4th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87</v>
      </c>
      <c r="C59" s="55" t="n">
        <f aca="false">+J59</f>
        <v>59660025</v>
      </c>
      <c r="D59" s="55"/>
      <c r="E59" s="57" t="s">
        <v>31</v>
      </c>
      <c r="F59" s="14"/>
      <c r="H59" s="95" t="s">
        <v>74</v>
      </c>
      <c r="I59" s="112" t="n">
        <v>87</v>
      </c>
      <c r="J59" s="112" t="n">
        <v>59660025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4</v>
      </c>
      <c r="C60" s="55" t="n">
        <f aca="false">+J60</f>
        <v>3680000</v>
      </c>
      <c r="D60" s="55"/>
      <c r="E60" s="57" t="s">
        <v>31</v>
      </c>
      <c r="F60" s="14"/>
      <c r="H60" s="95" t="s">
        <v>75</v>
      </c>
      <c r="I60" s="112" t="n">
        <v>4</v>
      </c>
      <c r="J60" s="112" t="n">
        <v>3680000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91</v>
      </c>
      <c r="C61" s="96" t="n">
        <f aca="false">SUM(C59:C60)</f>
        <v>63340025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April 30th to May 4th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79</v>
      </c>
      <c r="C68" s="57" t="s">
        <v>81</v>
      </c>
      <c r="E68" s="14"/>
      <c r="H68" s="95" t="s">
        <v>80</v>
      </c>
      <c r="I68" s="112" t="n">
        <v>79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39</v>
      </c>
      <c r="C69" s="57" t="s">
        <v>81</v>
      </c>
      <c r="E69" s="14"/>
      <c r="H69" s="95" t="s">
        <v>82</v>
      </c>
      <c r="I69" s="112" t="n">
        <v>39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16</v>
      </c>
      <c r="C70" s="57" t="s">
        <v>84</v>
      </c>
      <c r="E70" s="58"/>
      <c r="G70" s="0"/>
      <c r="H70" s="95" t="s">
        <v>83</v>
      </c>
      <c r="I70" s="113" t="n">
        <v>16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134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94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937668</v>
      </c>
      <c r="B83" s="107" t="n">
        <f aca="false">+I83</f>
        <v>564478916767</v>
      </c>
      <c r="H83" s="115" t="n">
        <v>937668</v>
      </c>
      <c r="I83" s="116" t="n">
        <v>564478916767</v>
      </c>
    </row>
    <row r="84" customFormat="false" ht="12.75" hidden="false" customHeight="false" outlineLevel="0" collapsed="false">
      <c r="A84" s="0" t="str">
        <f aca="false">+H84</f>
        <v>As of May 3, 2001</v>
      </c>
      <c r="H84" s="110" t="s">
        <v>100</v>
      </c>
      <c r="I84" s="110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7th to May 11th</v>
      </c>
      <c r="B4" s="38"/>
      <c r="C4" s="38"/>
      <c r="D4" s="44"/>
      <c r="E4" s="14"/>
      <c r="H4" s="118" t="s">
        <v>101</v>
      </c>
      <c r="I4" s="117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930.2</v>
      </c>
      <c r="C7" s="55" t="n">
        <f aca="false">+J7/$J$1</f>
        <v>409359011</v>
      </c>
      <c r="D7" s="57" t="s">
        <v>31</v>
      </c>
      <c r="E7" s="58"/>
      <c r="F7" s="59"/>
      <c r="G7" s="59"/>
      <c r="H7" s="60" t="s">
        <v>30</v>
      </c>
      <c r="I7" s="119" t="n">
        <v>4651</v>
      </c>
      <c r="J7" s="119" t="n">
        <v>2046795055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1797.4</v>
      </c>
      <c r="C8" s="55" t="n">
        <f aca="false">+J8/$J$1</f>
        <v>22367482.6</v>
      </c>
      <c r="D8" s="57" t="s">
        <v>31</v>
      </c>
      <c r="E8" s="58"/>
      <c r="F8" s="59"/>
      <c r="G8" s="59"/>
      <c r="H8" s="60" t="s">
        <v>32</v>
      </c>
      <c r="I8" s="119" t="n">
        <v>8987</v>
      </c>
      <c r="J8" s="119" t="n">
        <v>111837413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9.8</v>
      </c>
      <c r="C9" s="55" t="n">
        <f aca="false">+J9/$J$1</f>
        <v>5229500</v>
      </c>
      <c r="D9" s="57" t="s">
        <v>31</v>
      </c>
      <c r="E9" s="58"/>
      <c r="F9" s="59"/>
      <c r="G9" s="59"/>
      <c r="H9" s="60" t="s">
        <v>33</v>
      </c>
      <c r="I9" s="119" t="n">
        <v>49</v>
      </c>
      <c r="J9" s="119" t="n">
        <v>26147500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260.8</v>
      </c>
      <c r="C10" s="55" t="n">
        <f aca="false">+J10/$J$1</f>
        <v>14150307</v>
      </c>
      <c r="D10" s="57" t="s">
        <v>31</v>
      </c>
      <c r="E10" s="58"/>
      <c r="F10" s="59"/>
      <c r="G10" s="59"/>
      <c r="H10" s="60" t="s">
        <v>34</v>
      </c>
      <c r="I10" s="119" t="n">
        <v>1304</v>
      </c>
      <c r="J10" s="119" t="n">
        <v>70751535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2</v>
      </c>
      <c r="C11" s="55" t="n">
        <f aca="false">+J11/$J$1</f>
        <v>322000</v>
      </c>
      <c r="D11" s="57" t="s">
        <v>31</v>
      </c>
      <c r="E11" s="58"/>
      <c r="F11" s="59"/>
      <c r="G11" s="59"/>
      <c r="H11" s="60" t="s">
        <v>35</v>
      </c>
      <c r="I11" s="119" t="n">
        <v>6</v>
      </c>
      <c r="J11" s="119" t="n">
        <v>1610000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62</v>
      </c>
      <c r="C12" s="55" t="n">
        <f aca="false">+J12/$J$1</f>
        <v>9003410</v>
      </c>
      <c r="D12" s="57" t="s">
        <v>31</v>
      </c>
      <c r="E12" s="58"/>
      <c r="F12" s="59"/>
      <c r="G12" s="59"/>
      <c r="H12" s="60" t="s">
        <v>36</v>
      </c>
      <c r="I12" s="119" t="n">
        <v>310</v>
      </c>
      <c r="J12" s="119" t="n">
        <v>45017050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941.2</v>
      </c>
      <c r="C13" s="55" t="n">
        <f aca="false">+J13/$J$1</f>
        <v>414910511</v>
      </c>
      <c r="D13" s="57" t="s">
        <v>31</v>
      </c>
      <c r="E13" s="58"/>
      <c r="F13" s="59"/>
      <c r="G13" s="59"/>
      <c r="H13" s="60" t="s">
        <v>37</v>
      </c>
      <c r="I13" s="119" t="n">
        <v>4706</v>
      </c>
      <c r="J13" s="119" t="n">
        <v>2074552555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2127.6</v>
      </c>
      <c r="C14" s="55" t="n">
        <f aca="false">+J14/$J$1</f>
        <v>46127699.6</v>
      </c>
      <c r="D14" s="57" t="s">
        <v>31</v>
      </c>
      <c r="E14" s="58"/>
      <c r="F14" s="59"/>
      <c r="G14" s="59"/>
      <c r="H14" s="60" t="s">
        <v>38</v>
      </c>
      <c r="I14" s="119" t="n">
        <v>10638</v>
      </c>
      <c r="J14" s="119" t="n">
        <v>230638498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3068.8</v>
      </c>
      <c r="C15" s="55" t="n">
        <f aca="false">+J15/$J$1</f>
        <v>461038210.6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15344</v>
      </c>
      <c r="J15" s="63" t="n">
        <f aca="false">+J14+J13</f>
        <v>2305191053</v>
      </c>
      <c r="K15" s="63" t="n">
        <f aca="false">+K14+K13</f>
        <v>0</v>
      </c>
      <c r="L15" s="0" t="n">
        <f aca="false">+I15/5</f>
        <v>3068.8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3068.8</v>
      </c>
      <c r="C17" s="65" t="n">
        <f aca="false">+C15</f>
        <v>461038210.6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38.2</v>
      </c>
      <c r="C20" s="55" t="n">
        <f aca="false">+J20/$J$1</f>
        <v>292911.6</v>
      </c>
      <c r="D20" s="57" t="s">
        <v>42</v>
      </c>
      <c r="E20" s="70"/>
      <c r="F20" s="59"/>
      <c r="G20" s="59"/>
      <c r="H20" s="60" t="s">
        <v>41</v>
      </c>
      <c r="I20" s="119" t="n">
        <v>191</v>
      </c>
      <c r="J20" s="119" t="n">
        <v>1464558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460.8</v>
      </c>
      <c r="C21" s="55" t="n">
        <f aca="false">+J21/$J$1</f>
        <v>5815164.9</v>
      </c>
      <c r="D21" s="57" t="s">
        <v>42</v>
      </c>
      <c r="E21" s="58"/>
      <c r="F21" s="59"/>
      <c r="G21" s="59"/>
      <c r="H21" s="60" t="s">
        <v>43</v>
      </c>
      <c r="I21" s="119" t="n">
        <v>2304</v>
      </c>
      <c r="J21" s="119" t="n">
        <v>29075824.5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9" t="n">
        <v>0</v>
      </c>
      <c r="J22" s="119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14.8</v>
      </c>
      <c r="C23" s="55" t="n">
        <f aca="false">+J23/$J$1</f>
        <v>673344</v>
      </c>
      <c r="D23" s="57" t="s">
        <v>42</v>
      </c>
      <c r="E23" s="58"/>
      <c r="F23" s="59"/>
      <c r="G23" s="59"/>
      <c r="H23" s="60" t="s">
        <v>45</v>
      </c>
      <c r="I23" s="119" t="n">
        <v>74</v>
      </c>
      <c r="J23" s="119" t="n">
        <v>3366720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127.6</v>
      </c>
      <c r="C24" s="55" t="n">
        <f aca="false">+J24/$J$1</f>
        <v>1263850.2</v>
      </c>
      <c r="D24" s="57" t="s">
        <v>42</v>
      </c>
      <c r="E24" s="58"/>
      <c r="F24" s="59"/>
      <c r="G24" s="59"/>
      <c r="H24" s="60" t="s">
        <v>46</v>
      </c>
      <c r="I24" s="119" t="n">
        <v>638</v>
      </c>
      <c r="J24" s="119" t="n">
        <v>6319251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68.2</v>
      </c>
      <c r="C25" s="55" t="n">
        <f aca="false">+J25/$J$1</f>
        <v>657940.2</v>
      </c>
      <c r="D25" s="57" t="s">
        <v>42</v>
      </c>
      <c r="E25" s="58"/>
      <c r="F25" s="59"/>
      <c r="G25" s="59"/>
      <c r="H25" s="60" t="s">
        <v>47</v>
      </c>
      <c r="I25" s="119" t="n">
        <v>341</v>
      </c>
      <c r="J25" s="119" t="n">
        <v>3289701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584.4</v>
      </c>
      <c r="C26" s="55" t="n">
        <f aca="false">+J26/$J$1</f>
        <v>7395752.7</v>
      </c>
      <c r="D26" s="57" t="s">
        <v>42</v>
      </c>
      <c r="E26" s="58"/>
      <c r="F26" s="59"/>
      <c r="G26" s="59"/>
      <c r="H26" s="60" t="s">
        <v>48</v>
      </c>
      <c r="I26" s="119" t="n">
        <v>2922</v>
      </c>
      <c r="J26" s="119" t="n">
        <v>36978763.5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652.6</v>
      </c>
      <c r="C27" s="55" t="n">
        <f aca="false">+J27/$J$1</f>
        <v>8053692.9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3263</v>
      </c>
      <c r="J27" s="63" t="n">
        <f aca="false">+J26+J25</f>
        <v>40268464.5</v>
      </c>
      <c r="K27" s="63" t="n">
        <f aca="false">+K26+K25</f>
        <v>0</v>
      </c>
      <c r="L27" s="0" t="n">
        <f aca="false">+I27/5</f>
        <v>652.6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652.6</v>
      </c>
      <c r="C29" s="65" t="n">
        <f aca="false">+C27</f>
        <v>8053692.9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182.2</v>
      </c>
      <c r="C32" s="55" t="n">
        <f aca="false">+J32/$J$1</f>
        <v>8609400</v>
      </c>
      <c r="D32" s="57" t="s">
        <v>52</v>
      </c>
      <c r="E32" s="58"/>
      <c r="F32" s="59"/>
      <c r="G32" s="59"/>
      <c r="H32" s="60" t="s">
        <v>51</v>
      </c>
      <c r="I32" s="119" t="n">
        <v>911</v>
      </c>
      <c r="J32" s="119" t="n">
        <v>43047000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4.4</v>
      </c>
      <c r="C33" s="55" t="n">
        <f aca="false">+J33/$J$1</f>
        <v>409000</v>
      </c>
      <c r="D33" s="57" t="s">
        <v>52</v>
      </c>
      <c r="E33" s="58"/>
      <c r="F33" s="59"/>
      <c r="G33" s="59"/>
      <c r="H33" s="60" t="s">
        <v>53</v>
      </c>
      <c r="I33" s="119" t="n">
        <v>22</v>
      </c>
      <c r="J33" s="119" t="n">
        <v>2045000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186.6</v>
      </c>
      <c r="C34" s="55" t="n">
        <f aca="false">+J34/$J$1</f>
        <v>9018400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933</v>
      </c>
      <c r="J34" s="63" t="n">
        <f aca="false">+J33+J32</f>
        <v>45092000</v>
      </c>
      <c r="K34" s="55"/>
      <c r="L34" s="0" t="n">
        <f aca="false">+I34/5</f>
        <v>186.6</v>
      </c>
    </row>
    <row r="35" customFormat="false" ht="12.75" hidden="false" customHeight="false" outlineLevel="0" collapsed="false">
      <c r="A35" s="54" t="s">
        <v>55</v>
      </c>
      <c r="B35" s="55" t="n">
        <f aca="false">+I35/$J$1</f>
        <v>430.2</v>
      </c>
      <c r="C35" s="55" t="n">
        <f aca="false">+J35/$J$1</f>
        <v>21073.6</v>
      </c>
      <c r="D35" s="57" t="s">
        <v>56</v>
      </c>
      <c r="E35" s="58"/>
      <c r="F35" s="59"/>
      <c r="G35" s="59"/>
      <c r="H35" s="60" t="s">
        <v>55</v>
      </c>
      <c r="I35" s="119" t="n">
        <v>2151</v>
      </c>
      <c r="J35" s="119" t="n">
        <v>105368</v>
      </c>
      <c r="K35" s="55"/>
      <c r="L35" s="0" t="n">
        <f aca="false">+I35/4</f>
        <v>537.75</v>
      </c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616.8</v>
      </c>
      <c r="C37" s="65" t="n">
        <f aca="false">+C35+C34</f>
        <v>9039473.6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4338.2</v>
      </c>
      <c r="C39" s="72" t="n">
        <f aca="false">+C37+C29+C17</f>
        <v>478131377.1</v>
      </c>
      <c r="D39" s="74" t="s">
        <v>102</v>
      </c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May 7th to May 11th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131979000</v>
      </c>
      <c r="C45" s="55" t="n">
        <f aca="false">+C7-B45</f>
        <v>277380011</v>
      </c>
      <c r="D45" s="81" t="n">
        <f aca="false">+B45/C7</f>
        <v>0.322404042548363</v>
      </c>
      <c r="E45" s="82" t="s">
        <v>31</v>
      </c>
      <c r="F45" s="83"/>
      <c r="G45" s="83"/>
      <c r="H45" s="59"/>
      <c r="I45" s="84" t="s">
        <v>63</v>
      </c>
      <c r="J45" s="119" t="n">
        <v>131979000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149550000</v>
      </c>
      <c r="C46" s="55" t="n">
        <f aca="false">+C8-B46</f>
        <v>-127182517.4</v>
      </c>
      <c r="D46" s="81" t="n">
        <f aca="false">+B46/C8</f>
        <v>6.68604521458307</v>
      </c>
      <c r="E46" s="82" t="s">
        <v>31</v>
      </c>
      <c r="F46" s="83"/>
      <c r="G46" s="83"/>
      <c r="H46" s="59"/>
      <c r="I46" s="84" t="s">
        <v>64</v>
      </c>
      <c r="J46" s="119" t="n">
        <v>149550000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5766600</v>
      </c>
      <c r="C47" s="86" t="n">
        <f aca="false">+(C20+C21)-B47</f>
        <v>341476.5</v>
      </c>
      <c r="D47" s="87" t="n">
        <f aca="false">+B47/(C20+C21)</f>
        <v>0.94409426600993</v>
      </c>
      <c r="E47" s="88" t="s">
        <v>42</v>
      </c>
      <c r="F47" s="83"/>
      <c r="G47" s="83"/>
      <c r="H47" s="59"/>
      <c r="I47" s="84" t="s">
        <v>65</v>
      </c>
      <c r="J47" s="119" t="n">
        <v>5766600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May 7th to May 11th</v>
      </c>
    </row>
    <row r="50" customFormat="false" ht="12.75" hidden="false" customHeight="false" outlineLevel="0" collapsed="false">
      <c r="A50" s="91" t="str">
        <f aca="false">+I49</f>
        <v>Week of May 7th to May 11th</v>
      </c>
      <c r="B50" s="92"/>
      <c r="C50" s="38"/>
      <c r="D50" s="38"/>
      <c r="E50" s="44"/>
      <c r="F50" s="14"/>
      <c r="G50" s="14"/>
      <c r="H50" s="59"/>
      <c r="I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553845000</v>
      </c>
      <c r="C53" s="86" t="n">
        <f aca="false">+C7-B53</f>
        <v>-144485989</v>
      </c>
      <c r="D53" s="87" t="n">
        <f aca="false">+C7/B53</f>
        <v>0.739121976365229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2215380000</v>
      </c>
      <c r="K53" s="119" t="n">
        <f aca="false">36376+56425+65365+63372</f>
        <v>221538</v>
      </c>
      <c r="L53" s="11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May 7th to May 11th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101</v>
      </c>
      <c r="C59" s="55" t="n">
        <f aca="false">+K59</f>
        <v>98840000</v>
      </c>
      <c r="D59" s="55"/>
      <c r="E59" s="57" t="s">
        <v>31</v>
      </c>
      <c r="F59" s="14"/>
      <c r="G59" s="14"/>
      <c r="I59" s="95" t="s">
        <v>74</v>
      </c>
      <c r="J59" s="119" t="n">
        <v>101</v>
      </c>
      <c r="K59" s="119" t="n">
        <v>98840000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1</v>
      </c>
      <c r="C60" s="55" t="n">
        <f aca="false">+K60</f>
        <v>920000</v>
      </c>
      <c r="D60" s="55"/>
      <c r="E60" s="57" t="s">
        <v>31</v>
      </c>
      <c r="F60" s="14"/>
      <c r="G60" s="14"/>
      <c r="I60" s="95" t="s">
        <v>75</v>
      </c>
      <c r="J60" s="119" t="n">
        <v>1</v>
      </c>
      <c r="K60" s="119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102</v>
      </c>
      <c r="C61" s="96" t="n">
        <f aca="false">SUM(C59:C60)</f>
        <v>99760000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May 7th to May 11th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45</v>
      </c>
      <c r="C68" s="57" t="s">
        <v>81</v>
      </c>
      <c r="E68" s="14"/>
      <c r="I68" s="95" t="s">
        <v>80</v>
      </c>
      <c r="J68" s="119" t="n">
        <v>45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26</v>
      </c>
      <c r="C69" s="57" t="s">
        <v>81</v>
      </c>
      <c r="E69" s="14"/>
      <c r="I69" s="95" t="s">
        <v>82</v>
      </c>
      <c r="J69" s="119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25</v>
      </c>
      <c r="C70" s="57" t="s">
        <v>84</v>
      </c>
      <c r="E70" s="58"/>
      <c r="H70" s="0"/>
      <c r="I70" s="95" t="s">
        <v>83</v>
      </c>
      <c r="J70" s="120" t="n">
        <v>25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96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21" t="s">
        <v>98</v>
      </c>
    </row>
    <row r="74" customFormat="false" ht="12.75" hidden="false" customHeight="false" outlineLevel="0" collapsed="false">
      <c r="A74" s="122" t="str">
        <f aca="false">+I74</f>
        <v>05-04-01 Multicast traffic in London was down for 1 hour affecting London's ability to bridge transactions</v>
      </c>
      <c r="E74" s="13"/>
      <c r="H74" s="0"/>
      <c r="I74" s="100" t="s">
        <v>103</v>
      </c>
    </row>
    <row r="75" customFormat="false" ht="12.75" hidden="false" customHeight="false" outlineLevel="0" collapsed="false">
      <c r="A75" s="122" t="str">
        <f aca="false">+I75</f>
        <v>05-06-01 Segmentation faults from the JVM on the production database.  </v>
      </c>
      <c r="E75" s="13"/>
      <c r="H75" s="0"/>
      <c r="I75" s="101" t="s">
        <v>104</v>
      </c>
    </row>
    <row r="76" customFormat="false" ht="12.75" hidden="false" customHeight="false" outlineLevel="0" collapsed="false">
      <c r="A76" s="122" t="str">
        <f aca="false">+I76</f>
        <v>This caused corruption of the connection pools between the application servers and the database.</v>
      </c>
      <c r="E76" s="13"/>
      <c r="H76" s="0"/>
      <c r="I76" s="123" t="s">
        <v>105</v>
      </c>
    </row>
    <row r="77" customFormat="false" ht="12.75" hidden="false" customHeight="false" outlineLevel="0" collapsed="false">
      <c r="A77" s="122" t="str">
        <f aca="false">+I77</f>
        <v>At one point we had an application server become completely unavailable, </v>
      </c>
      <c r="E77" s="13"/>
      <c r="H77" s="0"/>
      <c r="I77" s="0" t="s">
        <v>106</v>
      </c>
    </row>
    <row r="78" customFormat="false" ht="12.75" hidden="false" customHeight="false" outlineLevel="0" collapsed="false">
      <c r="A78" s="122" t="str">
        <f aca="false">+I78</f>
        <v>which caused an issue with one on the TradeWeb Servers.</v>
      </c>
      <c r="E78" s="13"/>
      <c r="H78" s="0"/>
      <c r="I78" s="0" t="s">
        <v>107</v>
      </c>
    </row>
    <row r="79" customFormat="false" ht="12.75" hidden="false" customHeight="false" outlineLevel="0" collapsed="false">
      <c r="A79" s="122" t="str">
        <f aca="false">+I79</f>
        <v>05-07-01  Same issue as above </v>
      </c>
      <c r="E79" s="13"/>
      <c r="H79" s="0"/>
      <c r="I79" s="100" t="s">
        <v>108</v>
      </c>
    </row>
    <row r="80" customFormat="false" ht="12.75" hidden="false" customHeight="false" outlineLevel="0" collapsed="false">
      <c r="A80" s="122" t="str">
        <f aca="false">+I80</f>
        <v>We worked with Oracle during this issue and they provided us with a BackPort fix for this bug.  </v>
      </c>
      <c r="E80" s="13"/>
      <c r="H80" s="0"/>
      <c r="I80" s="0" t="s">
        <v>109</v>
      </c>
    </row>
    <row r="81" customFormat="false" ht="12.75" hidden="false" customHeight="false" outlineLevel="0" collapsed="false">
      <c r="A81" s="122" t="str">
        <f aca="false">+I81</f>
        <v>We are currently evaluating the fix to asses the risk of putting it in our production environment.</v>
      </c>
      <c r="E81" s="13"/>
      <c r="H81" s="0"/>
      <c r="I81" s="0" t="s">
        <v>110</v>
      </c>
    </row>
    <row r="82" customFormat="false" ht="12.75" hidden="false" customHeight="false" outlineLevel="0" collapsed="false">
      <c r="A82" s="101"/>
      <c r="E82" s="13"/>
      <c r="H82" s="0"/>
    </row>
    <row r="83" customFormat="false" ht="13.5" hidden="false" customHeight="false" outlineLevel="0" collapsed="false"/>
    <row r="84" customFormat="false" ht="12.75" hidden="false" customHeight="false" outlineLevel="0" collapsed="false">
      <c r="A84" s="104" t="s">
        <v>92</v>
      </c>
      <c r="B84" s="104"/>
      <c r="I84" s="104" t="s">
        <v>92</v>
      </c>
      <c r="J84" s="104"/>
    </row>
    <row r="85" customFormat="false" ht="12.75" hidden="false" customHeight="false" outlineLevel="0" collapsed="false">
      <c r="A85" s="48" t="s">
        <v>93</v>
      </c>
      <c r="B85" s="105" t="s">
        <v>96</v>
      </c>
      <c r="I85" s="48" t="s">
        <v>93</v>
      </c>
      <c r="J85" s="105" t="s">
        <v>94</v>
      </c>
    </row>
    <row r="86" customFormat="false" ht="13.5" hidden="false" customHeight="false" outlineLevel="0" collapsed="false">
      <c r="A86" s="106" t="n">
        <f aca="false">+I86</f>
        <v>959310</v>
      </c>
      <c r="B86" s="107" t="n">
        <f aca="false">+J86</f>
        <v>576894907145</v>
      </c>
      <c r="I86" s="124" t="n">
        <v>959310</v>
      </c>
      <c r="J86" s="125" t="n">
        <v>576894907145</v>
      </c>
    </row>
    <row r="87" customFormat="false" ht="12.75" hidden="false" customHeight="false" outlineLevel="0" collapsed="false">
      <c r="A87" s="0" t="str">
        <f aca="false">+I87</f>
        <v>As of May 10, 2001</v>
      </c>
      <c r="I87" s="117" t="s">
        <v>111</v>
      </c>
      <c r="J87" s="117"/>
    </row>
  </sheetData>
  <mergeCells count="2">
    <mergeCell ref="A84:B84"/>
    <mergeCell ref="I84:J8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1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7th to May 11th</v>
      </c>
      <c r="B4" s="38"/>
      <c r="C4" s="38"/>
      <c r="D4" s="38"/>
      <c r="E4" s="44"/>
      <c r="F4" s="14"/>
      <c r="H4" s="118" t="s">
        <v>101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930.2</v>
      </c>
      <c r="C7" s="55" t="n">
        <f aca="false">+J7/$I$1</f>
        <v>409359011</v>
      </c>
      <c r="D7" s="56" t="n">
        <f aca="false">+K7/$I$1</f>
        <v>1491936293.2</v>
      </c>
      <c r="E7" s="57" t="s">
        <v>31</v>
      </c>
      <c r="F7" s="58"/>
      <c r="G7" s="59"/>
      <c r="H7" s="60" t="s">
        <v>30</v>
      </c>
      <c r="I7" s="119" t="n">
        <v>4651</v>
      </c>
      <c r="J7" s="119" t="n">
        <v>2046795055</v>
      </c>
      <c r="K7" s="119" t="n">
        <v>7459681466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1797.4</v>
      </c>
      <c r="C8" s="55" t="n">
        <f aca="false">+J8/$I$1</f>
        <v>22367482.6</v>
      </c>
      <c r="D8" s="56" t="n">
        <f aca="false">+K8/$I$1</f>
        <v>92894399.4</v>
      </c>
      <c r="E8" s="57" t="s">
        <v>31</v>
      </c>
      <c r="F8" s="58"/>
      <c r="G8" s="59"/>
      <c r="H8" s="60" t="s">
        <v>32</v>
      </c>
      <c r="I8" s="119" t="n">
        <v>8987</v>
      </c>
      <c r="J8" s="119" t="n">
        <v>111837413</v>
      </c>
      <c r="K8" s="119" t="n">
        <v>464471997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9.8</v>
      </c>
      <c r="C9" s="55" t="n">
        <f aca="false">+J9/$I$1</f>
        <v>5229500</v>
      </c>
      <c r="D9" s="56" t="n">
        <f aca="false">+K9/$I$1</f>
        <v>4491889.2</v>
      </c>
      <c r="E9" s="57" t="s">
        <v>31</v>
      </c>
      <c r="F9" s="58"/>
      <c r="G9" s="59"/>
      <c r="H9" s="60" t="s">
        <v>33</v>
      </c>
      <c r="I9" s="119" t="n">
        <v>49</v>
      </c>
      <c r="J9" s="119" t="n">
        <v>26147500</v>
      </c>
      <c r="K9" s="119" t="n">
        <v>22459446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260.8</v>
      </c>
      <c r="C10" s="55" t="n">
        <f aca="false">+J10/$I$1</f>
        <v>14150307</v>
      </c>
      <c r="D10" s="56" t="n">
        <f aca="false">+K10/$I$1</f>
        <v>25098865.2</v>
      </c>
      <c r="E10" s="57" t="s">
        <v>31</v>
      </c>
      <c r="F10" s="58"/>
      <c r="G10" s="59"/>
      <c r="H10" s="60" t="s">
        <v>34</v>
      </c>
      <c r="I10" s="119" t="n">
        <v>1304</v>
      </c>
      <c r="J10" s="119" t="n">
        <v>70751535</v>
      </c>
      <c r="K10" s="119" t="n">
        <v>125494326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2</v>
      </c>
      <c r="C11" s="55" t="n">
        <f aca="false">+J11/$I$1</f>
        <v>322000</v>
      </c>
      <c r="D11" s="56" t="n">
        <f aca="false">+K11/$I$1</f>
        <v>1092040</v>
      </c>
      <c r="E11" s="57" t="s">
        <v>31</v>
      </c>
      <c r="F11" s="58"/>
      <c r="G11" s="59"/>
      <c r="H11" s="60" t="s">
        <v>35</v>
      </c>
      <c r="I11" s="119" t="n">
        <v>6</v>
      </c>
      <c r="J11" s="119" t="n">
        <v>1610000</v>
      </c>
      <c r="K11" s="119" t="n">
        <v>5460200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62</v>
      </c>
      <c r="C12" s="55" t="n">
        <f aca="false">+J12/$I$1</f>
        <v>9003410</v>
      </c>
      <c r="D12" s="56" t="n">
        <f aca="false">+K12/$I$1</f>
        <v>29345169.2</v>
      </c>
      <c r="E12" s="57" t="s">
        <v>31</v>
      </c>
      <c r="F12" s="58"/>
      <c r="G12" s="59"/>
      <c r="H12" s="60" t="s">
        <v>36</v>
      </c>
      <c r="I12" s="119" t="n">
        <v>310</v>
      </c>
      <c r="J12" s="119" t="n">
        <v>45017050</v>
      </c>
      <c r="K12" s="119" t="n">
        <v>146725846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941.2</v>
      </c>
      <c r="C13" s="55" t="n">
        <f aca="false">+J13/$I$1</f>
        <v>414910511</v>
      </c>
      <c r="D13" s="56" t="n">
        <f aca="false">+K13/$I$1</f>
        <v>1497520222.4</v>
      </c>
      <c r="E13" s="57" t="s">
        <v>31</v>
      </c>
      <c r="F13" s="58"/>
      <c r="G13" s="59"/>
      <c r="H13" s="60" t="s">
        <v>37</v>
      </c>
      <c r="I13" s="119" t="n">
        <v>4706</v>
      </c>
      <c r="J13" s="119" t="n">
        <v>2074552555</v>
      </c>
      <c r="K13" s="119" t="n">
        <v>7487601112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2127.6</v>
      </c>
      <c r="C14" s="55" t="n">
        <f aca="false">+J14/$I$1</f>
        <v>46127699.6</v>
      </c>
      <c r="D14" s="56" t="n">
        <f aca="false">+K14/$I$1</f>
        <v>149185344</v>
      </c>
      <c r="E14" s="57" t="s">
        <v>31</v>
      </c>
      <c r="F14" s="58"/>
      <c r="G14" s="59"/>
      <c r="H14" s="60" t="s">
        <v>38</v>
      </c>
      <c r="I14" s="119" t="n">
        <v>10638</v>
      </c>
      <c r="J14" s="119" t="n">
        <v>230638498</v>
      </c>
      <c r="K14" s="119" t="n">
        <v>745926720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3068.8</v>
      </c>
      <c r="C15" s="55" t="n">
        <f aca="false">+J15/$I$1</f>
        <v>461038210.6</v>
      </c>
      <c r="D15" s="56" t="n">
        <f aca="false">+D14+D13</f>
        <v>1646705566.4</v>
      </c>
      <c r="E15" s="57" t="s">
        <v>31</v>
      </c>
      <c r="F15" s="58"/>
      <c r="G15" s="59"/>
      <c r="H15" s="60" t="s">
        <v>39</v>
      </c>
      <c r="I15" s="63" t="n">
        <f aca="false">+I14+I13</f>
        <v>15344</v>
      </c>
      <c r="J15" s="63" t="n">
        <f aca="false">+J14+J13</f>
        <v>2305191053</v>
      </c>
      <c r="K15" s="63" t="n">
        <f aca="false">+K14+K13</f>
        <v>8233527832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3068.8</v>
      </c>
      <c r="C17" s="65" t="n">
        <f aca="false">+C15</f>
        <v>461038210.6</v>
      </c>
      <c r="D17" s="66" t="n">
        <f aca="false">+D15</f>
        <v>1646705566.4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38.2</v>
      </c>
      <c r="C20" s="55" t="n">
        <f aca="false">+J20/$I$1</f>
        <v>292911.6</v>
      </c>
      <c r="D20" s="56" t="n">
        <f aca="false">+K20/$I$1</f>
        <v>14541740</v>
      </c>
      <c r="E20" s="57" t="s">
        <v>42</v>
      </c>
      <c r="F20" s="70"/>
      <c r="G20" s="59"/>
      <c r="H20" s="60" t="s">
        <v>41</v>
      </c>
      <c r="I20" s="119" t="n">
        <v>191</v>
      </c>
      <c r="J20" s="119" t="n">
        <v>1464558</v>
      </c>
      <c r="K20" s="119" t="n">
        <v>72708700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460.8</v>
      </c>
      <c r="C21" s="55" t="n">
        <f aca="false">+J21/$I$1</f>
        <v>5815164.9</v>
      </c>
      <c r="D21" s="56" t="n">
        <f aca="false">+K21/$I$1</f>
        <v>301960479.8</v>
      </c>
      <c r="E21" s="57" t="s">
        <v>42</v>
      </c>
      <c r="F21" s="58"/>
      <c r="G21" s="59"/>
      <c r="H21" s="60" t="s">
        <v>43</v>
      </c>
      <c r="I21" s="119" t="n">
        <v>2304</v>
      </c>
      <c r="J21" s="119" t="n">
        <v>29075824.5</v>
      </c>
      <c r="K21" s="119" t="n">
        <v>1509802399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19" t="n">
        <v>0</v>
      </c>
      <c r="J22" s="119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14.8</v>
      </c>
      <c r="C23" s="55" t="n">
        <f aca="false">+J23/$I$1</f>
        <v>673344</v>
      </c>
      <c r="D23" s="56" t="n">
        <f aca="false">+K23/$I$1</f>
        <v>19024609</v>
      </c>
      <c r="E23" s="57" t="s">
        <v>42</v>
      </c>
      <c r="F23" s="58"/>
      <c r="G23" s="59"/>
      <c r="H23" s="60" t="s">
        <v>45</v>
      </c>
      <c r="I23" s="119" t="n">
        <v>74</v>
      </c>
      <c r="J23" s="119" t="n">
        <v>3366720</v>
      </c>
      <c r="K23" s="119" t="n">
        <v>95123045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127.6</v>
      </c>
      <c r="C24" s="55" t="n">
        <f aca="false">+J24/$I$1</f>
        <v>1263850.2</v>
      </c>
      <c r="D24" s="56" t="n">
        <f aca="false">+K24/$I$1</f>
        <v>27559824</v>
      </c>
      <c r="E24" s="57" t="s">
        <v>42</v>
      </c>
      <c r="F24" s="58"/>
      <c r="G24" s="59"/>
      <c r="H24" s="60" t="s">
        <v>46</v>
      </c>
      <c r="I24" s="119" t="n">
        <v>638</v>
      </c>
      <c r="J24" s="119" t="n">
        <v>6319251</v>
      </c>
      <c r="K24" s="119" t="n">
        <v>137799120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68.2</v>
      </c>
      <c r="C25" s="55" t="n">
        <f aca="false">+J25/$I$1</f>
        <v>657940.2</v>
      </c>
      <c r="D25" s="56" t="n">
        <f aca="false">+K25/$I$1</f>
        <v>25708942.4</v>
      </c>
      <c r="E25" s="57" t="s">
        <v>42</v>
      </c>
      <c r="F25" s="58"/>
      <c r="G25" s="59"/>
      <c r="H25" s="60" t="s">
        <v>47</v>
      </c>
      <c r="I25" s="119" t="n">
        <v>341</v>
      </c>
      <c r="J25" s="119" t="n">
        <v>3289701</v>
      </c>
      <c r="K25" s="119" t="n">
        <v>128544712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584.4</v>
      </c>
      <c r="C26" s="55" t="n">
        <f aca="false">+J26/$I$1</f>
        <v>7395752.7</v>
      </c>
      <c r="D26" s="56" t="n">
        <f aca="false">+K26/$I$1</f>
        <v>341268846.2</v>
      </c>
      <c r="E26" s="57" t="s">
        <v>42</v>
      </c>
      <c r="F26" s="58"/>
      <c r="G26" s="59"/>
      <c r="H26" s="60" t="s">
        <v>48</v>
      </c>
      <c r="I26" s="119" t="n">
        <v>2922</v>
      </c>
      <c r="J26" s="119" t="n">
        <v>36978763.5</v>
      </c>
      <c r="K26" s="119" t="n">
        <v>1706344231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652.6</v>
      </c>
      <c r="C27" s="55" t="n">
        <f aca="false">+J27/$I$1</f>
        <v>8053692.9</v>
      </c>
      <c r="D27" s="56" t="n">
        <f aca="false">+D26+D25</f>
        <v>366977788.6</v>
      </c>
      <c r="E27" s="57" t="s">
        <v>42</v>
      </c>
      <c r="F27" s="58"/>
      <c r="G27" s="59"/>
      <c r="H27" s="60" t="s">
        <v>49</v>
      </c>
      <c r="I27" s="63" t="n">
        <f aca="false">+I26+I25</f>
        <v>3263</v>
      </c>
      <c r="J27" s="63" t="n">
        <f aca="false">+J26+J25</f>
        <v>40268464.5</v>
      </c>
      <c r="K27" s="63" t="n">
        <f aca="false">+K26+K25</f>
        <v>1834888943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652.6</v>
      </c>
      <c r="C29" s="65" t="n">
        <f aca="false">+C27</f>
        <v>8053692.9</v>
      </c>
      <c r="D29" s="66" t="n">
        <f aca="false">+D27</f>
        <v>366977788.6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182.2</v>
      </c>
      <c r="C32" s="55" t="n">
        <f aca="false">+J32/$I$1</f>
        <v>8609400</v>
      </c>
      <c r="D32" s="56" t="n">
        <f aca="false">+K32/$I$1</f>
        <v>244770795.8</v>
      </c>
      <c r="E32" s="57" t="s">
        <v>52</v>
      </c>
      <c r="F32" s="58"/>
      <c r="G32" s="59"/>
      <c r="H32" s="60" t="s">
        <v>51</v>
      </c>
      <c r="I32" s="119" t="n">
        <v>911</v>
      </c>
      <c r="J32" s="119" t="n">
        <v>43047000</v>
      </c>
      <c r="K32" s="119" t="n">
        <v>1223853979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4.4</v>
      </c>
      <c r="C33" s="55" t="n">
        <f aca="false">+J33/$I$1</f>
        <v>409000</v>
      </c>
      <c r="D33" s="56" t="n">
        <f aca="false">+K33/$I$1</f>
        <v>17080820</v>
      </c>
      <c r="E33" s="57" t="s">
        <v>52</v>
      </c>
      <c r="F33" s="58"/>
      <c r="G33" s="59"/>
      <c r="H33" s="60" t="s">
        <v>53</v>
      </c>
      <c r="I33" s="119" t="n">
        <v>22</v>
      </c>
      <c r="J33" s="119" t="n">
        <v>2045000</v>
      </c>
      <c r="K33" s="119" t="n">
        <v>85404100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186.6</v>
      </c>
      <c r="C34" s="55" t="n">
        <f aca="false">+J34/$I$1</f>
        <v>9018400</v>
      </c>
      <c r="D34" s="56" t="n">
        <f aca="false">+D33+D32</f>
        <v>261851615.8</v>
      </c>
      <c r="E34" s="57" t="s">
        <v>52</v>
      </c>
      <c r="F34" s="58"/>
      <c r="G34" s="59"/>
      <c r="H34" s="60" t="s">
        <v>54</v>
      </c>
      <c r="I34" s="63" t="n">
        <f aca="false">+I33+I32</f>
        <v>933</v>
      </c>
      <c r="J34" s="63" t="n">
        <f aca="false">+J33+J32</f>
        <v>45092000</v>
      </c>
      <c r="K34" s="119" t="n">
        <v>1324307881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430.2</v>
      </c>
      <c r="C35" s="55" t="n">
        <f aca="false">+J35/$I$1</f>
        <v>21073.6</v>
      </c>
      <c r="D35" s="56" t="n">
        <f aca="false">+K35/$I$1</f>
        <v>238701497</v>
      </c>
      <c r="E35" s="57" t="s">
        <v>56</v>
      </c>
      <c r="F35" s="58"/>
      <c r="G35" s="59"/>
      <c r="H35" s="60" t="s">
        <v>55</v>
      </c>
      <c r="I35" s="119" t="n">
        <v>2151</v>
      </c>
      <c r="J35" s="119" t="n">
        <v>105368</v>
      </c>
      <c r="K35" s="119" t="n">
        <v>1193507485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616.8</v>
      </c>
      <c r="C37" s="65" t="n">
        <f aca="false">+C35+C34</f>
        <v>9039473.6</v>
      </c>
      <c r="D37" s="66" t="n">
        <f aca="false">+D35+D34</f>
        <v>500553112.8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4338.2</v>
      </c>
      <c r="C39" s="72" t="n">
        <f aca="false">+C37+C29+C17</f>
        <v>478131377.1</v>
      </c>
      <c r="D39" s="73" t="n">
        <f aca="false">+D37+D29+D17</f>
        <v>2514236467.8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May 7th to May 11th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131979000</v>
      </c>
      <c r="C45" s="55" t="n">
        <f aca="false">+C7-B45</f>
        <v>277380011</v>
      </c>
      <c r="D45" s="81" t="n">
        <f aca="false">+B45/C7</f>
        <v>0.322404042548363</v>
      </c>
      <c r="E45" s="82" t="s">
        <v>31</v>
      </c>
      <c r="F45" s="83"/>
      <c r="G45" s="59"/>
      <c r="H45" s="84" t="s">
        <v>63</v>
      </c>
      <c r="I45" s="119" t="n">
        <v>131979000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149550000</v>
      </c>
      <c r="C46" s="55" t="n">
        <f aca="false">+C8-B46</f>
        <v>-127182517.4</v>
      </c>
      <c r="D46" s="81" t="n">
        <f aca="false">+B46/C8</f>
        <v>6.68604521458307</v>
      </c>
      <c r="E46" s="82" t="s">
        <v>31</v>
      </c>
      <c r="F46" s="83"/>
      <c r="G46" s="59"/>
      <c r="H46" s="84" t="s">
        <v>64</v>
      </c>
      <c r="I46" s="119" t="n">
        <v>149550000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5766600</v>
      </c>
      <c r="C47" s="86" t="n">
        <f aca="false">+(C20+C21)-B47</f>
        <v>341476.5</v>
      </c>
      <c r="D47" s="87" t="n">
        <f aca="false">+B47/(C20+C21)</f>
        <v>0.94409426600993</v>
      </c>
      <c r="E47" s="88" t="s">
        <v>42</v>
      </c>
      <c r="F47" s="83"/>
      <c r="G47" s="59"/>
      <c r="H47" s="84" t="s">
        <v>65</v>
      </c>
      <c r="I47" s="119" t="n">
        <v>5766600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May 7th to May 11th</v>
      </c>
    </row>
    <row r="50" customFormat="false" ht="12.75" hidden="false" customHeight="false" outlineLevel="0" collapsed="false">
      <c r="A50" s="91" t="str">
        <f aca="false">+H49</f>
        <v>Week of May 7th to May 11th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553845000</v>
      </c>
      <c r="C53" s="86" t="n">
        <f aca="false">+C7-B53</f>
        <v>-144485989</v>
      </c>
      <c r="D53" s="87" t="n">
        <f aca="false">+C7/B53</f>
        <v>0.739121976365229</v>
      </c>
      <c r="E53" s="88" t="s">
        <v>31</v>
      </c>
      <c r="F53" s="83"/>
      <c r="G53" s="59"/>
      <c r="H53" s="93" t="s">
        <v>71</v>
      </c>
      <c r="I53" s="94" t="n">
        <f aca="false">+J53*10000</f>
        <v>2215380000</v>
      </c>
      <c r="J53" s="119" t="n">
        <f aca="false">36376+56425+65365+63372</f>
        <v>221538</v>
      </c>
      <c r="K53" s="11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May 7th to May 11th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101</v>
      </c>
      <c r="C59" s="55" t="n">
        <f aca="false">+J59</f>
        <v>98840000</v>
      </c>
      <c r="D59" s="55"/>
      <c r="E59" s="57" t="s">
        <v>31</v>
      </c>
      <c r="F59" s="14"/>
      <c r="H59" s="95" t="s">
        <v>74</v>
      </c>
      <c r="I59" s="119" t="n">
        <v>101</v>
      </c>
      <c r="J59" s="119" t="n">
        <v>98840000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119" t="n">
        <v>1</v>
      </c>
      <c r="J60" s="119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102</v>
      </c>
      <c r="C61" s="96" t="n">
        <f aca="false">SUM(C59:C60)</f>
        <v>99760000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May 7th to May 11th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45</v>
      </c>
      <c r="C68" s="57" t="s">
        <v>81</v>
      </c>
      <c r="E68" s="14"/>
      <c r="H68" s="95" t="s">
        <v>80</v>
      </c>
      <c r="I68" s="119" t="n">
        <v>45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119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25</v>
      </c>
      <c r="C70" s="57" t="s">
        <v>84</v>
      </c>
      <c r="E70" s="58"/>
      <c r="G70" s="0"/>
      <c r="H70" s="95" t="s">
        <v>83</v>
      </c>
      <c r="I70" s="120" t="n">
        <v>25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96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  <c r="H73" s="121" t="s">
        <v>98</v>
      </c>
    </row>
    <row r="74" customFormat="false" ht="12.75" hidden="false" customHeight="false" outlineLevel="0" collapsed="false">
      <c r="A74" s="122" t="str">
        <f aca="false">+H74</f>
        <v>05-04-01 Multicast traffic in London was down for 1 hour affecting London's ability to bridge transactions</v>
      </c>
      <c r="E74" s="13"/>
      <c r="G74" s="0"/>
      <c r="H74" s="100" t="s">
        <v>103</v>
      </c>
    </row>
    <row r="75" customFormat="false" ht="12.75" hidden="false" customHeight="false" outlineLevel="0" collapsed="false">
      <c r="A75" s="122" t="str">
        <f aca="false">+H75</f>
        <v>05-06-01 Segmentation faults from the JVM on the production database.  </v>
      </c>
      <c r="E75" s="13"/>
      <c r="G75" s="0"/>
      <c r="H75" s="101" t="s">
        <v>104</v>
      </c>
    </row>
    <row r="76" customFormat="false" ht="12.75" hidden="false" customHeight="false" outlineLevel="0" collapsed="false">
      <c r="A76" s="122" t="str">
        <f aca="false">+H76</f>
        <v>This caused corruption of the connection pools between the application servers and the database.</v>
      </c>
      <c r="E76" s="13"/>
      <c r="G76" s="0"/>
      <c r="H76" s="123" t="s">
        <v>105</v>
      </c>
    </row>
    <row r="77" customFormat="false" ht="12.75" hidden="false" customHeight="false" outlineLevel="0" collapsed="false">
      <c r="A77" s="122" t="str">
        <f aca="false">+H77</f>
        <v>At one point we had an application server become completely unavailable, </v>
      </c>
      <c r="B77" s="103"/>
      <c r="C77" s="103"/>
      <c r="D77" s="103"/>
      <c r="E77" s="103"/>
      <c r="G77" s="0"/>
      <c r="H77" s="0" t="s">
        <v>106</v>
      </c>
    </row>
    <row r="78" customFormat="false" ht="12.75" hidden="false" customHeight="false" outlineLevel="0" collapsed="false">
      <c r="A78" s="122" t="str">
        <f aca="false">+H78</f>
        <v>which caused an issue with one on the TradeWeb Servers.</v>
      </c>
      <c r="E78" s="13"/>
      <c r="G78" s="0"/>
      <c r="H78" s="0" t="s">
        <v>107</v>
      </c>
    </row>
    <row r="79" customFormat="false" ht="12.75" hidden="false" customHeight="false" outlineLevel="0" collapsed="false">
      <c r="A79" s="122" t="str">
        <f aca="false">+H79</f>
        <v>05-07-01  Same issue as above </v>
      </c>
      <c r="H79" s="100" t="s">
        <v>108</v>
      </c>
    </row>
    <row r="80" customFormat="false" ht="12.75" hidden="false" customHeight="false" outlineLevel="0" collapsed="false">
      <c r="A80" s="122" t="str">
        <f aca="false">+H80</f>
        <v>We worked with Oracle during this issue and they provided us with a BackPort fix for this bug.  </v>
      </c>
      <c r="H80" s="0" t="s">
        <v>109</v>
      </c>
    </row>
    <row r="81" customFormat="false" ht="12.75" hidden="false" customHeight="false" outlineLevel="0" collapsed="false">
      <c r="A81" s="122" t="str">
        <f aca="false">+H81</f>
        <v>We are currently evaluating the fix to asses the risk of putting it in our production environment.</v>
      </c>
      <c r="H81" s="0" t="s">
        <v>110</v>
      </c>
    </row>
    <row r="82" customFormat="false" ht="13.5" hidden="false" customHeight="false" outlineLevel="0" collapsed="false"/>
    <row r="83" customFormat="false" ht="12.75" hidden="false" customHeight="false" outlineLevel="0" collapsed="false">
      <c r="A83" s="104" t="s">
        <v>92</v>
      </c>
      <c r="B83" s="104"/>
      <c r="H83" s="104" t="s">
        <v>92</v>
      </c>
      <c r="I83" s="104"/>
    </row>
    <row r="84" customFormat="false" ht="12.75" hidden="false" customHeight="false" outlineLevel="0" collapsed="false">
      <c r="A84" s="48" t="s">
        <v>93</v>
      </c>
      <c r="B84" s="105" t="s">
        <v>94</v>
      </c>
      <c r="H84" s="48" t="s">
        <v>93</v>
      </c>
      <c r="I84" s="105" t="s">
        <v>94</v>
      </c>
    </row>
    <row r="85" customFormat="false" ht="13.5" hidden="false" customHeight="false" outlineLevel="0" collapsed="false">
      <c r="A85" s="106" t="n">
        <f aca="false">+H85</f>
        <v>959310</v>
      </c>
      <c r="B85" s="107" t="n">
        <f aca="false">+I85</f>
        <v>576894907145</v>
      </c>
      <c r="H85" s="124" t="n">
        <v>959310</v>
      </c>
      <c r="I85" s="125" t="n">
        <v>576894907145</v>
      </c>
    </row>
    <row r="86" customFormat="false" ht="12.75" hidden="false" customHeight="false" outlineLevel="0" collapsed="false">
      <c r="A86" s="0" t="str">
        <f aca="false">+H86</f>
        <v>As of May 10, 2001</v>
      </c>
      <c r="H86" s="117" t="s">
        <v>111</v>
      </c>
      <c r="I86" s="117"/>
    </row>
  </sheetData>
  <mergeCells count="2">
    <mergeCell ref="A83:B83"/>
    <mergeCell ref="H83:I8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26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14th to May 18th</v>
      </c>
      <c r="B4" s="38"/>
      <c r="C4" s="38"/>
      <c r="D4" s="44"/>
      <c r="E4" s="14"/>
      <c r="H4" s="127" t="s">
        <v>112</v>
      </c>
      <c r="I4" s="126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1073.2</v>
      </c>
      <c r="C7" s="55" t="n">
        <f aca="false">+J7/$J$1</f>
        <v>473496283.6</v>
      </c>
      <c r="D7" s="57" t="s">
        <v>31</v>
      </c>
      <c r="E7" s="58"/>
      <c r="F7" s="59"/>
      <c r="G7" s="59"/>
      <c r="H7" s="60" t="s">
        <v>30</v>
      </c>
      <c r="I7" s="128" t="n">
        <v>5366</v>
      </c>
      <c r="J7" s="128" t="n">
        <v>2367481418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1819.6</v>
      </c>
      <c r="C8" s="55" t="n">
        <f aca="false">+J8/$J$1</f>
        <v>22217305.8</v>
      </c>
      <c r="D8" s="57" t="s">
        <v>31</v>
      </c>
      <c r="E8" s="58"/>
      <c r="F8" s="59"/>
      <c r="G8" s="59"/>
      <c r="H8" s="60" t="s">
        <v>32</v>
      </c>
      <c r="I8" s="128" t="n">
        <v>9098</v>
      </c>
      <c r="J8" s="128" t="n">
        <v>111086529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11.6</v>
      </c>
      <c r="C9" s="55" t="n">
        <f aca="false">+J9/$J$1</f>
        <v>6810700</v>
      </c>
      <c r="D9" s="57" t="s">
        <v>31</v>
      </c>
      <c r="E9" s="58"/>
      <c r="F9" s="59"/>
      <c r="G9" s="59"/>
      <c r="H9" s="60" t="s">
        <v>33</v>
      </c>
      <c r="I9" s="128" t="n">
        <v>58</v>
      </c>
      <c r="J9" s="128" t="n">
        <v>34053500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235.4</v>
      </c>
      <c r="C10" s="55" t="n">
        <f aca="false">+J10/$J$1</f>
        <v>10276826.8</v>
      </c>
      <c r="D10" s="57" t="s">
        <v>31</v>
      </c>
      <c r="E10" s="58"/>
      <c r="F10" s="59"/>
      <c r="G10" s="59"/>
      <c r="H10" s="60" t="s">
        <v>34</v>
      </c>
      <c r="I10" s="128" t="n">
        <v>1177</v>
      </c>
      <c r="J10" s="128" t="n">
        <v>51384134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1</v>
      </c>
      <c r="C11" s="55" t="n">
        <f aca="false">+J11/$J$1</f>
        <v>91000</v>
      </c>
      <c r="D11" s="57" t="s">
        <v>31</v>
      </c>
      <c r="E11" s="58"/>
      <c r="F11" s="59"/>
      <c r="G11" s="59"/>
      <c r="H11" s="60" t="s">
        <v>35</v>
      </c>
      <c r="I11" s="128" t="n">
        <v>2</v>
      </c>
      <c r="J11" s="128" t="n">
        <v>455000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97.4</v>
      </c>
      <c r="C12" s="55" t="n">
        <f aca="false">+J12/$J$1</f>
        <v>15868555</v>
      </c>
      <c r="D12" s="57" t="s">
        <v>31</v>
      </c>
      <c r="E12" s="58"/>
      <c r="F12" s="59"/>
      <c r="G12" s="59"/>
      <c r="H12" s="60" t="s">
        <v>36</v>
      </c>
      <c r="I12" s="128" t="n">
        <v>487</v>
      </c>
      <c r="J12" s="128" t="n">
        <v>79342775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1085.2</v>
      </c>
      <c r="C13" s="55" t="n">
        <f aca="false">+J13/$J$1</f>
        <v>480397983.6</v>
      </c>
      <c r="D13" s="57" t="s">
        <v>31</v>
      </c>
      <c r="E13" s="58"/>
      <c r="F13" s="59"/>
      <c r="G13" s="59"/>
      <c r="H13" s="60" t="s">
        <v>37</v>
      </c>
      <c r="I13" s="128" t="n">
        <v>5426</v>
      </c>
      <c r="J13" s="128" t="n">
        <v>2401989918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2158.8</v>
      </c>
      <c r="C14" s="55" t="n">
        <f aca="false">+J14/$J$1</f>
        <v>49010687.6</v>
      </c>
      <c r="D14" s="57" t="s">
        <v>31</v>
      </c>
      <c r="E14" s="58"/>
      <c r="F14" s="59"/>
      <c r="G14" s="59"/>
      <c r="H14" s="60" t="s">
        <v>38</v>
      </c>
      <c r="I14" s="128" t="n">
        <v>10794</v>
      </c>
      <c r="J14" s="128" t="n">
        <v>245053438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3244</v>
      </c>
      <c r="C15" s="55" t="n">
        <f aca="false">+J15/$J$1</f>
        <v>529408671.2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16220</v>
      </c>
      <c r="J15" s="63" t="n">
        <f aca="false">+J14+J13</f>
        <v>2647043356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3244</v>
      </c>
      <c r="C17" s="65" t="n">
        <f aca="false">+C15</f>
        <v>529408671.2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41.6</v>
      </c>
      <c r="C20" s="55" t="n">
        <f aca="false">+J20/$J$1</f>
        <v>254546.2</v>
      </c>
      <c r="D20" s="57" t="s">
        <v>42</v>
      </c>
      <c r="E20" s="70"/>
      <c r="F20" s="59"/>
      <c r="G20" s="59"/>
      <c r="H20" s="60" t="s">
        <v>41</v>
      </c>
      <c r="I20" s="128" t="n">
        <v>208</v>
      </c>
      <c r="J20" s="128" t="n">
        <v>1272731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477.6</v>
      </c>
      <c r="C21" s="55" t="n">
        <f aca="false">+J21/$J$1</f>
        <v>5393473.8</v>
      </c>
      <c r="D21" s="57" t="s">
        <v>42</v>
      </c>
      <c r="E21" s="58"/>
      <c r="F21" s="59"/>
      <c r="G21" s="59"/>
      <c r="H21" s="60" t="s">
        <v>43</v>
      </c>
      <c r="I21" s="128" t="n">
        <v>2388</v>
      </c>
      <c r="J21" s="128" t="n">
        <v>26967369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28" t="n">
        <v>0</v>
      </c>
      <c r="J22" s="128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12.6</v>
      </c>
      <c r="C23" s="55" t="n">
        <f aca="false">+J23/$J$1</f>
        <v>743904</v>
      </c>
      <c r="D23" s="57" t="s">
        <v>42</v>
      </c>
      <c r="E23" s="58"/>
      <c r="F23" s="59"/>
      <c r="G23" s="59"/>
      <c r="H23" s="60" t="s">
        <v>45</v>
      </c>
      <c r="I23" s="128" t="n">
        <v>63</v>
      </c>
      <c r="J23" s="128" t="n">
        <v>3719520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137.4</v>
      </c>
      <c r="C24" s="55" t="n">
        <f aca="false">+J24/$J$1</f>
        <v>1303096.4</v>
      </c>
      <c r="D24" s="57" t="s">
        <v>42</v>
      </c>
      <c r="E24" s="58"/>
      <c r="F24" s="59"/>
      <c r="G24" s="59"/>
      <c r="H24" s="60" t="s">
        <v>46</v>
      </c>
      <c r="I24" s="128" t="n">
        <v>687</v>
      </c>
      <c r="J24" s="128" t="n">
        <v>6515482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61.8</v>
      </c>
      <c r="C25" s="55" t="n">
        <f aca="false">+J25/$J$1</f>
        <v>561020.2</v>
      </c>
      <c r="D25" s="57" t="s">
        <v>42</v>
      </c>
      <c r="E25" s="58"/>
      <c r="F25" s="59"/>
      <c r="G25" s="59"/>
      <c r="H25" s="60" t="s">
        <v>47</v>
      </c>
      <c r="I25" s="128" t="n">
        <v>309</v>
      </c>
      <c r="J25" s="128" t="n">
        <v>2805101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614.8</v>
      </c>
      <c r="C26" s="55" t="n">
        <f aca="false">+J26/$J$1</f>
        <v>7158868.4</v>
      </c>
      <c r="D26" s="57" t="s">
        <v>42</v>
      </c>
      <c r="E26" s="58"/>
      <c r="F26" s="59"/>
      <c r="G26" s="59"/>
      <c r="H26" s="60" t="s">
        <v>48</v>
      </c>
      <c r="I26" s="128" t="n">
        <v>3074</v>
      </c>
      <c r="J26" s="128" t="n">
        <v>35794342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676.6</v>
      </c>
      <c r="C27" s="55" t="n">
        <f aca="false">+J27/$J$1</f>
        <v>7719888.6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3383</v>
      </c>
      <c r="J27" s="63" t="n">
        <f aca="false">+J26+J25</f>
        <v>38599443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676.6</v>
      </c>
      <c r="C29" s="65" t="n">
        <f aca="false">+C27</f>
        <v>7719888.6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216.2</v>
      </c>
      <c r="C32" s="55" t="n">
        <f aca="false">+J32/$J$1</f>
        <v>10245800</v>
      </c>
      <c r="D32" s="57" t="s">
        <v>52</v>
      </c>
      <c r="E32" s="58"/>
      <c r="F32" s="59"/>
      <c r="G32" s="59"/>
      <c r="H32" s="60" t="s">
        <v>51</v>
      </c>
      <c r="I32" s="128" t="n">
        <v>1081</v>
      </c>
      <c r="J32" s="128" t="n">
        <v>51229000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7.6</v>
      </c>
      <c r="C33" s="55" t="n">
        <f aca="false">+J33/$J$1</f>
        <v>374000</v>
      </c>
      <c r="D33" s="57" t="s">
        <v>52</v>
      </c>
      <c r="E33" s="58"/>
      <c r="F33" s="59"/>
      <c r="G33" s="59"/>
      <c r="H33" s="60" t="s">
        <v>53</v>
      </c>
      <c r="I33" s="128" t="n">
        <v>38</v>
      </c>
      <c r="J33" s="128" t="n">
        <v>1870000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223.8</v>
      </c>
      <c r="C34" s="55" t="n">
        <f aca="false">+J34/$J$1</f>
        <v>10619800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1119</v>
      </c>
      <c r="J34" s="63" t="n">
        <f aca="false">+J33+J32</f>
        <v>53099000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644.4</v>
      </c>
      <c r="C35" s="55" t="n">
        <f aca="false">+J35/$J$1</f>
        <v>14618.2</v>
      </c>
      <c r="D35" s="57" t="s">
        <v>56</v>
      </c>
      <c r="E35" s="58"/>
      <c r="F35" s="59"/>
      <c r="G35" s="59"/>
      <c r="H35" s="60" t="s">
        <v>55</v>
      </c>
      <c r="I35" s="128" t="n">
        <v>3222</v>
      </c>
      <c r="J35" s="128" t="n">
        <v>73091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868.2</v>
      </c>
      <c r="C37" s="65" t="n">
        <f aca="false">+C35+C34</f>
        <v>10634418.2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4788.8</v>
      </c>
      <c r="C39" s="72" t="n">
        <f aca="false">+C37+C29+C17</f>
        <v>547762978</v>
      </c>
      <c r="D39" s="74" t="s">
        <v>102</v>
      </c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May 14th to May 18th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168059000</v>
      </c>
      <c r="C45" s="55" t="n">
        <f aca="false">+C7-B45</f>
        <v>305437283.6</v>
      </c>
      <c r="D45" s="81" t="n">
        <f aca="false">+B45/C7</f>
        <v>0.354932036049459</v>
      </c>
      <c r="E45" s="82" t="s">
        <v>31</v>
      </c>
      <c r="F45" s="83"/>
      <c r="G45" s="83"/>
      <c r="H45" s="59"/>
      <c r="I45" s="84" t="s">
        <v>63</v>
      </c>
      <c r="J45" s="128" t="n">
        <v>168059000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36748500</v>
      </c>
      <c r="C46" s="55" t="n">
        <f aca="false">+C8-B46</f>
        <v>-14531194.2</v>
      </c>
      <c r="D46" s="81" t="n">
        <f aca="false">+B46/C8</f>
        <v>1.65404844002282</v>
      </c>
      <c r="E46" s="82" t="s">
        <v>31</v>
      </c>
      <c r="F46" s="83"/>
      <c r="G46" s="83"/>
      <c r="H46" s="59"/>
      <c r="I46" s="84" t="s">
        <v>64</v>
      </c>
      <c r="J46" s="128" t="n">
        <v>36748500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5974400</v>
      </c>
      <c r="C47" s="86" t="n">
        <f aca="false">+(C20+C21)-B47</f>
        <v>-326380</v>
      </c>
      <c r="D47" s="87" t="n">
        <f aca="false">+B47/(C20+C21)</f>
        <v>1.05778662256862</v>
      </c>
      <c r="E47" s="88" t="s">
        <v>42</v>
      </c>
      <c r="F47" s="83"/>
      <c r="G47" s="83"/>
      <c r="H47" s="59"/>
      <c r="I47" s="84" t="s">
        <v>65</v>
      </c>
      <c r="J47" s="128" t="n">
        <v>5974400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May 14th to May 18th</v>
      </c>
    </row>
    <row r="50" customFormat="false" ht="12.75" hidden="false" customHeight="false" outlineLevel="0" collapsed="false">
      <c r="A50" s="91" t="str">
        <f aca="false">+I49</f>
        <v>Week of May 14th to May 18th</v>
      </c>
      <c r="B50" s="92"/>
      <c r="C50" s="38"/>
      <c r="D50" s="38"/>
      <c r="E50" s="44"/>
      <c r="F50" s="14"/>
      <c r="G50" s="14"/>
      <c r="H50" s="59"/>
      <c r="I50" s="59" t="s">
        <v>113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910575000</v>
      </c>
      <c r="C53" s="86" t="n">
        <f aca="false">+C7-B53</f>
        <v>-437078716.4</v>
      </c>
      <c r="D53" s="87" t="n">
        <f aca="false">+C7/B53</f>
        <v>0.519997016830025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3642300000</v>
      </c>
      <c r="K53" s="128" t="n">
        <f aca="false">40831+148028+88774+86597</f>
        <v>364230</v>
      </c>
      <c r="L53" s="126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May 14th to May 18th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164</v>
      </c>
      <c r="C59" s="55" t="n">
        <f aca="false">+K59</f>
        <v>160250000</v>
      </c>
      <c r="D59" s="55"/>
      <c r="E59" s="57" t="s">
        <v>31</v>
      </c>
      <c r="F59" s="14"/>
      <c r="G59" s="14"/>
      <c r="I59" s="95" t="s">
        <v>74</v>
      </c>
      <c r="J59" s="128" t="n">
        <v>164</v>
      </c>
      <c r="K59" s="128" t="n">
        <v>160250000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1</v>
      </c>
      <c r="C60" s="55" t="n">
        <f aca="false">+K60</f>
        <v>920000</v>
      </c>
      <c r="D60" s="55"/>
      <c r="E60" s="57" t="s">
        <v>31</v>
      </c>
      <c r="F60" s="14"/>
      <c r="G60" s="14"/>
      <c r="I60" s="95" t="s">
        <v>75</v>
      </c>
      <c r="J60" s="128" t="n">
        <v>1</v>
      </c>
      <c r="K60" s="128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165</v>
      </c>
      <c r="C61" s="96" t="n">
        <f aca="false">SUM(C59:C60)</f>
        <v>161170000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May 14th to May 18th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26</v>
      </c>
      <c r="C68" s="57" t="s">
        <v>81</v>
      </c>
      <c r="E68" s="14"/>
      <c r="I68" s="95" t="s">
        <v>80</v>
      </c>
      <c r="J68" s="128" t="n">
        <v>26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18</v>
      </c>
      <c r="C69" s="57" t="s">
        <v>81</v>
      </c>
      <c r="E69" s="14"/>
      <c r="I69" s="95" t="s">
        <v>82</v>
      </c>
      <c r="J69" s="128" t="n">
        <v>18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32</v>
      </c>
      <c r="C70" s="57" t="s">
        <v>84</v>
      </c>
      <c r="E70" s="58"/>
      <c r="H70" s="0"/>
      <c r="I70" s="95" t="s">
        <v>83</v>
      </c>
      <c r="J70" s="129" t="n">
        <v>32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76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30" t="s">
        <v>98</v>
      </c>
    </row>
    <row r="74" customFormat="false" ht="12.75" hidden="false" customHeight="false" outlineLevel="0" collapsed="false">
      <c r="A74" s="122" t="str">
        <f aca="false">+I74</f>
        <v>05-14-01 Experienced issue of losing connection to our App Servers. Oracle delivered a patch to solve the problem.</v>
      </c>
      <c r="E74" s="13"/>
      <c r="H74" s="0"/>
      <c r="I74" s="100" t="s">
        <v>114</v>
      </c>
    </row>
    <row r="75" customFormat="false" ht="12.75" hidden="false" customHeight="false" outlineLevel="0" collapsed="false">
      <c r="A75" s="122"/>
      <c r="E75" s="13"/>
      <c r="H75" s="0"/>
      <c r="I75" s="101"/>
    </row>
    <row r="76" customFormat="false" ht="13.5" hidden="false" customHeight="false" outlineLevel="0" collapsed="false"/>
    <row r="77" customFormat="false" ht="12.75" hidden="false" customHeight="false" outlineLevel="0" collapsed="false">
      <c r="A77" s="104" t="s">
        <v>92</v>
      </c>
      <c r="B77" s="104"/>
      <c r="I77" s="104" t="s">
        <v>92</v>
      </c>
      <c r="J77" s="104"/>
    </row>
    <row r="78" customFormat="false" ht="12.75" hidden="false" customHeight="false" outlineLevel="0" collapsed="false">
      <c r="A78" s="48" t="s">
        <v>93</v>
      </c>
      <c r="B78" s="105" t="s">
        <v>96</v>
      </c>
      <c r="I78" s="48" t="s">
        <v>93</v>
      </c>
      <c r="J78" s="105" t="s">
        <v>94</v>
      </c>
    </row>
    <row r="79" customFormat="false" ht="13.5" hidden="false" customHeight="false" outlineLevel="0" collapsed="false">
      <c r="A79" s="106" t="n">
        <f aca="false">+I79</f>
        <v>983113</v>
      </c>
      <c r="B79" s="107" t="n">
        <f aca="false">+J79</f>
        <v>591275081369</v>
      </c>
      <c r="I79" s="131" t="n">
        <v>983113</v>
      </c>
      <c r="J79" s="132" t="n">
        <v>591275081369</v>
      </c>
    </row>
    <row r="80" customFormat="false" ht="12.75" hidden="false" customHeight="false" outlineLevel="0" collapsed="false">
      <c r="A80" s="0" t="str">
        <f aca="false">+I80</f>
        <v>As of May 17, 2001</v>
      </c>
      <c r="I80" s="126" t="s">
        <v>115</v>
      </c>
      <c r="J80" s="126"/>
    </row>
  </sheetData>
  <mergeCells count="2">
    <mergeCell ref="A77:B77"/>
    <mergeCell ref="I77:J7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26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14th to May 18th</v>
      </c>
      <c r="B4" s="38"/>
      <c r="C4" s="38"/>
      <c r="D4" s="38"/>
      <c r="E4" s="44"/>
      <c r="F4" s="14"/>
      <c r="H4" s="127" t="s">
        <v>112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1073.2</v>
      </c>
      <c r="C7" s="55" t="n">
        <f aca="false">+J7/$I$1</f>
        <v>473496283.6</v>
      </c>
      <c r="D7" s="56" t="n">
        <f aca="false">+K7/$I$1</f>
        <v>1786521466.4</v>
      </c>
      <c r="E7" s="57" t="s">
        <v>31</v>
      </c>
      <c r="F7" s="58"/>
      <c r="G7" s="59"/>
      <c r="H7" s="60" t="s">
        <v>30</v>
      </c>
      <c r="I7" s="128" t="n">
        <v>5366</v>
      </c>
      <c r="J7" s="128" t="n">
        <v>2367481418</v>
      </c>
      <c r="K7" s="128" t="n">
        <v>8932607332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1819.6</v>
      </c>
      <c r="C8" s="55" t="n">
        <f aca="false">+J8/$I$1</f>
        <v>22217305.8</v>
      </c>
      <c r="D8" s="56" t="n">
        <f aca="false">+K8/$I$1</f>
        <v>88290366</v>
      </c>
      <c r="E8" s="57" t="s">
        <v>31</v>
      </c>
      <c r="F8" s="58"/>
      <c r="G8" s="59"/>
      <c r="H8" s="60" t="s">
        <v>32</v>
      </c>
      <c r="I8" s="128" t="n">
        <v>9098</v>
      </c>
      <c r="J8" s="128" t="n">
        <v>111086529</v>
      </c>
      <c r="K8" s="128" t="n">
        <v>441451830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11.6</v>
      </c>
      <c r="C9" s="55" t="n">
        <f aca="false">+J9/$I$1</f>
        <v>6810700</v>
      </c>
      <c r="D9" s="56" t="n">
        <f aca="false">+K9/$I$1</f>
        <v>2199327.6</v>
      </c>
      <c r="E9" s="57" t="s">
        <v>31</v>
      </c>
      <c r="F9" s="58"/>
      <c r="G9" s="59"/>
      <c r="H9" s="60" t="s">
        <v>33</v>
      </c>
      <c r="I9" s="128" t="n">
        <v>58</v>
      </c>
      <c r="J9" s="128" t="n">
        <v>34053500</v>
      </c>
      <c r="K9" s="128" t="n">
        <v>10996638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235.4</v>
      </c>
      <c r="C10" s="55" t="n">
        <f aca="false">+J10/$I$1</f>
        <v>10276826.8</v>
      </c>
      <c r="D10" s="56" t="n">
        <f aca="false">+K10/$I$1</f>
        <v>20288119</v>
      </c>
      <c r="E10" s="57" t="s">
        <v>31</v>
      </c>
      <c r="F10" s="58"/>
      <c r="G10" s="59"/>
      <c r="H10" s="60" t="s">
        <v>34</v>
      </c>
      <c r="I10" s="128" t="n">
        <v>1177</v>
      </c>
      <c r="J10" s="128" t="n">
        <v>51384134</v>
      </c>
      <c r="K10" s="128" t="n">
        <v>101440595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1</v>
      </c>
      <c r="C11" s="55" t="n">
        <f aca="false">+J11/$I$1</f>
        <v>91000</v>
      </c>
      <c r="D11" s="56" t="n">
        <f aca="false">+K11/$I$1</f>
        <v>323020</v>
      </c>
      <c r="E11" s="57" t="s">
        <v>31</v>
      </c>
      <c r="F11" s="58"/>
      <c r="G11" s="59"/>
      <c r="H11" s="60" t="s">
        <v>35</v>
      </c>
      <c r="I11" s="128" t="n">
        <v>2</v>
      </c>
      <c r="J11" s="128" t="n">
        <v>455000</v>
      </c>
      <c r="K11" s="128" t="n">
        <v>1615100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97.4</v>
      </c>
      <c r="C12" s="55" t="n">
        <f aca="false">+J12/$I$1</f>
        <v>15868555</v>
      </c>
      <c r="D12" s="56" t="n">
        <f aca="false">+K12/$I$1</f>
        <v>52386969.2</v>
      </c>
      <c r="E12" s="57" t="s">
        <v>31</v>
      </c>
      <c r="F12" s="58"/>
      <c r="G12" s="59"/>
      <c r="H12" s="60" t="s">
        <v>36</v>
      </c>
      <c r="I12" s="128" t="n">
        <v>487</v>
      </c>
      <c r="J12" s="128" t="n">
        <v>79342775</v>
      </c>
      <c r="K12" s="128" t="n">
        <v>261934846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1085.2</v>
      </c>
      <c r="C13" s="55" t="n">
        <f aca="false">+J13/$I$1</f>
        <v>480397983.6</v>
      </c>
      <c r="D13" s="56" t="n">
        <f aca="false">+K13/$I$1</f>
        <v>1789043814</v>
      </c>
      <c r="E13" s="57" t="s">
        <v>31</v>
      </c>
      <c r="F13" s="58"/>
      <c r="G13" s="59"/>
      <c r="H13" s="60" t="s">
        <v>37</v>
      </c>
      <c r="I13" s="128" t="n">
        <v>5426</v>
      </c>
      <c r="J13" s="128" t="n">
        <v>2401989918</v>
      </c>
      <c r="K13" s="128" t="n">
        <v>8945219070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2158.8</v>
      </c>
      <c r="C14" s="55" t="n">
        <f aca="false">+J14/$I$1</f>
        <v>49010687.6</v>
      </c>
      <c r="D14" s="56" t="n">
        <f aca="false">+K14/$I$1</f>
        <v>163071354</v>
      </c>
      <c r="E14" s="57" t="s">
        <v>31</v>
      </c>
      <c r="F14" s="58"/>
      <c r="G14" s="59"/>
      <c r="H14" s="60" t="s">
        <v>38</v>
      </c>
      <c r="I14" s="128" t="n">
        <v>10794</v>
      </c>
      <c r="J14" s="128" t="n">
        <v>245053438</v>
      </c>
      <c r="K14" s="128" t="n">
        <v>815356770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3244</v>
      </c>
      <c r="C15" s="55" t="n">
        <f aca="false">+J15/$I$1</f>
        <v>529408671.2</v>
      </c>
      <c r="D15" s="56" t="n">
        <f aca="false">+D14+D13</f>
        <v>1952115168</v>
      </c>
      <c r="E15" s="57" t="s">
        <v>31</v>
      </c>
      <c r="F15" s="58"/>
      <c r="G15" s="59"/>
      <c r="H15" s="60" t="s">
        <v>39</v>
      </c>
      <c r="I15" s="63" t="n">
        <f aca="false">+I14+I13</f>
        <v>16220</v>
      </c>
      <c r="J15" s="63" t="n">
        <f aca="false">+J14+J13</f>
        <v>2647043356</v>
      </c>
      <c r="K15" s="63" t="n">
        <f aca="false">+K14+K13</f>
        <v>9760575840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3244</v>
      </c>
      <c r="C17" s="65" t="n">
        <f aca="false">+C15</f>
        <v>529408671.2</v>
      </c>
      <c r="D17" s="66" t="n">
        <f aca="false">+D15</f>
        <v>1952115168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41.6</v>
      </c>
      <c r="C20" s="55" t="n">
        <f aca="false">+J20/$I$1</f>
        <v>254546.2</v>
      </c>
      <c r="D20" s="56" t="n">
        <f aca="false">+K20/$I$1</f>
        <v>12478782</v>
      </c>
      <c r="E20" s="57" t="s">
        <v>42</v>
      </c>
      <c r="F20" s="70"/>
      <c r="G20" s="59"/>
      <c r="H20" s="60" t="s">
        <v>41</v>
      </c>
      <c r="I20" s="128" t="n">
        <v>208</v>
      </c>
      <c r="J20" s="128" t="n">
        <v>1272731</v>
      </c>
      <c r="K20" s="128" t="n">
        <v>62393910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477.6</v>
      </c>
      <c r="C21" s="55" t="n">
        <f aca="false">+J21/$I$1</f>
        <v>5393473.8</v>
      </c>
      <c r="D21" s="56" t="n">
        <f aca="false">+K21/$I$1</f>
        <v>294545464.8</v>
      </c>
      <c r="E21" s="57" t="s">
        <v>42</v>
      </c>
      <c r="F21" s="58"/>
      <c r="G21" s="59"/>
      <c r="H21" s="60" t="s">
        <v>43</v>
      </c>
      <c r="I21" s="128" t="n">
        <v>2388</v>
      </c>
      <c r="J21" s="128" t="n">
        <v>26967369</v>
      </c>
      <c r="K21" s="128" t="n">
        <v>1472727324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28" t="n">
        <v>0</v>
      </c>
      <c r="J22" s="128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12.6</v>
      </c>
      <c r="C23" s="55" t="n">
        <f aca="false">+J23/$I$1</f>
        <v>743904</v>
      </c>
      <c r="D23" s="56" t="n">
        <f aca="false">+K23/$I$1</f>
        <v>21709934.4</v>
      </c>
      <c r="E23" s="57" t="s">
        <v>42</v>
      </c>
      <c r="F23" s="58"/>
      <c r="G23" s="59"/>
      <c r="H23" s="60" t="s">
        <v>45</v>
      </c>
      <c r="I23" s="128" t="n">
        <v>63</v>
      </c>
      <c r="J23" s="128" t="n">
        <v>3719520</v>
      </c>
      <c r="K23" s="128" t="n">
        <v>108549672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137.4</v>
      </c>
      <c r="C24" s="55" t="n">
        <f aca="false">+J24/$I$1</f>
        <v>1303096.4</v>
      </c>
      <c r="D24" s="56" t="n">
        <f aca="false">+K24/$I$1</f>
        <v>28653083.8</v>
      </c>
      <c r="E24" s="57" t="s">
        <v>42</v>
      </c>
      <c r="F24" s="58"/>
      <c r="G24" s="59"/>
      <c r="H24" s="60" t="s">
        <v>46</v>
      </c>
      <c r="I24" s="128" t="n">
        <v>687</v>
      </c>
      <c r="J24" s="128" t="n">
        <v>6515482</v>
      </c>
      <c r="K24" s="128" t="n">
        <v>143265419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61.8</v>
      </c>
      <c r="C25" s="55" t="n">
        <f aca="false">+J25/$I$1</f>
        <v>561020.2</v>
      </c>
      <c r="D25" s="56" t="n">
        <f aca="false">+K25/$I$1</f>
        <v>19559027.6</v>
      </c>
      <c r="E25" s="57" t="s">
        <v>42</v>
      </c>
      <c r="F25" s="58"/>
      <c r="G25" s="59"/>
      <c r="H25" s="60" t="s">
        <v>47</v>
      </c>
      <c r="I25" s="128" t="n">
        <v>309</v>
      </c>
      <c r="J25" s="128" t="n">
        <v>2805101</v>
      </c>
      <c r="K25" s="128" t="n">
        <v>97795138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614.8</v>
      </c>
      <c r="C26" s="55" t="n">
        <f aca="false">+J26/$I$1</f>
        <v>7158868.4</v>
      </c>
      <c r="D26" s="56" t="n">
        <f aca="false">+K26/$I$1</f>
        <v>339006341.2</v>
      </c>
      <c r="E26" s="57" t="s">
        <v>42</v>
      </c>
      <c r="F26" s="58"/>
      <c r="G26" s="59"/>
      <c r="H26" s="60" t="s">
        <v>48</v>
      </c>
      <c r="I26" s="128" t="n">
        <v>3074</v>
      </c>
      <c r="J26" s="128" t="n">
        <v>35794342</v>
      </c>
      <c r="K26" s="128" t="n">
        <v>1695031706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676.6</v>
      </c>
      <c r="C27" s="55" t="n">
        <f aca="false">+J27/$I$1</f>
        <v>7719888.6</v>
      </c>
      <c r="D27" s="56" t="n">
        <f aca="false">+D26+D25</f>
        <v>358565368.8</v>
      </c>
      <c r="E27" s="57" t="s">
        <v>42</v>
      </c>
      <c r="F27" s="58"/>
      <c r="G27" s="59"/>
      <c r="H27" s="60" t="s">
        <v>49</v>
      </c>
      <c r="I27" s="63" t="n">
        <f aca="false">+I26+I25</f>
        <v>3383</v>
      </c>
      <c r="J27" s="63" t="n">
        <f aca="false">+J26+J25</f>
        <v>38599443</v>
      </c>
      <c r="K27" s="63" t="n">
        <f aca="false">+K26+K25</f>
        <v>1792826844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676.6</v>
      </c>
      <c r="C29" s="65" t="n">
        <f aca="false">+C27</f>
        <v>7719888.6</v>
      </c>
      <c r="D29" s="66" t="n">
        <f aca="false">+D27</f>
        <v>358565368.8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216.2</v>
      </c>
      <c r="C32" s="55" t="n">
        <f aca="false">+J32/$I$1</f>
        <v>10245800</v>
      </c>
      <c r="D32" s="56" t="n">
        <f aca="false">+K32/$I$1</f>
        <v>318491721.4</v>
      </c>
      <c r="E32" s="57" t="s">
        <v>52</v>
      </c>
      <c r="F32" s="58"/>
      <c r="G32" s="59"/>
      <c r="H32" s="60" t="s">
        <v>51</v>
      </c>
      <c r="I32" s="128" t="n">
        <v>1081</v>
      </c>
      <c r="J32" s="128" t="n">
        <v>51229000</v>
      </c>
      <c r="K32" s="128" t="n">
        <v>1592458607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7.6</v>
      </c>
      <c r="C33" s="55" t="n">
        <f aca="false">+J33/$I$1</f>
        <v>374000</v>
      </c>
      <c r="D33" s="56" t="n">
        <f aca="false">+K33/$I$1</f>
        <v>20174360</v>
      </c>
      <c r="E33" s="57" t="s">
        <v>52</v>
      </c>
      <c r="F33" s="58"/>
      <c r="G33" s="59"/>
      <c r="H33" s="60" t="s">
        <v>53</v>
      </c>
      <c r="I33" s="128" t="n">
        <v>38</v>
      </c>
      <c r="J33" s="128" t="n">
        <v>1870000</v>
      </c>
      <c r="K33" s="128" t="n">
        <v>100871800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223.8</v>
      </c>
      <c r="C34" s="55" t="n">
        <f aca="false">+J34/$I$1</f>
        <v>10619800</v>
      </c>
      <c r="D34" s="56" t="n">
        <f aca="false">+D33+D32</f>
        <v>338666081.4</v>
      </c>
      <c r="E34" s="57" t="s">
        <v>52</v>
      </c>
      <c r="F34" s="58"/>
      <c r="G34" s="59"/>
      <c r="H34" s="60" t="s">
        <v>54</v>
      </c>
      <c r="I34" s="63" t="n">
        <f aca="false">+I33+I32</f>
        <v>1119</v>
      </c>
      <c r="J34" s="63" t="n">
        <f aca="false">+J33+J32</f>
        <v>53099000</v>
      </c>
      <c r="K34" s="128" t="n">
        <v>1769135845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644.4</v>
      </c>
      <c r="C35" s="55" t="n">
        <f aca="false">+J35/$I$1</f>
        <v>14618.2</v>
      </c>
      <c r="D35" s="56" t="n">
        <f aca="false">+K35/$I$1</f>
        <v>343704393</v>
      </c>
      <c r="E35" s="57" t="s">
        <v>56</v>
      </c>
      <c r="F35" s="58"/>
      <c r="G35" s="59"/>
      <c r="H35" s="60" t="s">
        <v>55</v>
      </c>
      <c r="I35" s="128" t="n">
        <v>3222</v>
      </c>
      <c r="J35" s="128" t="n">
        <v>73091</v>
      </c>
      <c r="K35" s="128" t="n">
        <v>1718521965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868.2</v>
      </c>
      <c r="C37" s="65" t="n">
        <f aca="false">+C35+C34</f>
        <v>10634418.2</v>
      </c>
      <c r="D37" s="66" t="n">
        <f aca="false">+D35+D34</f>
        <v>682370474.4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4788.8</v>
      </c>
      <c r="C39" s="72" t="n">
        <f aca="false">+C37+C29+C17</f>
        <v>547762978</v>
      </c>
      <c r="D39" s="73" t="n">
        <f aca="false">+D37+D29+D17</f>
        <v>2993051011.2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May 14th to May 18th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168059000</v>
      </c>
      <c r="C45" s="55" t="n">
        <f aca="false">+C7-B45</f>
        <v>305437283.6</v>
      </c>
      <c r="D45" s="81" t="n">
        <f aca="false">+B45/C7</f>
        <v>0.354932036049459</v>
      </c>
      <c r="E45" s="82" t="s">
        <v>31</v>
      </c>
      <c r="F45" s="83"/>
      <c r="G45" s="59"/>
      <c r="H45" s="84" t="s">
        <v>63</v>
      </c>
      <c r="I45" s="128" t="n">
        <v>168059000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36748500</v>
      </c>
      <c r="C46" s="55" t="n">
        <f aca="false">+C8-B46</f>
        <v>-14531194.2</v>
      </c>
      <c r="D46" s="81" t="n">
        <f aca="false">+B46/C8</f>
        <v>1.65404844002282</v>
      </c>
      <c r="E46" s="82" t="s">
        <v>31</v>
      </c>
      <c r="F46" s="83"/>
      <c r="G46" s="59"/>
      <c r="H46" s="84" t="s">
        <v>64</v>
      </c>
      <c r="I46" s="128" t="n">
        <v>36748500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5974400</v>
      </c>
      <c r="C47" s="86" t="n">
        <f aca="false">+(C20+C21)-B47</f>
        <v>-326380</v>
      </c>
      <c r="D47" s="87" t="n">
        <f aca="false">+B47/(C20+C21)</f>
        <v>1.05778662256862</v>
      </c>
      <c r="E47" s="88" t="s">
        <v>42</v>
      </c>
      <c r="F47" s="83"/>
      <c r="G47" s="59"/>
      <c r="H47" s="84" t="s">
        <v>65</v>
      </c>
      <c r="I47" s="128" t="n">
        <v>5974400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May 14th to May 18th</v>
      </c>
    </row>
    <row r="50" customFormat="false" ht="12.75" hidden="false" customHeight="false" outlineLevel="0" collapsed="false">
      <c r="A50" s="91" t="str">
        <f aca="false">+H49</f>
        <v>Week of May 14th to May 18th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910575000</v>
      </c>
      <c r="C53" s="86" t="n">
        <f aca="false">+C7-B53</f>
        <v>-437078716.4</v>
      </c>
      <c r="D53" s="87" t="n">
        <f aca="false">+C7/B53</f>
        <v>0.519997016830025</v>
      </c>
      <c r="E53" s="88" t="s">
        <v>31</v>
      </c>
      <c r="F53" s="83"/>
      <c r="G53" s="59"/>
      <c r="H53" s="93" t="s">
        <v>71</v>
      </c>
      <c r="I53" s="94" t="n">
        <f aca="false">+J53*10000</f>
        <v>3642300000</v>
      </c>
      <c r="J53" s="128" t="n">
        <v>364230</v>
      </c>
      <c r="K53" s="126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May 14th to May 18th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164</v>
      </c>
      <c r="C59" s="55" t="n">
        <f aca="false">+J59</f>
        <v>160250000</v>
      </c>
      <c r="D59" s="55"/>
      <c r="E59" s="57" t="s">
        <v>31</v>
      </c>
      <c r="F59" s="14"/>
      <c r="H59" s="95" t="s">
        <v>74</v>
      </c>
      <c r="I59" s="128" t="n">
        <v>164</v>
      </c>
      <c r="J59" s="128" t="n">
        <v>160250000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128" t="n">
        <v>1</v>
      </c>
      <c r="J60" s="128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165</v>
      </c>
      <c r="C61" s="96" t="n">
        <f aca="false">SUM(C59:C60)</f>
        <v>161170000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May 14th to May 18th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26</v>
      </c>
      <c r="C68" s="57" t="s">
        <v>81</v>
      </c>
      <c r="E68" s="14"/>
      <c r="H68" s="95" t="s">
        <v>80</v>
      </c>
      <c r="I68" s="128" t="n">
        <v>26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18</v>
      </c>
      <c r="C69" s="57" t="s">
        <v>81</v>
      </c>
      <c r="E69" s="14"/>
      <c r="H69" s="95" t="s">
        <v>82</v>
      </c>
      <c r="I69" s="128" t="n">
        <v>18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32</v>
      </c>
      <c r="C70" s="57" t="s">
        <v>84</v>
      </c>
      <c r="E70" s="58"/>
      <c r="G70" s="0"/>
      <c r="H70" s="95" t="s">
        <v>83</v>
      </c>
      <c r="I70" s="129" t="n">
        <v>32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76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  <c r="H73" s="130" t="s">
        <v>98</v>
      </c>
    </row>
    <row r="74" customFormat="false" ht="12.75" hidden="false" customHeight="false" outlineLevel="0" collapsed="false">
      <c r="A74" s="122" t="str">
        <f aca="false">+H74</f>
        <v>05-14-01 Experienced issue of losing connection to our App Servers. Oracle delivered a patch to solve the problem.</v>
      </c>
      <c r="E74" s="13"/>
      <c r="G74" s="0"/>
      <c r="H74" s="100" t="s">
        <v>116</v>
      </c>
    </row>
    <row r="75" customFormat="false" ht="13.5" hidden="false" customHeight="false" outlineLevel="0" collapsed="false"/>
    <row r="76" customFormat="false" ht="12.75" hidden="false" customHeight="false" outlineLevel="0" collapsed="false">
      <c r="A76" s="104" t="s">
        <v>92</v>
      </c>
      <c r="B76" s="104"/>
      <c r="H76" s="104" t="s">
        <v>92</v>
      </c>
      <c r="I76" s="104"/>
    </row>
    <row r="77" customFormat="false" ht="12.75" hidden="false" customHeight="false" outlineLevel="0" collapsed="false">
      <c r="A77" s="48" t="s">
        <v>93</v>
      </c>
      <c r="B77" s="105" t="s">
        <v>94</v>
      </c>
      <c r="H77" s="48" t="s">
        <v>93</v>
      </c>
      <c r="I77" s="105" t="s">
        <v>94</v>
      </c>
    </row>
    <row r="78" customFormat="false" ht="13.5" hidden="false" customHeight="false" outlineLevel="0" collapsed="false">
      <c r="A78" s="106" t="n">
        <f aca="false">+H78</f>
        <v>983113</v>
      </c>
      <c r="B78" s="107" t="n">
        <f aca="false">+I78</f>
        <v>591275081369</v>
      </c>
      <c r="H78" s="131" t="n">
        <v>983113</v>
      </c>
      <c r="I78" s="132" t="n">
        <v>591275081369</v>
      </c>
    </row>
    <row r="79" customFormat="false" ht="12.75" hidden="false" customHeight="false" outlineLevel="0" collapsed="false">
      <c r="A79" s="0" t="str">
        <f aca="false">+H79</f>
        <v>As of May 17, 2001</v>
      </c>
      <c r="H79" s="126" t="s">
        <v>115</v>
      </c>
      <c r="I79" s="126"/>
    </row>
  </sheetData>
  <mergeCells count="2">
    <mergeCell ref="A76:B76"/>
    <mergeCell ref="H76:I7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2001-03-12T11:17:43Z</dcterms:created>
  <dc:creator>jrostan</dc:creator>
  <dc:description/>
  <dc:language>en-US</dc:language>
  <cp:lastModifiedBy>Justin Rostant</cp:lastModifiedBy>
  <cp:lastPrinted>2001-06-04T12:22:39Z</cp:lastPrinted>
  <dcterms:modified xsi:type="dcterms:W3CDTF">2001-06-04T13:03:33Z</dcterms:modified>
  <cp:revision>0</cp:revision>
  <dc:subject/>
  <dc:title/>
</cp:coreProperties>
</file>