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t Clair" sheetId="2" state="visible" r:id="rId4"/>
    <sheet name="Dawn" sheetId="3" state="visible" r:id="rId5"/>
    <sheet name="Emerson" sheetId="4" state="visible" r:id="rId6"/>
    <sheet name="Charts" sheetId="5" state="visible" r:id="rId7"/>
    <sheet name="Sheet1" sheetId="6" state="visible" r:id="rId8"/>
  </sheets>
  <definedNames>
    <definedName function="false" hidden="false" localSheetId="2" name="_xlnm.Print_Area" vbProcedure="false">Dawn!$A$1:$N$51</definedName>
    <definedName function="false" hidden="false" localSheetId="3" name="_xlnm.Print_Area" vbProcedure="false">Emerson!$A$1:$N$51</definedName>
    <definedName function="false" hidden="false" localSheetId="1" name="_xlnm.Print_Area" vbProcedure="false">'St Clair'!$A$1:$N$51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<sst xmlns="http://schemas.openxmlformats.org/spreadsheetml/2006/main" count="135" uniqueCount="48">
  <si>
    <t xml:space="preserve">TCPL Proposed IT Tariff Changes</t>
  </si>
  <si>
    <t xml:space="preserve">*Using March 12 price curves</t>
  </si>
  <si>
    <t xml:space="preserve">FX</t>
  </si>
  <si>
    <t xml:space="preserve">Dawn 100% LF</t>
  </si>
  <si>
    <t xml:space="preserve">$C/GJ</t>
  </si>
  <si>
    <t xml:space="preserve">St. Clair 100% LF</t>
  </si>
  <si>
    <t xml:space="preserve">Emerson 100% LF</t>
  </si>
  <si>
    <t xml:space="preserve">Proposed IT Tolls ($US/MMBtu)**</t>
  </si>
  <si>
    <t xml:space="preserve">% of %100 LF</t>
  </si>
  <si>
    <t xml:space="preserve">Toll Change ($US/MMBtu)</t>
  </si>
  <si>
    <t xml:space="preserve">Dawn</t>
  </si>
  <si>
    <t xml:space="preserve">St. Clair</t>
  </si>
  <si>
    <t xml:space="preserve">Emerson</t>
  </si>
  <si>
    <t xml:space="preserve">All Points</t>
  </si>
  <si>
    <t xml:space="preserve">Current IT Toll</t>
  </si>
  <si>
    <t xml:space="preserve">** The IT tolls will likely remain the same until May-June 2001.</t>
  </si>
  <si>
    <t xml:space="preserve">New TC Interruptible Services</t>
  </si>
  <si>
    <t xml:space="preserve">IT service will be biddable with a floor price equal to the greater of :</t>
  </si>
  <si>
    <t xml:space="preserve">  (a) 80% of the 100% load factor FT toll, or</t>
  </si>
  <si>
    <t xml:space="preserve">  (b) proxy for incremental marginal fuel costs, plus</t>
  </si>
  <si>
    <t xml:space="preserve">        FT commodity toll, plus</t>
  </si>
  <si>
    <t xml:space="preserve">        contribution to fixed costs</t>
  </si>
  <si>
    <t xml:space="preserve">METHODOLOGY</t>
  </si>
  <si>
    <t xml:space="preserve">**Priced out for Empress to Eastern Zone</t>
  </si>
  <si>
    <t xml:space="preserve">(a)</t>
  </si>
  <si>
    <t xml:space="preserve"> 80% of the 100% load factor FT toll, or</t>
  </si>
  <si>
    <t xml:space="preserve">x</t>
  </si>
  <si>
    <t xml:space="preserve">=</t>
  </si>
  <si>
    <t xml:space="preserve">(b)</t>
  </si>
  <si>
    <t xml:space="preserve">Proxy for Incremental Monthly Marginal Fuel Costs</t>
  </si>
  <si>
    <t xml:space="preserve">(21% - 5.5%)</t>
  </si>
  <si>
    <t xml:space="preserve">(8.00  +  0.156)</t>
  </si>
  <si>
    <t xml:space="preserve">/</t>
  </si>
  <si>
    <t xml:space="preserve">Contribution to Fixed Costs</t>
  </si>
  <si>
    <t xml:space="preserve">FT Commodity Toll</t>
  </si>
  <si>
    <t xml:space="preserve">EMPRESS TO DAWN EXAMPLE</t>
  </si>
  <si>
    <t xml:space="preserve">(A)</t>
  </si>
  <si>
    <t xml:space="preserve">(B)</t>
  </si>
  <si>
    <t xml:space="preserve">IT Floor Price</t>
  </si>
  <si>
    <t xml:space="preserve">Max IT</t>
  </si>
  <si>
    <t xml:space="preserve">Increase</t>
  </si>
  <si>
    <t xml:space="preserve">Date</t>
  </si>
  <si>
    <t xml:space="preserve">AMI</t>
  </si>
  <si>
    <t xml:space="preserve">IT % of FT</t>
  </si>
  <si>
    <t xml:space="preserve">Min</t>
  </si>
  <si>
    <t xml:space="preserve">Max</t>
  </si>
  <si>
    <t xml:space="preserve">(21% - 6.5%)</t>
  </si>
  <si>
    <t xml:space="preserve"> 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</si>
</sst>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.000"/>
    <numFmt numFmtId="166" formatCode="0.00"/>
    <numFmt numFmtId="167" formatCode="[$-409]mmm\-yy"/>
    <numFmt numFmtId="168" formatCode="0%"/>
    <numFmt numFmtId="169" formatCode="_(\$* #,##0.00_);_(\$* \(#,##0.00\);_(\$* \-??_);_(@_)"/>
    <numFmt numFmtId="170" formatCode="_(\$* #,##0.000_);_(\$* \(#,##0.000\);_(\$* \-??_);_(@_)"/>
    <numFmt numFmtId="171" formatCode="_(* #,##0.00_);_(* \(#,##0.00\);_(* \-??_);_(@_)"/>
    <numFmt numFmtId="172" formatCode="_(* #,##0.00000_);_(* \(#,##0.00000\);_(* \-??_);_(@_)"/>
    <numFmt numFmtId="173" formatCode="0.00%"/>
    <numFmt numFmtId="174" formatCode="_(\$* #,##0.0000_);_(\$* \(#,##0.0000\);_(\$* \-??_);_(@_)"/>
    <numFmt numFmtId="175" formatCode="0.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b val="true"/>
      <sz val="11"/>
      <name val="Times New Roman"/>
      <family val="1"/>
    </font>
    <font>
      <sz val="11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sz val="10"/>
      <color rgb="FF0000FF"/>
      <name val="Arial"/>
      <family val="2"/>
    </font>
    <font>
      <b val="true"/>
      <sz val="9.5"/>
      <color rgb="FF000000"/>
      <name val="Arial"/>
      <family val="2"/>
    </font>
    <font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1" xfId="20"/>
    <cellStyle name="Normal_m1_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Empress to Emerson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7094333277283"/>
          <c:y val="0.164974019839395"/>
          <c:w val="0.957289389608206"/>
          <c:h val="0.810462919225319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Emerson!$E$38:$E$76</c:f>
              <c:strCache>
                <c:ptCount val="39"/>
                <c:pt idx="0">
                  <c:v> $7.63 </c:v>
                </c:pt>
                <c:pt idx="1">
                  <c:v> $7.26 </c:v>
                </c:pt>
                <c:pt idx="2">
                  <c:v> $7.27 </c:v>
                </c:pt>
                <c:pt idx="3">
                  <c:v> $7.33 </c:v>
                </c:pt>
                <c:pt idx="4">
                  <c:v> $7.35 </c:v>
                </c:pt>
                <c:pt idx="5">
                  <c:v> $7.38 </c:v>
                </c:pt>
                <c:pt idx="6">
                  <c:v> $7.38 </c:v>
                </c:pt>
                <c:pt idx="7">
                  <c:v> $7.41 </c:v>
                </c:pt>
                <c:pt idx="8">
                  <c:v> $7.61 </c:v>
                </c:pt>
                <c:pt idx="9">
                  <c:v> $7.77 </c:v>
                </c:pt>
                <c:pt idx="10">
                  <c:v> $7.80 </c:v>
                </c:pt>
                <c:pt idx="11">
                  <c:v> $7.48 </c:v>
                </c:pt>
                <c:pt idx="12">
                  <c:v> $7.00 </c:v>
                </c:pt>
                <c:pt idx="13">
                  <c:v> $6.21 </c:v>
                </c:pt>
                <c:pt idx="14">
                  <c:v> $6.08 </c:v>
                </c:pt>
                <c:pt idx="15">
                  <c:v> $6.10 </c:v>
                </c:pt>
                <c:pt idx="16">
                  <c:v> $6.17 </c:v>
                </c:pt>
                <c:pt idx="17">
                  <c:v> $6.19 </c:v>
                </c:pt>
                <c:pt idx="18">
                  <c:v> $6.17 </c:v>
                </c:pt>
                <c:pt idx="19">
                  <c:v> $6.16 </c:v>
                </c:pt>
                <c:pt idx="20">
                  <c:v> $6.48 </c:v>
                </c:pt>
                <c:pt idx="21">
                  <c:v> $6.64 </c:v>
                </c:pt>
                <c:pt idx="22">
                  <c:v> $6.70 </c:v>
                </c:pt>
                <c:pt idx="23">
                  <c:v> $6.51 </c:v>
                </c:pt>
                <c:pt idx="24">
                  <c:v> $6.27 </c:v>
                </c:pt>
                <c:pt idx="25">
                  <c:v> $5.82 </c:v>
                </c:pt>
                <c:pt idx="26">
                  <c:v> $5.78 </c:v>
                </c:pt>
                <c:pt idx="27">
                  <c:v> $5.82 </c:v>
                </c:pt>
                <c:pt idx="28">
                  <c:v> $5.85 </c:v>
                </c:pt>
                <c:pt idx="29">
                  <c:v> $5.90 </c:v>
                </c:pt>
                <c:pt idx="30">
                  <c:v> $5.89 </c:v>
                </c:pt>
                <c:pt idx="31">
                  <c:v> $5.90 </c:v>
                </c:pt>
                <c:pt idx="32">
                  <c:v> $6.23 </c:v>
                </c:pt>
                <c:pt idx="33">
                  <c:v> $6.41 </c:v>
                </c:pt>
                <c:pt idx="34">
                  <c:v> $6.47 </c:v>
                </c:pt>
                <c:pt idx="35">
                  <c:v> $6.29 </c:v>
                </c:pt>
                <c:pt idx="36">
                  <c:v> $6.09 </c:v>
                </c:pt>
                <c:pt idx="37">
                  <c:v> $5.92 </c:v>
                </c:pt>
                <c:pt idx="38">
                  <c:v> $5.97 </c:v>
                </c:pt>
              </c:strCache>
            </c:strRef>
          </c:cat>
          <c:val>
            <c:numRef>
              <c:f>Emerson!$J$38:$J$76</c:f>
              <c:numCache>
                <c:formatCode>0%</c:formatCode>
                <c:ptCount val="39"/>
                <c:pt idx="0">
                  <c:v>1.04131429847792</c:v>
                </c:pt>
                <c:pt idx="1">
                  <c:v>0.994936949318669</c:v>
                </c:pt>
                <c:pt idx="2">
                  <c:v>0.996288931425624</c:v>
                </c:pt>
                <c:pt idx="3">
                  <c:v>1.00401848766645</c:v>
                </c:pt>
                <c:pt idx="4">
                  <c:v>1.0065890386328</c:v>
                </c:pt>
                <c:pt idx="5">
                  <c:v>1.01039777591247</c:v>
                </c:pt>
                <c:pt idx="6">
                  <c:v>1.01022665525197</c:v>
                </c:pt>
                <c:pt idx="7">
                  <c:v>1.01370269411159</c:v>
                </c:pt>
                <c:pt idx="8">
                  <c:v>1.03893213942839</c:v>
                </c:pt>
                <c:pt idx="9">
                  <c:v>1.05817583167219</c:v>
                </c:pt>
                <c:pt idx="10">
                  <c:v>1.06253616603031</c:v>
                </c:pt>
                <c:pt idx="11">
                  <c:v>1.02333747147753</c:v>
                </c:pt>
                <c:pt idx="12">
                  <c:v>0.963862275350568</c:v>
                </c:pt>
                <c:pt idx="13">
                  <c:v>0.866173415596714</c:v>
                </c:pt>
                <c:pt idx="14">
                  <c:v>0.849243094450325</c:v>
                </c:pt>
                <c:pt idx="15">
                  <c:v>0.852267420869135</c:v>
                </c:pt>
                <c:pt idx="16">
                  <c:v>0.860707453053688</c:v>
                </c:pt>
                <c:pt idx="17">
                  <c:v>0.863650046029274</c:v>
                </c:pt>
                <c:pt idx="18">
                  <c:v>0.86043090433706</c:v>
                </c:pt>
                <c:pt idx="19">
                  <c:v>0.859368765657237</c:v>
                </c:pt>
                <c:pt idx="20">
                  <c:v>0.899560150307695</c:v>
                </c:pt>
                <c:pt idx="21">
                  <c:v>0.918727123710799</c:v>
                </c:pt>
                <c:pt idx="22">
                  <c:v>0.925714771091016</c:v>
                </c:pt>
                <c:pt idx="23">
                  <c:v>0.902797252745773</c:v>
                </c:pt>
                <c:pt idx="24">
                  <c:v>0.873582569736049</c:v>
                </c:pt>
                <c:pt idx="25">
                  <c:v>0.817805446371185</c:v>
                </c:pt>
                <c:pt idx="26">
                  <c:v>0.812178939796869</c:v>
                </c:pt>
                <c:pt idx="27">
                  <c:v>0.81720745035127</c:v>
                </c:pt>
                <c:pt idx="28">
                  <c:v>0.820616761490289</c:v>
                </c:pt>
                <c:pt idx="29">
                  <c:v>0.827275158851236</c:v>
                </c:pt>
                <c:pt idx="30">
                  <c:v>0.826703936589442</c:v>
                </c:pt>
                <c:pt idx="31">
                  <c:v>0.827950772222889</c:v>
                </c:pt>
                <c:pt idx="32">
                  <c:v>0.867820085805835</c:v>
                </c:pt>
                <c:pt idx="33">
                  <c:v>0.890713334140218</c:v>
                </c:pt>
                <c:pt idx="34">
                  <c:v>0.897703148778693</c:v>
                </c:pt>
                <c:pt idx="35">
                  <c:v>0.875824982929614</c:v>
                </c:pt>
                <c:pt idx="36">
                  <c:v>0.85036655715173</c:v>
                </c:pt>
                <c:pt idx="37">
                  <c:v>0.829563930295458</c:v>
                </c:pt>
                <c:pt idx="38">
                  <c:v>0.836537746280583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2635460"/>
        <c:axId val="6459194"/>
      </c:lineChart>
      <c:catAx>
        <c:axId val="72635460"/>
        <c:scaling>
          <c:orientation val="minMax"/>
        </c:scaling>
        <c:delete val="0"/>
        <c:axPos val="b"/>
        <c:numFmt formatCode="_(\$* #,##0.00_);_(\$* \(#,##0.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59194"/>
        <c:crossesAt val="0"/>
        <c:auto val="1"/>
        <c:lblAlgn val="ctr"/>
        <c:lblOffset val="100"/>
        <c:noMultiLvlLbl val="0"/>
      </c:catAx>
      <c:valAx>
        <c:axId val="64591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63546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Empress to Dawn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406704723528095"/>
          <c:y val="0.050618010594467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7295724199687"/>
          <c:y val="0.160682754561507"/>
          <c:w val="0.957353928811283"/>
          <c:h val="0.814832254267216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Dawn!$E$38:$E$76</c:f>
              <c:strCache>
                <c:ptCount val="39"/>
                <c:pt idx="0">
                  <c:v> $7.63 </c:v>
                </c:pt>
                <c:pt idx="1">
                  <c:v> $7.26 </c:v>
                </c:pt>
                <c:pt idx="2">
                  <c:v> $7.27 </c:v>
                </c:pt>
                <c:pt idx="3">
                  <c:v> $7.33 </c:v>
                </c:pt>
                <c:pt idx="4">
                  <c:v> $7.35 </c:v>
                </c:pt>
                <c:pt idx="5">
                  <c:v> $7.38 </c:v>
                </c:pt>
                <c:pt idx="6">
                  <c:v> $7.38 </c:v>
                </c:pt>
                <c:pt idx="7">
                  <c:v> $7.41 </c:v>
                </c:pt>
                <c:pt idx="8">
                  <c:v> $7.61 </c:v>
                </c:pt>
                <c:pt idx="9">
                  <c:v> $7.77 </c:v>
                </c:pt>
                <c:pt idx="10">
                  <c:v> $7.80 </c:v>
                </c:pt>
                <c:pt idx="11">
                  <c:v> $7.48 </c:v>
                </c:pt>
                <c:pt idx="12">
                  <c:v> $7.00 </c:v>
                </c:pt>
                <c:pt idx="13">
                  <c:v> $6.21 </c:v>
                </c:pt>
                <c:pt idx="14">
                  <c:v> $6.08 </c:v>
                </c:pt>
                <c:pt idx="15">
                  <c:v> $6.10 </c:v>
                </c:pt>
                <c:pt idx="16">
                  <c:v> $6.17 </c:v>
                </c:pt>
                <c:pt idx="17">
                  <c:v> $6.19 </c:v>
                </c:pt>
                <c:pt idx="18">
                  <c:v> $6.17 </c:v>
                </c:pt>
                <c:pt idx="19">
                  <c:v> $6.16 </c:v>
                </c:pt>
                <c:pt idx="20">
                  <c:v> $6.48 </c:v>
                </c:pt>
                <c:pt idx="21">
                  <c:v> $6.64 </c:v>
                </c:pt>
                <c:pt idx="22">
                  <c:v> $6.70 </c:v>
                </c:pt>
                <c:pt idx="23">
                  <c:v> $6.51 </c:v>
                </c:pt>
                <c:pt idx="24">
                  <c:v> $6.27 </c:v>
                </c:pt>
                <c:pt idx="25">
                  <c:v> $5.82 </c:v>
                </c:pt>
                <c:pt idx="26">
                  <c:v> $5.78 </c:v>
                </c:pt>
                <c:pt idx="27">
                  <c:v> $5.82 </c:v>
                </c:pt>
                <c:pt idx="28">
                  <c:v> $5.85 </c:v>
                </c:pt>
                <c:pt idx="29">
                  <c:v> $5.90 </c:v>
                </c:pt>
                <c:pt idx="30">
                  <c:v> $5.89 </c:v>
                </c:pt>
                <c:pt idx="31">
                  <c:v> $5.90 </c:v>
                </c:pt>
                <c:pt idx="32">
                  <c:v> $6.23 </c:v>
                </c:pt>
                <c:pt idx="33">
                  <c:v> $6.41 </c:v>
                </c:pt>
                <c:pt idx="34">
                  <c:v> $6.47 </c:v>
                </c:pt>
                <c:pt idx="35">
                  <c:v> $6.29 </c:v>
                </c:pt>
                <c:pt idx="36">
                  <c:v> $6.09 </c:v>
                </c:pt>
                <c:pt idx="37">
                  <c:v> $5.92 </c:v>
                </c:pt>
                <c:pt idx="38">
                  <c:v> $5.97 </c:v>
                </c:pt>
              </c:strCache>
            </c:strRef>
          </c:cat>
          <c:val>
            <c:numRef>
              <c:f>Dawn!$J$38:$J$76</c:f>
              <c:numCache>
                <c:formatCode>0%</c:formatCode>
                <c:ptCount val="39"/>
                <c:pt idx="0">
                  <c:v>1.03759004666864</c:v>
                </c:pt>
                <c:pt idx="1">
                  <c:v>0.991212697509393</c:v>
                </c:pt>
                <c:pt idx="2">
                  <c:v>0.992564679616349</c:v>
                </c:pt>
                <c:pt idx="3">
                  <c:v>1.00029423585717</c:v>
                </c:pt>
                <c:pt idx="4">
                  <c:v>1.00286478682352</c:v>
                </c:pt>
                <c:pt idx="5">
                  <c:v>1.00667352410319</c:v>
                </c:pt>
                <c:pt idx="6">
                  <c:v>1.00650240344269</c:v>
                </c:pt>
                <c:pt idx="7">
                  <c:v>1.00997844230232</c:v>
                </c:pt>
                <c:pt idx="8">
                  <c:v>1.03520788761911</c:v>
                </c:pt>
                <c:pt idx="9">
                  <c:v>1.05445157986292</c:v>
                </c:pt>
                <c:pt idx="10">
                  <c:v>1.05881191422104</c:v>
                </c:pt>
                <c:pt idx="11">
                  <c:v>1.01961321966825</c:v>
                </c:pt>
                <c:pt idx="12">
                  <c:v>0.960138023541292</c:v>
                </c:pt>
                <c:pt idx="13">
                  <c:v>0.862449163787438</c:v>
                </c:pt>
                <c:pt idx="14">
                  <c:v>0.84551884264105</c:v>
                </c:pt>
                <c:pt idx="15">
                  <c:v>0.84854316905986</c:v>
                </c:pt>
                <c:pt idx="16">
                  <c:v>0.856983201244412</c:v>
                </c:pt>
                <c:pt idx="17">
                  <c:v>0.859925794219999</c:v>
                </c:pt>
                <c:pt idx="18">
                  <c:v>0.856706652527784</c:v>
                </c:pt>
                <c:pt idx="19">
                  <c:v>0.855644513847961</c:v>
                </c:pt>
                <c:pt idx="20">
                  <c:v>0.895835898498419</c:v>
                </c:pt>
                <c:pt idx="21">
                  <c:v>0.915002871901523</c:v>
                </c:pt>
                <c:pt idx="22">
                  <c:v>0.92199051928174</c:v>
                </c:pt>
                <c:pt idx="23">
                  <c:v>0.899073000936497</c:v>
                </c:pt>
                <c:pt idx="24">
                  <c:v>0.869858317926773</c:v>
                </c:pt>
                <c:pt idx="25">
                  <c:v>0.814081194561909</c:v>
                </c:pt>
                <c:pt idx="26">
                  <c:v>0.808454687987593</c:v>
                </c:pt>
                <c:pt idx="27">
                  <c:v>0.813483198541994</c:v>
                </c:pt>
                <c:pt idx="28">
                  <c:v>0.816892509681014</c:v>
                </c:pt>
                <c:pt idx="29">
                  <c:v>0.823550907041961</c:v>
                </c:pt>
                <c:pt idx="30">
                  <c:v>0.822979684780166</c:v>
                </c:pt>
                <c:pt idx="31">
                  <c:v>0.824226520413613</c:v>
                </c:pt>
                <c:pt idx="32">
                  <c:v>0.864095833996559</c:v>
                </c:pt>
                <c:pt idx="33">
                  <c:v>0.886989082330942</c:v>
                </c:pt>
                <c:pt idx="34">
                  <c:v>0.893978896969418</c:v>
                </c:pt>
                <c:pt idx="35">
                  <c:v>0.872100731120338</c:v>
                </c:pt>
                <c:pt idx="36">
                  <c:v>0.846642305342454</c:v>
                </c:pt>
                <c:pt idx="37">
                  <c:v>0.825839678486182</c:v>
                </c:pt>
                <c:pt idx="38">
                  <c:v>0.832813494471307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4277573"/>
        <c:axId val="8545827"/>
      </c:lineChart>
      <c:catAx>
        <c:axId val="94277573"/>
        <c:scaling>
          <c:orientation val="minMax"/>
        </c:scaling>
        <c:delete val="0"/>
        <c:axPos val="b"/>
        <c:numFmt formatCode="_(\$* #,##0.00_);_(\$* \(#,##0.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45827"/>
        <c:crossesAt val="0"/>
        <c:auto val="1"/>
        <c:lblAlgn val="ctr"/>
        <c:lblOffset val="100"/>
        <c:noMultiLvlLbl val="0"/>
      </c:catAx>
      <c:valAx>
        <c:axId val="85458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27757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Empress to St Clair
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9769420192523"/>
          <c:y val="0.05074170002354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993955675"/>
          <c:y val="0.168236402166235"/>
          <c:w val="0.955395119767182"/>
          <c:h val="0.805156581116082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 Clair'!$E$38:$E$76</c:f>
              <c:strCache>
                <c:ptCount val="39"/>
                <c:pt idx="0">
                  <c:v> $7.63 </c:v>
                </c:pt>
                <c:pt idx="1">
                  <c:v> $7.26 </c:v>
                </c:pt>
                <c:pt idx="2">
                  <c:v> $7.27 </c:v>
                </c:pt>
                <c:pt idx="3">
                  <c:v> $7.33 </c:v>
                </c:pt>
                <c:pt idx="4">
                  <c:v> $7.35 </c:v>
                </c:pt>
                <c:pt idx="5">
                  <c:v> $7.38 </c:v>
                </c:pt>
                <c:pt idx="6">
                  <c:v> $7.38 </c:v>
                </c:pt>
                <c:pt idx="7">
                  <c:v> $7.41 </c:v>
                </c:pt>
                <c:pt idx="8">
                  <c:v> $7.61 </c:v>
                </c:pt>
                <c:pt idx="9">
                  <c:v> $7.77 </c:v>
                </c:pt>
                <c:pt idx="10">
                  <c:v> $7.80 </c:v>
                </c:pt>
                <c:pt idx="11">
                  <c:v> $7.48 </c:v>
                </c:pt>
                <c:pt idx="12">
                  <c:v> $7.00 </c:v>
                </c:pt>
                <c:pt idx="13">
                  <c:v> $6.21 </c:v>
                </c:pt>
                <c:pt idx="14">
                  <c:v> $6.08 </c:v>
                </c:pt>
                <c:pt idx="15">
                  <c:v> $6.10 </c:v>
                </c:pt>
                <c:pt idx="16">
                  <c:v> $6.17 </c:v>
                </c:pt>
                <c:pt idx="17">
                  <c:v> $6.19 </c:v>
                </c:pt>
                <c:pt idx="18">
                  <c:v> $6.17 </c:v>
                </c:pt>
                <c:pt idx="19">
                  <c:v> $6.16 </c:v>
                </c:pt>
                <c:pt idx="20">
                  <c:v> $6.48 </c:v>
                </c:pt>
                <c:pt idx="21">
                  <c:v> $6.64 </c:v>
                </c:pt>
                <c:pt idx="22">
                  <c:v> $6.70 </c:v>
                </c:pt>
                <c:pt idx="23">
                  <c:v> $6.51 </c:v>
                </c:pt>
                <c:pt idx="24">
                  <c:v> $6.27 </c:v>
                </c:pt>
                <c:pt idx="25">
                  <c:v> $5.82 </c:v>
                </c:pt>
                <c:pt idx="26">
                  <c:v> $5.78 </c:v>
                </c:pt>
                <c:pt idx="27">
                  <c:v> $5.82 </c:v>
                </c:pt>
                <c:pt idx="28">
                  <c:v> $5.85 </c:v>
                </c:pt>
                <c:pt idx="29">
                  <c:v> $5.90 </c:v>
                </c:pt>
                <c:pt idx="30">
                  <c:v> $5.89 </c:v>
                </c:pt>
                <c:pt idx="31">
                  <c:v> $5.90 </c:v>
                </c:pt>
                <c:pt idx="32">
                  <c:v> $6.23 </c:v>
                </c:pt>
                <c:pt idx="33">
                  <c:v> $6.41 </c:v>
                </c:pt>
                <c:pt idx="34">
                  <c:v> $6.47 </c:v>
                </c:pt>
                <c:pt idx="35">
                  <c:v> $6.29 </c:v>
                </c:pt>
                <c:pt idx="36">
                  <c:v> $6.09 </c:v>
                </c:pt>
                <c:pt idx="37">
                  <c:v> $5.92 </c:v>
                </c:pt>
                <c:pt idx="38">
                  <c:v> $5.97 </c:v>
                </c:pt>
              </c:strCache>
            </c:strRef>
          </c:cat>
          <c:val>
            <c:numRef>
              <c:f>'St Clair'!$J$38:$J$76</c:f>
              <c:numCache>
                <c:formatCode>0%</c:formatCode>
                <c:ptCount val="39"/>
                <c:pt idx="0">
                  <c:v>1.04306350419146</c:v>
                </c:pt>
                <c:pt idx="1">
                  <c:v>0.996686155032216</c:v>
                </c:pt>
                <c:pt idx="2">
                  <c:v>0.998038137139172</c:v>
                </c:pt>
                <c:pt idx="3">
                  <c:v>1.00576769338</c:v>
                </c:pt>
                <c:pt idx="4">
                  <c:v>1.00833824434635</c:v>
                </c:pt>
                <c:pt idx="5">
                  <c:v>1.01214698162602</c:v>
                </c:pt>
                <c:pt idx="6">
                  <c:v>1.01197586096551</c:v>
                </c:pt>
                <c:pt idx="7">
                  <c:v>1.01545189982514</c:v>
                </c:pt>
                <c:pt idx="8">
                  <c:v>1.04068134514193</c:v>
                </c:pt>
                <c:pt idx="9">
                  <c:v>1.05992503738574</c:v>
                </c:pt>
                <c:pt idx="10">
                  <c:v>1.06428537174386</c:v>
                </c:pt>
                <c:pt idx="11">
                  <c:v>1.02508667719108</c:v>
                </c:pt>
                <c:pt idx="12">
                  <c:v>0.965611481064116</c:v>
                </c:pt>
                <c:pt idx="13">
                  <c:v>0.867922621310262</c:v>
                </c:pt>
                <c:pt idx="14">
                  <c:v>0.850992300163873</c:v>
                </c:pt>
                <c:pt idx="15">
                  <c:v>0.854016626582683</c:v>
                </c:pt>
                <c:pt idx="16">
                  <c:v>0.862456658767236</c:v>
                </c:pt>
                <c:pt idx="17">
                  <c:v>0.865399251742822</c:v>
                </c:pt>
                <c:pt idx="18">
                  <c:v>0.862180110050607</c:v>
                </c:pt>
                <c:pt idx="19">
                  <c:v>0.861117971370785</c:v>
                </c:pt>
                <c:pt idx="20">
                  <c:v>0.901309356021242</c:v>
                </c:pt>
                <c:pt idx="21">
                  <c:v>0.920476329424346</c:v>
                </c:pt>
                <c:pt idx="22">
                  <c:v>0.927463976804564</c:v>
                </c:pt>
                <c:pt idx="23">
                  <c:v>0.90454645845932</c:v>
                </c:pt>
                <c:pt idx="24">
                  <c:v>0.875331775449596</c:v>
                </c:pt>
                <c:pt idx="25">
                  <c:v>0.819554652084733</c:v>
                </c:pt>
                <c:pt idx="26">
                  <c:v>0.813928145510416</c:v>
                </c:pt>
                <c:pt idx="27">
                  <c:v>0.818956656064818</c:v>
                </c:pt>
                <c:pt idx="28">
                  <c:v>0.822365967203837</c:v>
                </c:pt>
                <c:pt idx="29">
                  <c:v>0.829024364564784</c:v>
                </c:pt>
                <c:pt idx="30">
                  <c:v>0.828453142302989</c:v>
                </c:pt>
                <c:pt idx="31">
                  <c:v>0.829699977936437</c:v>
                </c:pt>
                <c:pt idx="32">
                  <c:v>0.869569291519383</c:v>
                </c:pt>
                <c:pt idx="33">
                  <c:v>0.892462539853765</c:v>
                </c:pt>
                <c:pt idx="34">
                  <c:v>0.899452354492241</c:v>
                </c:pt>
                <c:pt idx="35">
                  <c:v>0.877574188643161</c:v>
                </c:pt>
                <c:pt idx="36">
                  <c:v>0.852115762865277</c:v>
                </c:pt>
                <c:pt idx="37">
                  <c:v>0.831313136009005</c:v>
                </c:pt>
                <c:pt idx="38">
                  <c:v>0.83828695199413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7546153"/>
        <c:axId val="28423050"/>
      </c:lineChart>
      <c:catAx>
        <c:axId val="57546153"/>
        <c:scaling>
          <c:orientation val="minMax"/>
        </c:scaling>
        <c:delete val="0"/>
        <c:axPos val="b"/>
        <c:numFmt formatCode="_(\$* #,##0.00_);_(\$* \(#,##0.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423050"/>
        <c:crossesAt val="0"/>
        <c:auto val="1"/>
        <c:lblAlgn val="ctr"/>
        <c:lblOffset val="100"/>
        <c:noMultiLvlLbl val="0"/>
      </c:catAx>
      <c:valAx>
        <c:axId val="284230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54615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St. Clair IT Floor Bid (% of FT)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1851137678365"/>
          <c:y val="0.155090390104662"/>
          <c:w val="0.938912456613961"/>
          <c:h val="0.810112817724616"/>
        </c:manualLayout>
      </c:layout>
      <c:lineChart>
        <c:grouping val="standard"/>
        <c:varyColors val="0"/>
        <c:ser>
          <c:idx val="0"/>
          <c:order val="0"/>
          <c:tx>
            <c:strRef>
              <c:f>'St Clair'!$J$37</c:f>
              <c:strCache>
                <c:ptCount val="1"/>
                <c:pt idx="0">
                  <c:v>IT % of FT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 Clair'!$A$38:$A$76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'St Clair'!$J$38:$J$76</c:f>
              <c:numCache>
                <c:formatCode>0%</c:formatCode>
                <c:ptCount val="39"/>
                <c:pt idx="0">
                  <c:v>1.04306350419146</c:v>
                </c:pt>
                <c:pt idx="1">
                  <c:v>0.996686155032216</c:v>
                </c:pt>
                <c:pt idx="2">
                  <c:v>0.998038137139172</c:v>
                </c:pt>
                <c:pt idx="3">
                  <c:v>1.00576769338</c:v>
                </c:pt>
                <c:pt idx="4">
                  <c:v>1.00833824434635</c:v>
                </c:pt>
                <c:pt idx="5">
                  <c:v>1.01214698162602</c:v>
                </c:pt>
                <c:pt idx="6">
                  <c:v>1.01197586096551</c:v>
                </c:pt>
                <c:pt idx="7">
                  <c:v>1.01545189982514</c:v>
                </c:pt>
                <c:pt idx="8">
                  <c:v>1.04068134514193</c:v>
                </c:pt>
                <c:pt idx="9">
                  <c:v>1.05992503738574</c:v>
                </c:pt>
                <c:pt idx="10">
                  <c:v>1.06428537174386</c:v>
                </c:pt>
                <c:pt idx="11">
                  <c:v>1.02508667719108</c:v>
                </c:pt>
                <c:pt idx="12">
                  <c:v>0.965611481064116</c:v>
                </c:pt>
                <c:pt idx="13">
                  <c:v>0.867922621310262</c:v>
                </c:pt>
                <c:pt idx="14">
                  <c:v>0.850992300163873</c:v>
                </c:pt>
                <c:pt idx="15">
                  <c:v>0.854016626582683</c:v>
                </c:pt>
                <c:pt idx="16">
                  <c:v>0.862456658767236</c:v>
                </c:pt>
                <c:pt idx="17">
                  <c:v>0.865399251742822</c:v>
                </c:pt>
                <c:pt idx="18">
                  <c:v>0.862180110050607</c:v>
                </c:pt>
                <c:pt idx="19">
                  <c:v>0.861117971370785</c:v>
                </c:pt>
                <c:pt idx="20">
                  <c:v>0.901309356021242</c:v>
                </c:pt>
                <c:pt idx="21">
                  <c:v>0.920476329424346</c:v>
                </c:pt>
                <c:pt idx="22">
                  <c:v>0.927463976804564</c:v>
                </c:pt>
                <c:pt idx="23">
                  <c:v>0.90454645845932</c:v>
                </c:pt>
                <c:pt idx="24">
                  <c:v>0.875331775449596</c:v>
                </c:pt>
                <c:pt idx="25">
                  <c:v>0.819554652084733</c:v>
                </c:pt>
                <c:pt idx="26">
                  <c:v>0.813928145510416</c:v>
                </c:pt>
                <c:pt idx="27">
                  <c:v>0.818956656064818</c:v>
                </c:pt>
                <c:pt idx="28">
                  <c:v>0.822365967203837</c:v>
                </c:pt>
                <c:pt idx="29">
                  <c:v>0.829024364564784</c:v>
                </c:pt>
                <c:pt idx="30">
                  <c:v>0.828453142302989</c:v>
                </c:pt>
                <c:pt idx="31">
                  <c:v>0.829699977936437</c:v>
                </c:pt>
                <c:pt idx="32">
                  <c:v>0.869569291519383</c:v>
                </c:pt>
                <c:pt idx="33">
                  <c:v>0.892462539853765</c:v>
                </c:pt>
                <c:pt idx="34">
                  <c:v>0.899452354492241</c:v>
                </c:pt>
                <c:pt idx="35">
                  <c:v>0.877574188643161</c:v>
                </c:pt>
                <c:pt idx="36">
                  <c:v>0.852115762865277</c:v>
                </c:pt>
                <c:pt idx="37">
                  <c:v>0.831313136009005</c:v>
                </c:pt>
                <c:pt idx="38">
                  <c:v>0.83828695199413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 Clair'!$L$37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 Clair'!$A$38:$A$76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'St Clair'!$L$38:$L$76</c:f>
              <c:numCache>
                <c:formatCode>0%</c:formatCode>
                <c:ptCount val="39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>
                  <c:v>0.8</c:v>
                </c:pt>
                <c:pt idx="25">
                  <c:v>0.8</c:v>
                </c:pt>
                <c:pt idx="26">
                  <c:v>0.8</c:v>
                </c:pt>
                <c:pt idx="27">
                  <c:v>0.8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0.8</c:v>
                </c:pt>
                <c:pt idx="35">
                  <c:v>0.8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 Clair'!$M$37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 Clair'!$A$38:$A$76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'St Clair'!$M$38:$M$76</c:f>
              <c:numCache>
                <c:formatCode>0%</c:formatCode>
                <c:ptCount val="39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1.2</c:v>
                </c:pt>
                <c:pt idx="26">
                  <c:v>1.2</c:v>
                </c:pt>
                <c:pt idx="27">
                  <c:v>1.2</c:v>
                </c:pt>
                <c:pt idx="28">
                  <c:v>1.2</c:v>
                </c:pt>
                <c:pt idx="29">
                  <c:v>1.2</c:v>
                </c:pt>
                <c:pt idx="30">
                  <c:v>1.2</c:v>
                </c:pt>
                <c:pt idx="31">
                  <c:v>1.2</c:v>
                </c:pt>
                <c:pt idx="32">
                  <c:v>1.2</c:v>
                </c:pt>
                <c:pt idx="33">
                  <c:v>1.2</c:v>
                </c:pt>
                <c:pt idx="34">
                  <c:v>1.2</c:v>
                </c:pt>
                <c:pt idx="35">
                  <c:v>1.2</c:v>
                </c:pt>
                <c:pt idx="36">
                  <c:v>1.2</c:v>
                </c:pt>
                <c:pt idx="37">
                  <c:v>1.2</c:v>
                </c:pt>
                <c:pt idx="38">
                  <c:v>1.2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317531"/>
        <c:axId val="93145"/>
      </c:lineChart>
      <c:catAx>
        <c:axId val="74317531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45"/>
        <c:crossesAt val="0"/>
        <c:auto val="1"/>
        <c:lblAlgn val="ctr"/>
        <c:lblOffset val="100"/>
        <c:noMultiLvlLbl val="0"/>
      </c:catAx>
      <c:valAx>
        <c:axId val="93145"/>
        <c:scaling>
          <c:orientation val="minMax"/>
          <c:min val="0.6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31753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Dawn IT Floor Bid (% of FT)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175479104133"/>
          <c:y val="0.154836087781089"/>
          <c:w val="0.938967136150235"/>
          <c:h val="0.810620428068274"/>
        </c:manualLayout>
      </c:layout>
      <c:lineChart>
        <c:grouping val="standard"/>
        <c:varyColors val="0"/>
        <c:ser>
          <c:idx val="0"/>
          <c:order val="0"/>
          <c:tx>
            <c:strRef>
              <c:f>Dawn!$J$37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Dawn!$A$38:$A$76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Dawn!$J$38:$J$76</c:f>
              <c:numCache>
                <c:formatCode>0%</c:formatCode>
                <c:ptCount val="39"/>
                <c:pt idx="0">
                  <c:v>1.03759004666864</c:v>
                </c:pt>
                <c:pt idx="1">
                  <c:v>0.991212697509393</c:v>
                </c:pt>
                <c:pt idx="2">
                  <c:v>0.992564679616349</c:v>
                </c:pt>
                <c:pt idx="3">
                  <c:v>1.00029423585717</c:v>
                </c:pt>
                <c:pt idx="4">
                  <c:v>1.00286478682352</c:v>
                </c:pt>
                <c:pt idx="5">
                  <c:v>1.00667352410319</c:v>
                </c:pt>
                <c:pt idx="6">
                  <c:v>1.00650240344269</c:v>
                </c:pt>
                <c:pt idx="7">
                  <c:v>1.00997844230232</c:v>
                </c:pt>
                <c:pt idx="8">
                  <c:v>1.03520788761911</c:v>
                </c:pt>
                <c:pt idx="9">
                  <c:v>1.05445157986292</c:v>
                </c:pt>
                <c:pt idx="10">
                  <c:v>1.05881191422104</c:v>
                </c:pt>
                <c:pt idx="11">
                  <c:v>1.01961321966825</c:v>
                </c:pt>
                <c:pt idx="12">
                  <c:v>0.960138023541292</c:v>
                </c:pt>
                <c:pt idx="13">
                  <c:v>0.862449163787438</c:v>
                </c:pt>
                <c:pt idx="14">
                  <c:v>0.84551884264105</c:v>
                </c:pt>
                <c:pt idx="15">
                  <c:v>0.84854316905986</c:v>
                </c:pt>
                <c:pt idx="16">
                  <c:v>0.856983201244412</c:v>
                </c:pt>
                <c:pt idx="17">
                  <c:v>0.859925794219999</c:v>
                </c:pt>
                <c:pt idx="18">
                  <c:v>0.856706652527784</c:v>
                </c:pt>
                <c:pt idx="19">
                  <c:v>0.855644513847961</c:v>
                </c:pt>
                <c:pt idx="20">
                  <c:v>0.895835898498419</c:v>
                </c:pt>
                <c:pt idx="21">
                  <c:v>0.915002871901523</c:v>
                </c:pt>
                <c:pt idx="22">
                  <c:v>0.92199051928174</c:v>
                </c:pt>
                <c:pt idx="23">
                  <c:v>0.899073000936497</c:v>
                </c:pt>
                <c:pt idx="24">
                  <c:v>0.869858317926773</c:v>
                </c:pt>
                <c:pt idx="25">
                  <c:v>0.814081194561909</c:v>
                </c:pt>
                <c:pt idx="26">
                  <c:v>0.808454687987593</c:v>
                </c:pt>
                <c:pt idx="27">
                  <c:v>0.813483198541994</c:v>
                </c:pt>
                <c:pt idx="28">
                  <c:v>0.816892509681014</c:v>
                </c:pt>
                <c:pt idx="29">
                  <c:v>0.823550907041961</c:v>
                </c:pt>
                <c:pt idx="30">
                  <c:v>0.822979684780166</c:v>
                </c:pt>
                <c:pt idx="31">
                  <c:v>0.824226520413613</c:v>
                </c:pt>
                <c:pt idx="32">
                  <c:v>0.864095833996559</c:v>
                </c:pt>
                <c:pt idx="33">
                  <c:v>0.886989082330942</c:v>
                </c:pt>
                <c:pt idx="34">
                  <c:v>0.893978896969418</c:v>
                </c:pt>
                <c:pt idx="35">
                  <c:v>0.872100731120338</c:v>
                </c:pt>
                <c:pt idx="36">
                  <c:v>0.846642305342454</c:v>
                </c:pt>
                <c:pt idx="37">
                  <c:v>0.825839678486182</c:v>
                </c:pt>
                <c:pt idx="38">
                  <c:v>0.832813494471307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 Clair'!$L$37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Dawn!$A$38:$A$76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'St Clair'!$L$38:$L$76</c:f>
              <c:numCache>
                <c:formatCode>0%</c:formatCode>
                <c:ptCount val="39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>
                  <c:v>0.8</c:v>
                </c:pt>
                <c:pt idx="25">
                  <c:v>0.8</c:v>
                </c:pt>
                <c:pt idx="26">
                  <c:v>0.8</c:v>
                </c:pt>
                <c:pt idx="27">
                  <c:v>0.8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0.8</c:v>
                </c:pt>
                <c:pt idx="35">
                  <c:v>0.8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 Clair'!$M$37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Dawn!$A$38:$A$76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'St Clair'!$M$38:$M$76</c:f>
              <c:numCache>
                <c:formatCode>0%</c:formatCode>
                <c:ptCount val="39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1.2</c:v>
                </c:pt>
                <c:pt idx="26">
                  <c:v>1.2</c:v>
                </c:pt>
                <c:pt idx="27">
                  <c:v>1.2</c:v>
                </c:pt>
                <c:pt idx="28">
                  <c:v>1.2</c:v>
                </c:pt>
                <c:pt idx="29">
                  <c:v>1.2</c:v>
                </c:pt>
                <c:pt idx="30">
                  <c:v>1.2</c:v>
                </c:pt>
                <c:pt idx="31">
                  <c:v>1.2</c:v>
                </c:pt>
                <c:pt idx="32">
                  <c:v>1.2</c:v>
                </c:pt>
                <c:pt idx="33">
                  <c:v>1.2</c:v>
                </c:pt>
                <c:pt idx="34">
                  <c:v>1.2</c:v>
                </c:pt>
                <c:pt idx="35">
                  <c:v>1.2</c:v>
                </c:pt>
                <c:pt idx="36">
                  <c:v>1.2</c:v>
                </c:pt>
                <c:pt idx="37">
                  <c:v>1.2</c:v>
                </c:pt>
                <c:pt idx="38">
                  <c:v>1.2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1915164"/>
        <c:axId val="15453968"/>
      </c:lineChart>
      <c:catAx>
        <c:axId val="31915164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453968"/>
        <c:crossesAt val="0"/>
        <c:auto val="1"/>
        <c:lblAlgn val="ctr"/>
        <c:lblOffset val="100"/>
        <c:noMultiLvlLbl val="0"/>
      </c:catAx>
      <c:valAx>
        <c:axId val="15453968"/>
        <c:scaling>
          <c:orientation val="minMax"/>
          <c:max val="1.4"/>
          <c:min val="0.6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91516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Emerson IT Floor Bid (% of FT)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0890868596882"/>
          <c:y val="0.154292656587473"/>
          <c:w val="0.938944781506797"/>
          <c:h val="0.811285097192225"/>
        </c:manualLayout>
      </c:layout>
      <c:lineChart>
        <c:grouping val="standard"/>
        <c:varyColors val="0"/>
        <c:ser>
          <c:idx val="0"/>
          <c:order val="0"/>
          <c:tx>
            <c:strRef>
              <c:f>Emerson!$J$37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Emerson!$A$38:$A$76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Emerson!$J$38:$J$76</c:f>
              <c:numCache>
                <c:formatCode>0%</c:formatCode>
                <c:ptCount val="39"/>
                <c:pt idx="0">
                  <c:v>1.04131429847792</c:v>
                </c:pt>
                <c:pt idx="1">
                  <c:v>0.994936949318669</c:v>
                </c:pt>
                <c:pt idx="2">
                  <c:v>0.996288931425624</c:v>
                </c:pt>
                <c:pt idx="3">
                  <c:v>1.00401848766645</c:v>
                </c:pt>
                <c:pt idx="4">
                  <c:v>1.0065890386328</c:v>
                </c:pt>
                <c:pt idx="5">
                  <c:v>1.01039777591247</c:v>
                </c:pt>
                <c:pt idx="6">
                  <c:v>1.01022665525197</c:v>
                </c:pt>
                <c:pt idx="7">
                  <c:v>1.01370269411159</c:v>
                </c:pt>
                <c:pt idx="8">
                  <c:v>1.03893213942839</c:v>
                </c:pt>
                <c:pt idx="9">
                  <c:v>1.05817583167219</c:v>
                </c:pt>
                <c:pt idx="10">
                  <c:v>1.06253616603031</c:v>
                </c:pt>
                <c:pt idx="11">
                  <c:v>1.02333747147753</c:v>
                </c:pt>
                <c:pt idx="12">
                  <c:v>0.963862275350568</c:v>
                </c:pt>
                <c:pt idx="13">
                  <c:v>0.866173415596714</c:v>
                </c:pt>
                <c:pt idx="14">
                  <c:v>0.849243094450325</c:v>
                </c:pt>
                <c:pt idx="15">
                  <c:v>0.852267420869135</c:v>
                </c:pt>
                <c:pt idx="16">
                  <c:v>0.860707453053688</c:v>
                </c:pt>
                <c:pt idx="17">
                  <c:v>0.863650046029274</c:v>
                </c:pt>
                <c:pt idx="18">
                  <c:v>0.86043090433706</c:v>
                </c:pt>
                <c:pt idx="19">
                  <c:v>0.859368765657237</c:v>
                </c:pt>
                <c:pt idx="20">
                  <c:v>0.899560150307695</c:v>
                </c:pt>
                <c:pt idx="21">
                  <c:v>0.918727123710799</c:v>
                </c:pt>
                <c:pt idx="22">
                  <c:v>0.925714771091016</c:v>
                </c:pt>
                <c:pt idx="23">
                  <c:v>0.902797252745773</c:v>
                </c:pt>
                <c:pt idx="24">
                  <c:v>0.873582569736049</c:v>
                </c:pt>
                <c:pt idx="25">
                  <c:v>0.817805446371185</c:v>
                </c:pt>
                <c:pt idx="26">
                  <c:v>0.812178939796869</c:v>
                </c:pt>
                <c:pt idx="27">
                  <c:v>0.81720745035127</c:v>
                </c:pt>
                <c:pt idx="28">
                  <c:v>0.820616761490289</c:v>
                </c:pt>
                <c:pt idx="29">
                  <c:v>0.827275158851236</c:v>
                </c:pt>
                <c:pt idx="30">
                  <c:v>0.826703936589442</c:v>
                </c:pt>
                <c:pt idx="31">
                  <c:v>0.827950772222889</c:v>
                </c:pt>
                <c:pt idx="32">
                  <c:v>0.867820085805835</c:v>
                </c:pt>
                <c:pt idx="33">
                  <c:v>0.890713334140218</c:v>
                </c:pt>
                <c:pt idx="34">
                  <c:v>0.897703148778693</c:v>
                </c:pt>
                <c:pt idx="35">
                  <c:v>0.875824982929614</c:v>
                </c:pt>
                <c:pt idx="36">
                  <c:v>0.85036655715173</c:v>
                </c:pt>
                <c:pt idx="37">
                  <c:v>0.829563930295458</c:v>
                </c:pt>
                <c:pt idx="38">
                  <c:v>0.836537746280583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 Clair'!$L$37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Emerson!$A$38:$A$76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'St Clair'!$L$38:$L$76</c:f>
              <c:numCache>
                <c:formatCode>0%</c:formatCode>
                <c:ptCount val="39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>
                  <c:v>0.8</c:v>
                </c:pt>
                <c:pt idx="25">
                  <c:v>0.8</c:v>
                </c:pt>
                <c:pt idx="26">
                  <c:v>0.8</c:v>
                </c:pt>
                <c:pt idx="27">
                  <c:v>0.8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0.8</c:v>
                </c:pt>
                <c:pt idx="35">
                  <c:v>0.8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 Clair'!$M$37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Emerson!$A$38:$A$76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'St Clair'!$M$38:$M$76</c:f>
              <c:numCache>
                <c:formatCode>0%</c:formatCode>
                <c:ptCount val="39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1.2</c:v>
                </c:pt>
                <c:pt idx="26">
                  <c:v>1.2</c:v>
                </c:pt>
                <c:pt idx="27">
                  <c:v>1.2</c:v>
                </c:pt>
                <c:pt idx="28">
                  <c:v>1.2</c:v>
                </c:pt>
                <c:pt idx="29">
                  <c:v>1.2</c:v>
                </c:pt>
                <c:pt idx="30">
                  <c:v>1.2</c:v>
                </c:pt>
                <c:pt idx="31">
                  <c:v>1.2</c:v>
                </c:pt>
                <c:pt idx="32">
                  <c:v>1.2</c:v>
                </c:pt>
                <c:pt idx="33">
                  <c:v>1.2</c:v>
                </c:pt>
                <c:pt idx="34">
                  <c:v>1.2</c:v>
                </c:pt>
                <c:pt idx="35">
                  <c:v>1.2</c:v>
                </c:pt>
                <c:pt idx="36">
                  <c:v>1.2</c:v>
                </c:pt>
                <c:pt idx="37">
                  <c:v>1.2</c:v>
                </c:pt>
                <c:pt idx="38">
                  <c:v>1.2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153753"/>
        <c:axId val="72251775"/>
      </c:lineChart>
      <c:catAx>
        <c:axId val="5215375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251775"/>
        <c:crossesAt val="0"/>
        <c:auto val="1"/>
        <c:lblAlgn val="ctr"/>
        <c:lblOffset val="100"/>
        <c:noMultiLvlLbl val="0"/>
      </c:catAx>
      <c:valAx>
        <c:axId val="72251775"/>
        <c:scaling>
          <c:orientation val="minMax"/>
          <c:max val="1.4"/>
          <c:min val="0.6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15375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19800</xdr:colOff>
      <xdr:row>0</xdr:row>
      <xdr:rowOff>19080</xdr:rowOff>
    </xdr:from>
    <xdr:to>
      <xdr:col>10</xdr:col>
      <xdr:colOff>60480</xdr:colOff>
      <xdr:row>18</xdr:row>
      <xdr:rowOff>152640</xdr:rowOff>
    </xdr:to>
    <xdr:graphicFrame>
      <xdr:nvGraphicFramePr>
        <xdr:cNvPr id="0" name="Chart 1"/>
        <xdr:cNvGraphicFramePr/>
      </xdr:nvGraphicFramePr>
      <xdr:xfrm>
        <a:off x="19800" y="19080"/>
        <a:ext cx="6422400" cy="304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10080</xdr:colOff>
      <xdr:row>19</xdr:row>
      <xdr:rowOff>37800</xdr:rowOff>
    </xdr:from>
    <xdr:to>
      <xdr:col>10</xdr:col>
      <xdr:colOff>60480</xdr:colOff>
      <xdr:row>38</xdr:row>
      <xdr:rowOff>19080</xdr:rowOff>
    </xdr:to>
    <xdr:graphicFrame>
      <xdr:nvGraphicFramePr>
        <xdr:cNvPr id="1" name="Chart 7"/>
        <xdr:cNvGraphicFramePr/>
      </xdr:nvGraphicFramePr>
      <xdr:xfrm>
        <a:off x="10080" y="3114360"/>
        <a:ext cx="6432120" cy="3057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38</xdr:row>
      <xdr:rowOff>105120</xdr:rowOff>
    </xdr:from>
    <xdr:to>
      <xdr:col>10</xdr:col>
      <xdr:colOff>50400</xdr:colOff>
      <xdr:row>57</xdr:row>
      <xdr:rowOff>86040</xdr:rowOff>
    </xdr:to>
    <xdr:graphicFrame>
      <xdr:nvGraphicFramePr>
        <xdr:cNvPr id="2" name="Chart 15"/>
        <xdr:cNvGraphicFramePr/>
      </xdr:nvGraphicFramePr>
      <xdr:xfrm>
        <a:off x="0" y="6258240"/>
        <a:ext cx="6432120" cy="305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0</xdr:row>
      <xdr:rowOff>47520</xdr:rowOff>
    </xdr:from>
    <xdr:to>
      <xdr:col>7</xdr:col>
      <xdr:colOff>239760</xdr:colOff>
      <xdr:row>16</xdr:row>
      <xdr:rowOff>104760</xdr:rowOff>
    </xdr:to>
    <xdr:graphicFrame>
      <xdr:nvGraphicFramePr>
        <xdr:cNvPr id="3" name="Chart 1"/>
        <xdr:cNvGraphicFramePr/>
      </xdr:nvGraphicFramePr>
      <xdr:xfrm>
        <a:off x="39960" y="47520"/>
        <a:ext cx="4667040" cy="2648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39960</xdr:colOff>
      <xdr:row>16</xdr:row>
      <xdr:rowOff>142920</xdr:rowOff>
    </xdr:from>
    <xdr:to>
      <xdr:col>7</xdr:col>
      <xdr:colOff>249840</xdr:colOff>
      <xdr:row>33</xdr:row>
      <xdr:rowOff>47520</xdr:rowOff>
    </xdr:to>
    <xdr:graphicFrame>
      <xdr:nvGraphicFramePr>
        <xdr:cNvPr id="4" name="Chart 2"/>
        <xdr:cNvGraphicFramePr/>
      </xdr:nvGraphicFramePr>
      <xdr:xfrm>
        <a:off x="39960" y="2733840"/>
        <a:ext cx="4677120" cy="2657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19800</xdr:colOff>
      <xdr:row>33</xdr:row>
      <xdr:rowOff>105120</xdr:rowOff>
    </xdr:from>
    <xdr:to>
      <xdr:col>7</xdr:col>
      <xdr:colOff>239760</xdr:colOff>
      <xdr:row>50</xdr:row>
      <xdr:rowOff>18720</xdr:rowOff>
    </xdr:to>
    <xdr:graphicFrame>
      <xdr:nvGraphicFramePr>
        <xdr:cNvPr id="5" name="Chart 3"/>
        <xdr:cNvGraphicFramePr/>
      </xdr:nvGraphicFramePr>
      <xdr:xfrm>
        <a:off x="19800" y="5448600"/>
        <a:ext cx="4687200" cy="266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2" width="9.85"/>
    <col collapsed="false" customWidth="true" hidden="false" outlineLevel="0" max="3" min="3" style="2" width="10.13"/>
    <col collapsed="false" customWidth="true" hidden="false" outlineLevel="0" max="4" min="4" style="2" width="9.85"/>
    <col collapsed="false" customWidth="true" hidden="false" outlineLevel="0" max="5" min="5" style="2" width="3.7"/>
    <col collapsed="false" customWidth="true" hidden="false" outlineLevel="0" max="6" min="6" style="2" width="13.56"/>
    <col collapsed="false" customWidth="true" hidden="false" outlineLevel="0" max="7" min="7" style="2" width="4.7"/>
    <col collapsed="false" customWidth="true" hidden="false" outlineLevel="0" max="8" min="8" style="3" width="10.71"/>
    <col collapsed="false" customWidth="false" hidden="false" outlineLevel="0" max="257" min="9" style="1" width="9.14"/>
  </cols>
  <sheetData>
    <row r="1" customFormat="false" ht="14.25" hidden="false" customHeight="false" outlineLevel="0" collapsed="false">
      <c r="A1" s="4" t="s">
        <v>0</v>
      </c>
    </row>
    <row r="2" customFormat="false" ht="15" hidden="false" customHeight="false" outlineLevel="0" collapsed="false">
      <c r="A2" s="5" t="s">
        <v>1</v>
      </c>
    </row>
    <row r="4" customFormat="false" ht="12.75" hidden="false" customHeight="false" outlineLevel="0" collapsed="false">
      <c r="A4" s="1" t="s">
        <v>2</v>
      </c>
      <c r="B4" s="2" t="n">
        <v>1.555</v>
      </c>
    </row>
    <row r="5" customFormat="false" ht="12.75" hidden="false" customHeight="false" outlineLevel="0" collapsed="false">
      <c r="A5" s="1" t="s">
        <v>3</v>
      </c>
      <c r="B5" s="6" t="n">
        <f aca="false">Dawn!J16</f>
        <v>1.13232</v>
      </c>
      <c r="C5" s="2" t="s">
        <v>4</v>
      </c>
    </row>
    <row r="6" customFormat="false" ht="12.75" hidden="false" customHeight="false" outlineLevel="0" collapsed="false">
      <c r="A6" s="1" t="s">
        <v>5</v>
      </c>
      <c r="B6" s="6" t="n">
        <f aca="false">'St Clair'!J16</f>
        <v>0.98495</v>
      </c>
      <c r="C6" s="2" t="s">
        <v>4</v>
      </c>
    </row>
    <row r="7" customFormat="false" ht="12.75" hidden="false" customHeight="false" outlineLevel="0" collapsed="false">
      <c r="A7" s="1" t="s">
        <v>6</v>
      </c>
      <c r="B7" s="6" t="n">
        <f aca="false">Emerson!J16</f>
        <v>0.40694</v>
      </c>
      <c r="C7" s="2" t="s">
        <v>4</v>
      </c>
    </row>
    <row r="9" customFormat="false" ht="12.75" hidden="false" customHeight="false" outlineLevel="0" collapsed="false">
      <c r="A9" s="7"/>
      <c r="B9" s="8" t="s">
        <v>7</v>
      </c>
      <c r="C9" s="8"/>
      <c r="D9" s="8"/>
      <c r="E9" s="9"/>
      <c r="F9" s="8" t="s">
        <v>8</v>
      </c>
      <c r="G9" s="9"/>
      <c r="H9" s="8" t="s">
        <v>9</v>
      </c>
      <c r="I9" s="8"/>
      <c r="J9" s="8"/>
      <c r="K9" s="7"/>
      <c r="L9" s="7"/>
    </row>
    <row r="10" customFormat="false" ht="12.75" hidden="false" customHeight="false" outlineLevel="0" collapsed="false">
      <c r="A10" s="7"/>
      <c r="B10" s="9" t="s">
        <v>10</v>
      </c>
      <c r="C10" s="9" t="s">
        <v>11</v>
      </c>
      <c r="D10" s="9" t="s">
        <v>12</v>
      </c>
      <c r="E10" s="9"/>
      <c r="F10" s="9" t="s">
        <v>13</v>
      </c>
      <c r="G10" s="9"/>
      <c r="H10" s="9" t="s">
        <v>10</v>
      </c>
      <c r="I10" s="9" t="s">
        <v>11</v>
      </c>
      <c r="J10" s="9" t="s">
        <v>12</v>
      </c>
      <c r="K10" s="7"/>
      <c r="L10" s="7"/>
    </row>
    <row r="11" customFormat="false" ht="12.75" hidden="false" customHeight="false" outlineLevel="0" collapsed="false">
      <c r="A11" s="9" t="s">
        <v>14</v>
      </c>
      <c r="B11" s="10" t="n">
        <f aca="false">0.8*$B$5*1.055056/$B$4</f>
        <v>0.614616596743408</v>
      </c>
      <c r="C11" s="10" t="n">
        <f aca="false">0.8*$B$6*1.055056/$B$4</f>
        <v>0.534625032643087</v>
      </c>
      <c r="D11" s="10" t="n">
        <f aca="false">0.8*$B$7*1.055056/$B$4</f>
        <v>0.220884624380707</v>
      </c>
      <c r="E11" s="9"/>
      <c r="F11" s="9"/>
      <c r="G11" s="9"/>
      <c r="H11" s="11"/>
      <c r="I11" s="7"/>
      <c r="J11" s="7"/>
      <c r="K11" s="7"/>
      <c r="L11" s="7"/>
    </row>
    <row r="12" customFormat="false" ht="12.75" hidden="false" customHeight="false" outlineLevel="0" collapsed="false">
      <c r="A12" s="12" t="n">
        <v>36951</v>
      </c>
      <c r="B12" s="10" t="n">
        <f aca="false">0.8*$B$5*1.055056/$B$4</f>
        <v>0.614616596743408</v>
      </c>
      <c r="C12" s="10" t="n">
        <f aca="false">0.8*$B$6*1.055056/$B$4</f>
        <v>0.534625032643087</v>
      </c>
      <c r="D12" s="10" t="n">
        <f aca="false">0.8*$B$7*1.055056/$B$4</f>
        <v>0.220884624380707</v>
      </c>
      <c r="E12" s="9"/>
      <c r="F12" s="13" t="n">
        <f aca="false">Dawn!F38/$B$5</f>
        <v>1.03759004666864</v>
      </c>
      <c r="G12" s="9"/>
      <c r="H12" s="10" t="n">
        <f aca="false">B12-B$11</f>
        <v>0</v>
      </c>
      <c r="I12" s="10" t="n">
        <f aca="false">C12-C$11</f>
        <v>0</v>
      </c>
      <c r="J12" s="10" t="n">
        <f aca="false">D12-D$11</f>
        <v>0</v>
      </c>
      <c r="K12" s="7"/>
      <c r="L12" s="7"/>
    </row>
    <row r="13" customFormat="false" ht="12.75" hidden="false" customHeight="false" outlineLevel="0" collapsed="false">
      <c r="A13" s="12" t="n">
        <v>36982</v>
      </c>
      <c r="B13" s="10" t="n">
        <f aca="false">0.8*$B$5*1.055056/$B$4</f>
        <v>0.614616596743408</v>
      </c>
      <c r="C13" s="10" t="n">
        <f aca="false">0.8*$B$6*1.055056/$B$4</f>
        <v>0.534625032643087</v>
      </c>
      <c r="D13" s="10" t="n">
        <f aca="false">0.8*$B$7*1.055056/$B$4</f>
        <v>0.220884624380707</v>
      </c>
      <c r="E13" s="9"/>
      <c r="F13" s="13" t="n">
        <f aca="false">Dawn!F39/$B$5</f>
        <v>0.991212697509393</v>
      </c>
      <c r="G13" s="9"/>
      <c r="H13" s="10" t="n">
        <f aca="false">B13-B$11</f>
        <v>0</v>
      </c>
      <c r="I13" s="10" t="n">
        <f aca="false">C13-C$11</f>
        <v>0</v>
      </c>
      <c r="J13" s="10" t="n">
        <f aca="false">D13-D$11</f>
        <v>0</v>
      </c>
      <c r="K13" s="7"/>
      <c r="L13" s="7"/>
    </row>
    <row r="14" customFormat="false" ht="12.75" hidden="false" customHeight="false" outlineLevel="0" collapsed="false">
      <c r="A14" s="12" t="n">
        <v>37012</v>
      </c>
      <c r="B14" s="10" t="n">
        <f aca="false">0.8*$B$5*1.055056/$B$4</f>
        <v>0.614616596743408</v>
      </c>
      <c r="C14" s="10" t="n">
        <f aca="false">0.8*$B$6*1.055056/$B$4</f>
        <v>0.534625032643087</v>
      </c>
      <c r="D14" s="10" t="n">
        <f aca="false">0.8*$B$7*1.055056/$B$4</f>
        <v>0.220884624380707</v>
      </c>
      <c r="E14" s="9"/>
      <c r="F14" s="13" t="n">
        <f aca="false">Dawn!F40/$B$5</f>
        <v>0.992564679616349</v>
      </c>
      <c r="G14" s="9"/>
      <c r="H14" s="10" t="n">
        <f aca="false">B14-B$11</f>
        <v>0</v>
      </c>
      <c r="I14" s="10" t="n">
        <f aca="false">C14-C$11</f>
        <v>0</v>
      </c>
      <c r="J14" s="10" t="n">
        <f aca="false">D14-D$11</f>
        <v>0</v>
      </c>
      <c r="K14" s="7"/>
      <c r="L14" s="7"/>
    </row>
    <row r="15" customFormat="false" ht="12.75" hidden="false" customHeight="false" outlineLevel="0" collapsed="false">
      <c r="A15" s="12" t="n">
        <v>37043</v>
      </c>
      <c r="B15" s="10" t="n">
        <f aca="false">Dawn!F41*1.055056/Summary!$B$4</f>
        <v>0.768496798730731</v>
      </c>
      <c r="C15" s="10" t="n">
        <f aca="false">'St Clair'!F41*1.055056/Summary!$B$4</f>
        <v>0.672135732380805</v>
      </c>
      <c r="D15" s="10" t="n">
        <f aca="false">Emerson!F41*1.055056/Summary!$B$4</f>
        <v>0.277215308149362</v>
      </c>
      <c r="E15" s="9"/>
      <c r="F15" s="13" t="n">
        <f aca="false">Dawn!F41/$B$5</f>
        <v>1.00029423585717</v>
      </c>
      <c r="G15" s="9"/>
      <c r="H15" s="10" t="n">
        <f aca="false">B15-B$11</f>
        <v>0.153880201987323</v>
      </c>
      <c r="I15" s="10" t="n">
        <f aca="false">C15-C$11</f>
        <v>0.137510699737718</v>
      </c>
      <c r="J15" s="10" t="n">
        <f aca="false">D15-D$11</f>
        <v>0.0563306837686549</v>
      </c>
      <c r="K15" s="7"/>
      <c r="L15" s="7"/>
    </row>
    <row r="16" customFormat="false" ht="12.75" hidden="false" customHeight="false" outlineLevel="0" collapsed="false">
      <c r="A16" s="12" t="n">
        <v>37073</v>
      </c>
      <c r="B16" s="10" t="n">
        <f aca="false">Dawn!F42*1.055056/Summary!$B$4</f>
        <v>0.770471677839098</v>
      </c>
      <c r="C16" s="10" t="n">
        <f aca="false">'St Clair'!F42*1.055056/Summary!$B$4</f>
        <v>0.673853583498673</v>
      </c>
      <c r="D16" s="10" t="n">
        <f aca="false">Emerson!F42*1.055056/Summary!$B$4</f>
        <v>0.277925052130179</v>
      </c>
      <c r="E16" s="9"/>
      <c r="F16" s="13" t="n">
        <f aca="false">Dawn!F42/$B$5</f>
        <v>1.00286478682352</v>
      </c>
      <c r="G16" s="9"/>
      <c r="H16" s="10" t="n">
        <f aca="false">B16-B$11</f>
        <v>0.155855081095689</v>
      </c>
      <c r="I16" s="10" t="n">
        <f aca="false">C16-C$11</f>
        <v>0.139228550855587</v>
      </c>
      <c r="J16" s="10" t="n">
        <f aca="false">D16-D$11</f>
        <v>0.0570404277494717</v>
      </c>
      <c r="K16" s="7"/>
      <c r="L16" s="7"/>
    </row>
    <row r="17" customFormat="false" ht="12.75" hidden="false" customHeight="false" outlineLevel="0" collapsed="false">
      <c r="A17" s="12" t="n">
        <v>37104</v>
      </c>
      <c r="B17" s="10" t="n">
        <f aca="false">Dawn!F43*1.055056/Summary!$B$4</f>
        <v>0.773397819269997</v>
      </c>
      <c r="C17" s="10" t="n">
        <f aca="false">'St Clair'!F43*1.055056/Summary!$B$4</f>
        <v>0.676398891364264</v>
      </c>
      <c r="D17" s="10" t="n">
        <f aca="false">Emerson!F43*1.055056/Summary!$B$4</f>
        <v>0.27897666650941</v>
      </c>
      <c r="E17" s="9"/>
      <c r="F17" s="13" t="n">
        <f aca="false">Dawn!F43/$B$5</f>
        <v>1.00667352410319</v>
      </c>
      <c r="G17" s="9"/>
      <c r="H17" s="10" t="n">
        <f aca="false">B17-B$11</f>
        <v>0.158781222526589</v>
      </c>
      <c r="I17" s="10" t="n">
        <f aca="false">C17-C$11</f>
        <v>0.141773858721177</v>
      </c>
      <c r="J17" s="10" t="n">
        <f aca="false">D17-D$11</f>
        <v>0.0580920421287024</v>
      </c>
      <c r="K17" s="7"/>
      <c r="L17" s="7"/>
    </row>
    <row r="18" customFormat="false" ht="12.75" hidden="false" customHeight="false" outlineLevel="0" collapsed="false">
      <c r="A18" s="12" t="n">
        <v>37135</v>
      </c>
      <c r="B18" s="10" t="n">
        <f aca="false">Dawn!F44*1.055056/Summary!$B$4</f>
        <v>0.773266352272509</v>
      </c>
      <c r="C18" s="10" t="n">
        <f aca="false">'St Clair'!F44*1.055056/Summary!$B$4</f>
        <v>0.67628453462838</v>
      </c>
      <c r="D18" s="10" t="n">
        <f aca="false">Emerson!F44*1.055056/Summary!$B$4</f>
        <v>0.278929419105886</v>
      </c>
      <c r="E18" s="9"/>
      <c r="F18" s="13" t="n">
        <f aca="false">Dawn!F44/$B$5</f>
        <v>1.00650240344269</v>
      </c>
      <c r="G18" s="9"/>
      <c r="H18" s="10" t="n">
        <f aca="false">B18-B$11</f>
        <v>0.158649755529101</v>
      </c>
      <c r="I18" s="10" t="n">
        <f aca="false">C18-C$11</f>
        <v>0.141659501985293</v>
      </c>
      <c r="J18" s="10" t="n">
        <f aca="false">D18-D$11</f>
        <v>0.0580447947251787</v>
      </c>
      <c r="K18" s="7"/>
      <c r="L18" s="7"/>
    </row>
    <row r="19" customFormat="false" ht="12.75" hidden="false" customHeight="false" outlineLevel="0" collapsed="false">
      <c r="A19" s="12" t="n">
        <v>37165</v>
      </c>
      <c r="B19" s="10" t="n">
        <f aca="false">Dawn!F45*1.055056/Summary!$B$4</f>
        <v>0.775936891240073</v>
      </c>
      <c r="C19" s="10" t="n">
        <f aca="false">'St Clair'!F45*1.055056/Summary!$B$4</f>
        <v>0.678607506364375</v>
      </c>
      <c r="D19" s="10" t="n">
        <f aca="false">Emerson!F45*1.055056/Summary!$B$4</f>
        <v>0.279889173528188</v>
      </c>
      <c r="E19" s="9"/>
      <c r="F19" s="13" t="n">
        <f aca="false">Dawn!F45/$B$5</f>
        <v>1.00997844230232</v>
      </c>
      <c r="G19" s="9"/>
      <c r="H19" s="10" t="n">
        <f aca="false">B19-B$11</f>
        <v>0.161320294496665</v>
      </c>
      <c r="I19" s="10" t="n">
        <f aca="false">C19-C$11</f>
        <v>0.143982473721288</v>
      </c>
      <c r="J19" s="10" t="n">
        <f aca="false">D19-D$11</f>
        <v>0.0590045491474802</v>
      </c>
      <c r="K19" s="7"/>
      <c r="L19" s="7"/>
    </row>
    <row r="20" customFormat="false" ht="12.75" hidden="false" customHeight="false" outlineLevel="0" collapsed="false">
      <c r="A20" s="14" t="n">
        <v>37196</v>
      </c>
      <c r="B20" s="10" t="n">
        <f aca="false">Dawn!F46*1.055056/Summary!$B$4</f>
        <v>0.795319936012989</v>
      </c>
      <c r="C20" s="10" t="n">
        <f aca="false">'St Clair'!F46*1.055056/Summary!$B$4</f>
        <v>0.695467872646948</v>
      </c>
      <c r="D20" s="10" t="n">
        <f aca="false">Emerson!F46*1.055056/Summary!$B$4</f>
        <v>0.286855169218355</v>
      </c>
      <c r="E20" s="9"/>
      <c r="F20" s="13" t="n">
        <f aca="false">Dawn!F46/$B$5</f>
        <v>1.03520788761911</v>
      </c>
      <c r="G20" s="9"/>
      <c r="H20" s="10" t="n">
        <f aca="false">B20-B$11</f>
        <v>0.18070333926958</v>
      </c>
      <c r="I20" s="10" t="n">
        <f aca="false">C20-C$11</f>
        <v>0.160842840003861</v>
      </c>
      <c r="J20" s="10" t="n">
        <f aca="false">D20-D$11</f>
        <v>0.0659705448376476</v>
      </c>
      <c r="K20" s="7"/>
      <c r="L20" s="7"/>
    </row>
    <row r="21" customFormat="false" ht="12.75" hidden="false" customHeight="false" outlineLevel="0" collapsed="false">
      <c r="A21" s="12" t="n">
        <v>37226</v>
      </c>
      <c r="B21" s="10" t="n">
        <f aca="false">Dawn!F47*1.055056/Summary!$B$4</f>
        <v>0.81010430180757</v>
      </c>
      <c r="C21" s="10" t="n">
        <f aca="false">'St Clair'!F47*1.055056/Summary!$B$4</f>
        <v>0.70832807213947</v>
      </c>
      <c r="D21" s="10" t="n">
        <f aca="false">Emerson!F47*1.055056/Summary!$B$4</f>
        <v>0.292168463884568</v>
      </c>
      <c r="E21" s="9"/>
      <c r="F21" s="13" t="n">
        <f aca="false">Dawn!F47/$B$5</f>
        <v>1.05445157986292</v>
      </c>
      <c r="G21" s="9"/>
      <c r="H21" s="10" t="n">
        <f aca="false">B21-B$11</f>
        <v>0.195487705064161</v>
      </c>
      <c r="I21" s="10" t="n">
        <f aca="false">C21-C$11</f>
        <v>0.173703039496383</v>
      </c>
      <c r="J21" s="10" t="n">
        <f aca="false">D21-D$11</f>
        <v>0.071283839503861</v>
      </c>
      <c r="K21" s="7"/>
      <c r="L21" s="7"/>
    </row>
    <row r="22" customFormat="false" ht="12.75" hidden="false" customHeight="false" outlineLevel="0" collapsed="false">
      <c r="A22" s="12" t="n">
        <v>37257</v>
      </c>
      <c r="B22" s="10" t="n">
        <f aca="false">Dawn!F48*1.055056/Summary!$B$4</f>
        <v>0.813454219137384</v>
      </c>
      <c r="C22" s="10" t="n">
        <f aca="false">'St Clair'!F48*1.055056/Summary!$B$4</f>
        <v>0.711242002012651</v>
      </c>
      <c r="D22" s="10" t="n">
        <f aca="false">Emerson!F48*1.055056/Summary!$B$4</f>
        <v>0.293372377405653</v>
      </c>
      <c r="E22" s="9"/>
      <c r="F22" s="13" t="n">
        <f aca="false">Dawn!F48/$B$5</f>
        <v>1.05881191422104</v>
      </c>
      <c r="G22" s="9"/>
      <c r="H22" s="10" t="n">
        <f aca="false">B22-B$11</f>
        <v>0.198837622393976</v>
      </c>
      <c r="I22" s="10" t="n">
        <f aca="false">C22-C$11</f>
        <v>0.176616969369564</v>
      </c>
      <c r="J22" s="10" t="n">
        <f aca="false">D22-D$11</f>
        <v>0.0724877530249457</v>
      </c>
      <c r="K22" s="7"/>
      <c r="L22" s="7"/>
    </row>
    <row r="23" customFormat="false" ht="12.75" hidden="false" customHeight="false" outlineLevel="0" collapsed="false">
      <c r="A23" s="12" t="n">
        <v>37288</v>
      </c>
      <c r="B23" s="10" t="n">
        <f aca="false">Dawn!F49*1.055056/Summary!$B$4</f>
        <v>0.783339008833863</v>
      </c>
      <c r="C23" s="10" t="n">
        <f aca="false">'St Clair'!F49*1.055056/Summary!$B$4</f>
        <v>0.68504624781909</v>
      </c>
      <c r="D23" s="10" t="n">
        <f aca="false">Emerson!F49*1.055056/Summary!$B$4</f>
        <v>0.282549391252521</v>
      </c>
      <c r="E23" s="9"/>
      <c r="F23" s="13" t="n">
        <f aca="false">Dawn!F49/$B$5</f>
        <v>1.01961321966825</v>
      </c>
      <c r="G23" s="9"/>
      <c r="H23" s="10" t="n">
        <f aca="false">B23-B$11</f>
        <v>0.168722412090455</v>
      </c>
      <c r="I23" s="10" t="n">
        <f aca="false">C23-C$11</f>
        <v>0.150421215176003</v>
      </c>
      <c r="J23" s="10" t="n">
        <f aca="false">D23-D$11</f>
        <v>0.0616647668718134</v>
      </c>
      <c r="K23" s="7"/>
      <c r="L23" s="7"/>
    </row>
    <row r="24" customFormat="false" ht="12.75" hidden="false" customHeight="false" outlineLevel="0" collapsed="false">
      <c r="A24" s="12" t="n">
        <v>37316</v>
      </c>
      <c r="B24" s="10" t="n">
        <f aca="false">Dawn!F50*1.055056/Summary!$B$4</f>
        <v>0.737645955541115</v>
      </c>
      <c r="C24" s="10" t="n">
        <f aca="false">'St Clair'!F50*1.055056/Summary!$B$4</f>
        <v>0.645300086980553</v>
      </c>
      <c r="D24" s="10" t="n">
        <f aca="false">Emerson!F50*1.055056/Summary!$B$4</f>
        <v>0.26612794580693</v>
      </c>
      <c r="E24" s="9"/>
      <c r="F24" s="13" t="n">
        <f aca="false">Dawn!F50/$B$5</f>
        <v>0.960138023541292</v>
      </c>
      <c r="G24" s="9"/>
      <c r="H24" s="10" t="n">
        <f aca="false">B24-B$11</f>
        <v>0.123029358797706</v>
      </c>
      <c r="I24" s="10" t="n">
        <f aca="false">C24-C$11</f>
        <v>0.110675054337466</v>
      </c>
      <c r="J24" s="10" t="n">
        <f aca="false">D24-D$11</f>
        <v>0.0452433214262229</v>
      </c>
      <c r="K24" s="7"/>
      <c r="L24" s="7"/>
    </row>
    <row r="25" customFormat="false" ht="12.75" hidden="false" customHeight="false" outlineLevel="0" collapsed="false">
      <c r="A25" s="12" t="n">
        <v>37347</v>
      </c>
      <c r="B25" s="10" t="n">
        <f aca="false">Dawn!F51*1.055056/Summary!$B$4</f>
        <v>0.662594462389042</v>
      </c>
      <c r="C25" s="10" t="n">
        <f aca="false">'St Clair'!F51*1.055056/Summary!$B$4</f>
        <v>0.58001644968709</v>
      </c>
      <c r="D25" s="10" t="n">
        <f aca="false">Emerson!F51*1.055056/Summary!$B$4</f>
        <v>0.239155486940793</v>
      </c>
      <c r="E25" s="9"/>
      <c r="F25" s="13" t="n">
        <f aca="false">Dawn!F51/$B$5</f>
        <v>0.862449163787438</v>
      </c>
      <c r="G25" s="9"/>
      <c r="H25" s="10" t="n">
        <f aca="false">B25-B$11</f>
        <v>0.0479778656456338</v>
      </c>
      <c r="I25" s="10" t="n">
        <f aca="false">C25-C$11</f>
        <v>0.0453914170440033</v>
      </c>
      <c r="J25" s="10" t="n">
        <f aca="false">D25-D$11</f>
        <v>0.0182708625600857</v>
      </c>
      <c r="K25" s="7"/>
      <c r="L25" s="7"/>
    </row>
    <row r="26" customFormat="false" ht="12.75" hidden="false" customHeight="false" outlineLevel="0" collapsed="false">
      <c r="A26" s="12" t="n">
        <v>37377</v>
      </c>
      <c r="B26" s="10" t="n">
        <f aca="false">Dawn!F52*1.055056/Summary!$B$4</f>
        <v>0.649587391933084</v>
      </c>
      <c r="C26" s="10" t="n">
        <f aca="false">'St Clair'!F52*1.055056/Summary!$B$4</f>
        <v>0.568702232817658</v>
      </c>
      <c r="D26" s="10" t="n">
        <f aca="false">Emerson!F52*1.055056/Summary!$B$4</f>
        <v>0.234480927406962</v>
      </c>
      <c r="E26" s="9"/>
      <c r="F26" s="13" t="n">
        <f aca="false">Dawn!F52/$B$5</f>
        <v>0.84551884264105</v>
      </c>
      <c r="G26" s="9"/>
      <c r="H26" s="10" t="n">
        <f aca="false">B26-B$11</f>
        <v>0.0349707951896758</v>
      </c>
      <c r="I26" s="10" t="n">
        <f aca="false">C26-C$11</f>
        <v>0.0340772001745708</v>
      </c>
      <c r="J26" s="10" t="n">
        <f aca="false">D26-D$11</f>
        <v>0.0135963030262547</v>
      </c>
      <c r="K26" s="7"/>
      <c r="L26" s="7"/>
    </row>
    <row r="27" customFormat="false" ht="12.75" hidden="false" customHeight="false" outlineLevel="0" collapsed="false">
      <c r="A27" s="12" t="n">
        <v>37408</v>
      </c>
      <c r="B27" s="10" t="n">
        <f aca="false">Dawn!F53*1.055056/Summary!$B$4</f>
        <v>0.651910893446797</v>
      </c>
      <c r="C27" s="10" t="n">
        <f aca="false">'St Clair'!F53*1.055056/Summary!$B$4</f>
        <v>0.570723333580632</v>
      </c>
      <c r="D27" s="10" t="n">
        <f aca="false">Emerson!F53*1.055056/Summary!$B$4</f>
        <v>0.235315961413242</v>
      </c>
      <c r="E27" s="9"/>
      <c r="F27" s="13" t="n">
        <f aca="false">Dawn!F53/$B$5</f>
        <v>0.84854316905986</v>
      </c>
      <c r="G27" s="9"/>
      <c r="H27" s="10" t="n">
        <f aca="false">B27-B$11</f>
        <v>0.0372942967033885</v>
      </c>
      <c r="I27" s="10" t="n">
        <f aca="false">C27-C$11</f>
        <v>0.0360983009375452</v>
      </c>
      <c r="J27" s="10" t="n">
        <f aca="false">D27-D$11</f>
        <v>0.014431337032534</v>
      </c>
      <c r="K27" s="7"/>
      <c r="L27" s="7"/>
    </row>
    <row r="28" customFormat="false" ht="12.75" hidden="false" customHeight="false" outlineLevel="0" collapsed="false">
      <c r="A28" s="12" t="n">
        <v>37438</v>
      </c>
      <c r="B28" s="10" t="n">
        <f aca="false">Dawn!F54*1.055056/Summary!$B$4</f>
        <v>0.65839512326889</v>
      </c>
      <c r="C28" s="10" t="n">
        <f aca="false">'St Clair'!F54*1.055056/Summary!$B$4</f>
        <v>0.576363649183351</v>
      </c>
      <c r="D28" s="10" t="n">
        <f aca="false">Emerson!F54*1.055056/Summary!$B$4</f>
        <v>0.237646303086799</v>
      </c>
      <c r="E28" s="9"/>
      <c r="F28" s="13" t="n">
        <f aca="false">Dawn!F54/$B$5</f>
        <v>0.856983201244412</v>
      </c>
      <c r="G28" s="9"/>
      <c r="H28" s="10" t="n">
        <f aca="false">B28-B$11</f>
        <v>0.0437785265254819</v>
      </c>
      <c r="I28" s="10" t="n">
        <f aca="false">C28-C$11</f>
        <v>0.0417386165402643</v>
      </c>
      <c r="J28" s="10" t="n">
        <f aca="false">D28-D$11</f>
        <v>0.0167616787060916</v>
      </c>
      <c r="K28" s="7"/>
      <c r="L28" s="7"/>
    </row>
    <row r="29" customFormat="false" ht="12.75" hidden="false" customHeight="false" outlineLevel="0" collapsed="false">
      <c r="A29" s="12" t="n">
        <v>37469</v>
      </c>
      <c r="B29" s="10" t="n">
        <f aca="false">Dawn!F55*1.055056/Summary!$B$4</f>
        <v>0.66065583136921</v>
      </c>
      <c r="C29" s="10" t="n">
        <f aca="false">'St Clair'!F55*1.055056/Summary!$B$4</f>
        <v>0.578330129015386</v>
      </c>
      <c r="D29" s="10" t="n">
        <f aca="false">Emerson!F55*1.055056/Summary!$B$4</f>
        <v>0.238458770016946</v>
      </c>
      <c r="E29" s="9"/>
      <c r="F29" s="13" t="n">
        <f aca="false">Dawn!F55/$B$5</f>
        <v>0.859925794219999</v>
      </c>
      <c r="G29" s="9"/>
      <c r="H29" s="10" t="n">
        <f aca="false">B29-B$11</f>
        <v>0.0460392346258018</v>
      </c>
      <c r="I29" s="10" t="n">
        <f aca="false">C29-C$11</f>
        <v>0.0437050963722995</v>
      </c>
      <c r="J29" s="10" t="n">
        <f aca="false">D29-D$11</f>
        <v>0.0175741456362387</v>
      </c>
      <c r="K29" s="7"/>
      <c r="L29" s="7"/>
    </row>
    <row r="30" customFormat="false" ht="12.75" hidden="false" customHeight="false" outlineLevel="0" collapsed="false">
      <c r="A30" s="12" t="n">
        <v>37500</v>
      </c>
      <c r="B30" s="10" t="n">
        <f aca="false">Dawn!F56*1.055056/Summary!$B$4</f>
        <v>0.65818265898008</v>
      </c>
      <c r="C30" s="10" t="n">
        <f aca="false">'St Clair'!F56*1.055056/Summary!$B$4</f>
        <v>0.576178836850033</v>
      </c>
      <c r="D30" s="10" t="n">
        <f aca="false">Emerson!F56*1.055056/Summary!$B$4</f>
        <v>0.237569946387555</v>
      </c>
      <c r="E30" s="9"/>
      <c r="F30" s="13" t="n">
        <f aca="false">Dawn!F56/$B$5</f>
        <v>0.856706652527784</v>
      </c>
      <c r="G30" s="9"/>
      <c r="H30" s="10" t="n">
        <f aca="false">B30-B$11</f>
        <v>0.043566062236672</v>
      </c>
      <c r="I30" s="10" t="n">
        <f aca="false">C30-C$11</f>
        <v>0.0415538042069459</v>
      </c>
      <c r="J30" s="10" t="n">
        <f aca="false">D30-D$11</f>
        <v>0.0166853220068474</v>
      </c>
      <c r="K30" s="7"/>
      <c r="L30" s="7"/>
    </row>
    <row r="31" customFormat="false" ht="12.75" hidden="false" customHeight="false" outlineLevel="0" collapsed="false">
      <c r="A31" s="12" t="n">
        <v>37530</v>
      </c>
      <c r="B31" s="10" t="n">
        <f aca="false">Dawn!F57*1.055056/Summary!$B$4</f>
        <v>0.657366648904253</v>
      </c>
      <c r="C31" s="10" t="n">
        <f aca="false">'St Clair'!F57*1.055056/Summary!$B$4</f>
        <v>0.575469029442068</v>
      </c>
      <c r="D31" s="10" t="n">
        <f aca="false">Emerson!F57*1.055056/Summary!$B$4</f>
        <v>0.237276683758389</v>
      </c>
      <c r="E31" s="9"/>
      <c r="F31" s="13" t="n">
        <f aca="false">Dawn!F57/$B$5</f>
        <v>0.855644513847961</v>
      </c>
      <c r="G31" s="9"/>
      <c r="H31" s="10" t="n">
        <f aca="false">B31-B$11</f>
        <v>0.0427500521608443</v>
      </c>
      <c r="I31" s="10" t="n">
        <f aca="false">C31-C$11</f>
        <v>0.0408439967989812</v>
      </c>
      <c r="J31" s="10" t="n">
        <f aca="false">D31-D$11</f>
        <v>0.0163920593776812</v>
      </c>
      <c r="K31" s="7"/>
      <c r="L31" s="7"/>
    </row>
    <row r="32" customFormat="false" ht="12.75" hidden="false" customHeight="false" outlineLevel="0" collapsed="false">
      <c r="A32" s="7"/>
      <c r="B32" s="9"/>
      <c r="C32" s="9"/>
      <c r="D32" s="9"/>
      <c r="E32" s="9"/>
      <c r="F32" s="9"/>
      <c r="G32" s="9"/>
      <c r="H32" s="11"/>
      <c r="I32" s="7"/>
      <c r="J32" s="7"/>
      <c r="K32" s="7"/>
      <c r="L32" s="7"/>
    </row>
    <row r="33" customFormat="false" ht="12.75" hidden="false" customHeight="false" outlineLevel="0" collapsed="false">
      <c r="A33" s="1" t="s">
        <v>15</v>
      </c>
    </row>
  </sheetData>
  <mergeCells count="2">
    <mergeCell ref="B9:D9"/>
    <mergeCell ref="H9:J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6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F38" activeCellId="0" sqref="F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4.56"/>
    <col collapsed="false" customWidth="true" hidden="false" outlineLevel="0" max="3" min="3" style="0" width="12.42"/>
    <col collapsed="false" customWidth="true" hidden="false" outlineLevel="0" max="4" min="4" style="0" width="10.41"/>
    <col collapsed="false" customWidth="true" hidden="false" outlineLevel="0" max="7" min="7" style="0" width="4.85"/>
    <col collapsed="false" customWidth="true" hidden="false" outlineLevel="0" max="8" min="8" style="0" width="11.13"/>
    <col collapsed="false" customWidth="true" hidden="false" outlineLevel="0" max="9" min="9" style="0" width="5.71"/>
  </cols>
  <sheetData>
    <row r="1" customFormat="false" ht="18" hidden="false" customHeight="false" outlineLevel="0" collapsed="false">
      <c r="A1" s="15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3" customFormat="false" ht="6.75" hidden="false" customHeight="true" outlineLevel="0" collapsed="false"/>
    <row r="4" customFormat="false" ht="12.75" hidden="false" customHeight="false" outlineLevel="0" collapsed="false">
      <c r="B4" s="0" t="s">
        <v>17</v>
      </c>
    </row>
    <row r="5" customFormat="false" ht="12.75" hidden="false" customHeight="false" outlineLevel="0" collapsed="false">
      <c r="B5" s="0" t="s">
        <v>18</v>
      </c>
    </row>
    <row r="6" customFormat="false" ht="12.75" hidden="false" customHeight="false" outlineLevel="0" collapsed="false">
      <c r="B6" s="0" t="s">
        <v>19</v>
      </c>
    </row>
    <row r="7" customFormat="false" ht="12.75" hidden="false" customHeight="false" outlineLevel="0" collapsed="false">
      <c r="B7" s="0" t="s">
        <v>20</v>
      </c>
    </row>
    <row r="8" customFormat="false" ht="12.75" hidden="false" customHeight="false" outlineLevel="0" collapsed="false">
      <c r="B8" s="0" t="s">
        <v>21</v>
      </c>
    </row>
    <row r="9" customFormat="false" ht="7.5" hidden="false" customHeight="true" outlineLevel="0" collapsed="false"/>
    <row r="11" customFormat="false" ht="12.75" hidden="false" customHeight="false" outlineLevel="0" collapsed="false">
      <c r="A11" s="17" t="s">
        <v>22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4" customFormat="false" ht="12.75" hidden="false" customHeight="false" outlineLevel="0" collapsed="false">
      <c r="A14" s="18" t="s">
        <v>23</v>
      </c>
    </row>
    <row r="16" customFormat="false" ht="13.5" hidden="false" customHeight="false" outlineLevel="0" collapsed="false">
      <c r="A16" s="18" t="s">
        <v>24</v>
      </c>
      <c r="C16" s="0" t="s">
        <v>25</v>
      </c>
      <c r="H16" s="19" t="n">
        <v>0.8</v>
      </c>
      <c r="I16" s="20" t="s">
        <v>26</v>
      </c>
      <c r="J16" s="21" t="n">
        <v>0.98495</v>
      </c>
      <c r="K16" s="20" t="s">
        <v>27</v>
      </c>
      <c r="L16" s="22" t="n">
        <f aca="false">J16*H16</f>
        <v>0.78796</v>
      </c>
    </row>
    <row r="17" customFormat="false" ht="13.5" hidden="false" customHeight="false" outlineLevel="0" collapsed="false">
      <c r="A17" s="18"/>
    </row>
    <row r="18" customFormat="false" ht="12.75" hidden="false" customHeight="false" outlineLevel="0" collapsed="false">
      <c r="A18" s="18"/>
    </row>
    <row r="19" customFormat="false" ht="12.75" hidden="false" customHeight="false" outlineLevel="0" collapsed="false">
      <c r="A19" s="18" t="s">
        <v>28</v>
      </c>
      <c r="B19" s="18" t="s">
        <v>29</v>
      </c>
    </row>
    <row r="20" customFormat="false" ht="6" hidden="false" customHeight="true" outlineLevel="0" collapsed="false">
      <c r="J20" s="20"/>
    </row>
    <row r="21" customFormat="false" ht="12.75" hidden="false" customHeight="false" outlineLevel="0" collapsed="false">
      <c r="C21" s="0" t="s">
        <v>30</v>
      </c>
      <c r="D21" s="20" t="s">
        <v>26</v>
      </c>
      <c r="E21" s="0" t="s">
        <v>31</v>
      </c>
      <c r="G21" s="0" t="s">
        <v>32</v>
      </c>
      <c r="H21" s="23" t="n">
        <f aca="false">A34</f>
        <v>1.13232</v>
      </c>
      <c r="I21" s="20" t="s">
        <v>26</v>
      </c>
      <c r="J21" s="23" t="n">
        <f aca="false">J16</f>
        <v>0.98495</v>
      </c>
      <c r="K21" s="20" t="s">
        <v>27</v>
      </c>
    </row>
    <row r="22" customFormat="false" ht="12.75" hidden="false" customHeight="false" outlineLevel="0" collapsed="false">
      <c r="C22" s="20" t="n">
        <v>0.14</v>
      </c>
      <c r="D22" s="20" t="s">
        <v>26</v>
      </c>
      <c r="E22" s="0" t="n">
        <f aca="false">8+0.156</f>
        <v>8.156</v>
      </c>
      <c r="G22" s="0" t="s">
        <v>32</v>
      </c>
      <c r="H22" s="23" t="n">
        <f aca="false">A34</f>
        <v>1.13232</v>
      </c>
      <c r="I22" s="20" t="s">
        <v>26</v>
      </c>
      <c r="J22" s="23" t="n">
        <f aca="false">J16</f>
        <v>0.98495</v>
      </c>
      <c r="K22" s="20" t="s">
        <v>27</v>
      </c>
      <c r="L22" s="24" t="n">
        <f aca="false">C22*E22/H22*J22</f>
        <v>0.993230984174085</v>
      </c>
    </row>
    <row r="23" customFormat="false" ht="7.5" hidden="false" customHeight="true" outlineLevel="0" collapsed="false">
      <c r="J23" s="25"/>
    </row>
    <row r="24" customFormat="false" ht="12.75" hidden="false" customHeight="false" outlineLevel="0" collapsed="false">
      <c r="B24" s="18" t="s">
        <v>33</v>
      </c>
      <c r="J24" s="25"/>
    </row>
    <row r="25" customFormat="false" ht="8.25" hidden="false" customHeight="true" outlineLevel="0" collapsed="false">
      <c r="J25" s="25"/>
    </row>
    <row r="26" customFormat="false" ht="12.75" hidden="false" customHeight="false" outlineLevel="0" collapsed="false">
      <c r="H26" s="26" t="n">
        <v>0.04</v>
      </c>
      <c r="I26" s="20" t="s">
        <v>26</v>
      </c>
      <c r="J26" s="21" t="n">
        <f aca="false">28.69853*12/365</f>
        <v>0.943513315068493</v>
      </c>
      <c r="K26" s="20" t="s">
        <v>27</v>
      </c>
      <c r="L26" s="24" t="n">
        <f aca="false">J26*H26</f>
        <v>0.0377405326027397</v>
      </c>
    </row>
    <row r="27" customFormat="false" ht="8.25" hidden="false" customHeight="true" outlineLevel="0" collapsed="false">
      <c r="J27" s="25"/>
    </row>
    <row r="28" customFormat="false" ht="12.75" hidden="false" customHeight="false" outlineLevel="0" collapsed="false">
      <c r="B28" s="18" t="s">
        <v>34</v>
      </c>
    </row>
    <row r="29" customFormat="false" ht="12.75" hidden="false" customHeight="false" outlineLevel="0" collapsed="false">
      <c r="L29" s="21" t="n">
        <v>0.04144</v>
      </c>
    </row>
    <row r="30" customFormat="false" ht="7.5" hidden="false" customHeight="true" outlineLevel="0" collapsed="false"/>
    <row r="31" customFormat="false" ht="13.5" hidden="false" customHeight="false" outlineLevel="0" collapsed="false">
      <c r="L31" s="27" t="n">
        <f aca="false">SUM(L21:L29)</f>
        <v>1.07241151677683</v>
      </c>
    </row>
    <row r="32" customFormat="false" ht="13.5" hidden="false" customHeight="false" outlineLevel="0" collapsed="false"/>
    <row r="33" customFormat="false" ht="12.75" hidden="false" customHeight="false" outlineLevel="0" collapsed="false">
      <c r="A33" s="17" t="s">
        <v>35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customFormat="false" ht="12.75" hidden="false" customHeight="false" outlineLevel="0" collapsed="false">
      <c r="A34" s="21" t="n">
        <v>1.13232</v>
      </c>
      <c r="C34" s="0" t="n">
        <v>0.676</v>
      </c>
    </row>
    <row r="35" customFormat="false" ht="12.75" hidden="false" customHeight="false" outlineLevel="0" collapsed="false">
      <c r="A35" s="28"/>
      <c r="B35" s="20"/>
      <c r="J35" s="29"/>
      <c r="K35" s="29"/>
    </row>
    <row r="36" customFormat="false" ht="12.75" hidden="false" customHeight="false" outlineLevel="0" collapsed="false">
      <c r="A36" s="30"/>
      <c r="B36" s="20"/>
      <c r="C36" s="31" t="s">
        <v>36</v>
      </c>
      <c r="D36" s="31"/>
      <c r="E36" s="31" t="s">
        <v>37</v>
      </c>
      <c r="H36" s="18" t="s">
        <v>38</v>
      </c>
      <c r="K36" s="28" t="s">
        <v>39</v>
      </c>
      <c r="O36" s="0" t="s">
        <v>40</v>
      </c>
    </row>
    <row r="37" customFormat="false" ht="12.75" hidden="false" customHeight="false" outlineLevel="0" collapsed="false">
      <c r="A37" s="0" t="s">
        <v>41</v>
      </c>
      <c r="E37" s="31" t="s">
        <v>42</v>
      </c>
      <c r="J37" s="18" t="s">
        <v>43</v>
      </c>
      <c r="K37" s="32"/>
      <c r="L37" s="28" t="s">
        <v>44</v>
      </c>
      <c r="M37" s="20" t="s">
        <v>45</v>
      </c>
    </row>
    <row r="38" customFormat="false" ht="12.75" hidden="false" customHeight="false" outlineLevel="0" collapsed="false">
      <c r="A38" s="33" t="n">
        <v>36951</v>
      </c>
      <c r="C38" s="34" t="n">
        <f aca="false">0.8*$J$16</f>
        <v>0.78796</v>
      </c>
      <c r="E38" s="35" t="n">
        <v>7.6301</v>
      </c>
      <c r="F38" s="36" t="n">
        <f aca="false">0.14*(E38+0.156)/$A$34*$J$16+0.04*$J$26+$L$29</f>
        <v>1.02736539845338</v>
      </c>
      <c r="H38" s="24" t="n">
        <f aca="false">LARGE((F38~C38),1)</f>
        <v>1.02736539845338</v>
      </c>
      <c r="J38" s="37" t="n">
        <f aca="false">H38/$J$16</f>
        <v>1.04306350419146</v>
      </c>
      <c r="K38" s="38" t="n">
        <f aca="false">IF(J38&lt;0.8,0.8,IF(J38&gt;1.2,1.2,J38))</f>
        <v>1.04306350419146</v>
      </c>
      <c r="L38" s="38" t="n">
        <v>0.8</v>
      </c>
      <c r="M38" s="39" t="n">
        <v>1.2</v>
      </c>
      <c r="O38" s="40" t="n">
        <f aca="false">(J38-0.8)*$C$34</f>
        <v>0.16431092883343</v>
      </c>
    </row>
    <row r="39" customFormat="false" ht="12.75" hidden="false" customHeight="false" outlineLevel="0" collapsed="false">
      <c r="A39" s="33" t="n">
        <v>36982</v>
      </c>
      <c r="C39" s="34" t="n">
        <f aca="false">0.8*$J$16</f>
        <v>0.78796</v>
      </c>
      <c r="D39" s="41"/>
      <c r="E39" s="35" t="n">
        <v>7.255</v>
      </c>
      <c r="F39" s="36" t="n">
        <f aca="false">0.14*(E39+0.156)/$A$34*$J$16+0.04*$J$26+$L$29</f>
        <v>0.981686028398981</v>
      </c>
      <c r="G39" s="41"/>
      <c r="H39" s="24" t="n">
        <f aca="false">LARGE((F39~C39),1)</f>
        <v>0.981686028398981</v>
      </c>
      <c r="I39" s="41"/>
      <c r="J39" s="37" t="n">
        <f aca="false">H39/$J$16</f>
        <v>0.996686155032216</v>
      </c>
      <c r="K39" s="38" t="n">
        <f aca="false">IF(J39&lt;0.8,0.8,IF(J39&gt;1.2,1.2,J39))</f>
        <v>0.996686155032216</v>
      </c>
      <c r="L39" s="38" t="n">
        <v>0.8</v>
      </c>
      <c r="M39" s="39" t="n">
        <v>1.2</v>
      </c>
      <c r="O39" s="40" t="n">
        <f aca="false">(J39-0.8)*$C$34</f>
        <v>0.132959840801778</v>
      </c>
    </row>
    <row r="40" customFormat="false" ht="12.75" hidden="false" customHeight="false" outlineLevel="0" collapsed="false">
      <c r="A40" s="33" t="n">
        <v>37012</v>
      </c>
      <c r="C40" s="34" t="n">
        <f aca="false">0.8*$J$16</f>
        <v>0.78796</v>
      </c>
      <c r="D40" s="41"/>
      <c r="E40" s="35" t="n">
        <v>7.26593483128106</v>
      </c>
      <c r="F40" s="36" t="n">
        <f aca="false">0.14*(E40+0.156)/$A$34*$J$16+0.04*$J$26+$L$29</f>
        <v>0.983017663175227</v>
      </c>
      <c r="G40" s="41"/>
      <c r="H40" s="24" t="n">
        <f aca="false">LARGE((F40~C40),1)</f>
        <v>0.983017663175227</v>
      </c>
      <c r="I40" s="41"/>
      <c r="J40" s="37" t="n">
        <f aca="false">H40/$J$16</f>
        <v>0.998038137139172</v>
      </c>
      <c r="K40" s="38" t="n">
        <f aca="false">IF(J40&lt;0.8,0.8,IF(J40&gt;1.2,1.2,J40))</f>
        <v>0.998038137139172</v>
      </c>
      <c r="L40" s="38" t="n">
        <v>0.8</v>
      </c>
      <c r="M40" s="39" t="n">
        <v>1.2</v>
      </c>
      <c r="O40" s="40" t="n">
        <f aca="false">(J40-0.8)*$C$34</f>
        <v>0.13387378070608</v>
      </c>
    </row>
    <row r="41" customFormat="false" ht="12.75" hidden="false" customHeight="false" outlineLevel="0" collapsed="false">
      <c r="A41" s="33" t="n">
        <v>37043</v>
      </c>
      <c r="C41" s="34" t="n">
        <f aca="false">0.8*$J$16</f>
        <v>0.78796</v>
      </c>
      <c r="D41" s="41"/>
      <c r="E41" s="35" t="n">
        <v>7.32845148215686</v>
      </c>
      <c r="F41" s="36" t="n">
        <f aca="false">0.14*(E41+0.156)/$A$34*$J$16+0.04*$J$26+$L$29</f>
        <v>0.990630889594629</v>
      </c>
      <c r="G41" s="41"/>
      <c r="H41" s="24" t="n">
        <f aca="false">LARGE((F41~C41),1)</f>
        <v>0.990630889594629</v>
      </c>
      <c r="I41" s="41"/>
      <c r="J41" s="37" t="n">
        <f aca="false">H41/$J$16</f>
        <v>1.00576769338</v>
      </c>
      <c r="K41" s="38" t="n">
        <f aca="false">IF(J41&lt;0.8,0.8,IF(J41&gt;1.2,1.2,J41))</f>
        <v>1.00576769338</v>
      </c>
      <c r="L41" s="38" t="n">
        <v>0.8</v>
      </c>
      <c r="M41" s="39" t="n">
        <v>1.2</v>
      </c>
      <c r="O41" s="40" t="n">
        <f aca="false">(J41-0.8)*$C$34</f>
        <v>0.139098960724879</v>
      </c>
    </row>
    <row r="42" customFormat="false" ht="12.75" hidden="false" customHeight="false" outlineLevel="0" collapsed="false">
      <c r="A42" s="33" t="n">
        <v>37073</v>
      </c>
      <c r="C42" s="34" t="n">
        <f aca="false">0.8*$J$16</f>
        <v>0.78796</v>
      </c>
      <c r="D42" s="42"/>
      <c r="E42" s="43" t="n">
        <v>7.34924209837269</v>
      </c>
      <c r="F42" s="36" t="n">
        <f aca="false">0.14*(E42+0.156)/$A$34*$J$16+0.04*$J$26+$L$29</f>
        <v>0.993162753768935</v>
      </c>
      <c r="G42" s="42"/>
      <c r="H42" s="44" t="n">
        <f aca="false">LARGE((F42~C42),1)</f>
        <v>0.993162753768935</v>
      </c>
      <c r="I42" s="42"/>
      <c r="J42" s="37" t="n">
        <f aca="false">H42/$J$16</f>
        <v>1.00833824434635</v>
      </c>
      <c r="K42" s="38" t="n">
        <f aca="false">IF(J42&lt;0.8,0.8,IF(J42&gt;1.2,1.2,J42))</f>
        <v>1.00833824434635</v>
      </c>
      <c r="L42" s="38" t="n">
        <v>0.8</v>
      </c>
      <c r="M42" s="39" t="n">
        <v>1.2</v>
      </c>
      <c r="O42" s="40" t="n">
        <f aca="false">(J42-0.8)*$C$34</f>
        <v>0.140836653178131</v>
      </c>
    </row>
    <row r="43" customFormat="false" ht="12.75" hidden="false" customHeight="false" outlineLevel="0" collapsed="false">
      <c r="A43" s="33" t="n">
        <v>37104</v>
      </c>
      <c r="C43" s="34" t="n">
        <f aca="false">0.8*$J$16</f>
        <v>0.78796</v>
      </c>
      <c r="D43" s="41"/>
      <c r="E43" s="35" t="n">
        <v>7.38004716549066</v>
      </c>
      <c r="F43" s="36" t="n">
        <f aca="false">0.14*(E43+0.156)/$A$34*$J$16+0.04*$J$26+$L$29</f>
        <v>0.996914169552545</v>
      </c>
      <c r="G43" s="41"/>
      <c r="H43" s="24" t="n">
        <f aca="false">LARGE((F43~C43),1)</f>
        <v>0.996914169552545</v>
      </c>
      <c r="I43" s="41"/>
      <c r="J43" s="37" t="n">
        <f aca="false">H43/$J$16</f>
        <v>1.01214698162602</v>
      </c>
      <c r="K43" s="38" t="n">
        <f aca="false">IF(J43&lt;0.8,0.8,IF(J43&gt;1.2,1.2,J43))</f>
        <v>1.01214698162602</v>
      </c>
      <c r="L43" s="38" t="n">
        <v>0.8</v>
      </c>
      <c r="M43" s="39" t="n">
        <v>1.2</v>
      </c>
      <c r="O43" s="40" t="n">
        <f aca="false">(J43-0.8)*$C$34</f>
        <v>0.143411359579187</v>
      </c>
    </row>
    <row r="44" customFormat="false" ht="12.75" hidden="false" customHeight="false" outlineLevel="0" collapsed="false">
      <c r="A44" s="33" t="n">
        <v>37135</v>
      </c>
      <c r="C44" s="34" t="n">
        <f aca="false">0.8*$J$16</f>
        <v>0.78796</v>
      </c>
      <c r="D44" s="41"/>
      <c r="E44" s="35" t="n">
        <v>7.37866314158851</v>
      </c>
      <c r="F44" s="36" t="n">
        <f aca="false">0.14*(E44+0.156)/$A$34*$J$16+0.04*$J$26+$L$29</f>
        <v>0.996745624257983</v>
      </c>
      <c r="G44" s="41"/>
      <c r="H44" s="24" t="n">
        <f aca="false">LARGE((F44~C44),1)</f>
        <v>0.996745624257983</v>
      </c>
      <c r="I44" s="41"/>
      <c r="J44" s="37" t="n">
        <f aca="false">H44/$J$16</f>
        <v>1.01197586096551</v>
      </c>
      <c r="K44" s="38" t="n">
        <f aca="false">IF(J44&lt;0.8,0.8,IF(J44&gt;1.2,1.2,J44))</f>
        <v>1.01197586096551</v>
      </c>
      <c r="L44" s="38" t="n">
        <v>0.8</v>
      </c>
      <c r="M44" s="39" t="n">
        <v>1.2</v>
      </c>
      <c r="O44" s="40" t="n">
        <f aca="false">(J44-0.8)*$C$34</f>
        <v>0.143295682012687</v>
      </c>
    </row>
    <row r="45" customFormat="false" ht="12.75" hidden="false" customHeight="false" outlineLevel="0" collapsed="false">
      <c r="A45" s="33" t="n">
        <v>37165</v>
      </c>
      <c r="C45" s="34" t="n">
        <f aca="false">0.8*$J$16</f>
        <v>0.78796</v>
      </c>
      <c r="D45" s="41"/>
      <c r="E45" s="35" t="n">
        <v>7.40677734388517</v>
      </c>
      <c r="F45" s="36" t="n">
        <f aca="false">0.14*(E45+0.156)/$A$34*$J$16+0.04*$J$26+$L$29</f>
        <v>1.00016934873277</v>
      </c>
      <c r="G45" s="41"/>
      <c r="H45" s="24" t="n">
        <f aca="false">LARGE((F45~C45),1)</f>
        <v>1.00016934873277</v>
      </c>
      <c r="I45" s="41"/>
      <c r="J45" s="37" t="n">
        <f aca="false">H45/$J$16</f>
        <v>1.01545189982514</v>
      </c>
      <c r="K45" s="38" t="n">
        <f aca="false">IF(J45&lt;0.8,0.8,IF(J45&gt;1.2,1.2,J45))</f>
        <v>1.01545189982514</v>
      </c>
      <c r="L45" s="38" t="n">
        <v>0.8</v>
      </c>
      <c r="M45" s="39" t="n">
        <v>1.2</v>
      </c>
      <c r="O45" s="40" t="n">
        <f aca="false">(J45-0.8)*$C$34</f>
        <v>0.145645484281794</v>
      </c>
    </row>
    <row r="46" customFormat="false" ht="12.75" hidden="false" customHeight="false" outlineLevel="0" collapsed="false">
      <c r="A46" s="45" t="n">
        <v>37196</v>
      </c>
      <c r="C46" s="34" t="n">
        <f aca="false">0.8*$J$16</f>
        <v>0.78796</v>
      </c>
      <c r="D46" s="41"/>
      <c r="E46" s="35" t="n">
        <v>7.6108330976074</v>
      </c>
      <c r="F46" s="36" t="n">
        <f aca="false">0.14*(E46+0.156)/$A$34*$J$16+0.04*$J$26+$L$29</f>
        <v>1.02501909089755</v>
      </c>
      <c r="G46" s="41"/>
      <c r="H46" s="24" t="n">
        <f aca="false">LARGE((F46~C46),1)</f>
        <v>1.02501909089755</v>
      </c>
      <c r="I46" s="41"/>
      <c r="J46" s="37" t="n">
        <f aca="false">H46/$J$16</f>
        <v>1.04068134514193</v>
      </c>
      <c r="K46" s="38" t="n">
        <f aca="false">IF(J46&lt;0.8,0.8,IF(J46&gt;1.2,1.2,J46))</f>
        <v>1.04068134514193</v>
      </c>
      <c r="L46" s="38" t="n">
        <v>0.8</v>
      </c>
      <c r="M46" s="39" t="n">
        <v>1.2</v>
      </c>
      <c r="O46" s="40" t="n">
        <f aca="false">(J46-0.8)*$C$34</f>
        <v>0.162700589315948</v>
      </c>
    </row>
    <row r="47" customFormat="false" ht="12.75" hidden="false" customHeight="false" outlineLevel="0" collapsed="false">
      <c r="A47" s="33" t="n">
        <v>37226</v>
      </c>
      <c r="C47" s="34" t="n">
        <f aca="false">0.8*$J$16</f>
        <v>0.78796</v>
      </c>
      <c r="E47" s="35" t="n">
        <v>7.7664760804753</v>
      </c>
      <c r="F47" s="36" t="n">
        <f aca="false">0.14*(E47+0.156)/$A$34*$J$16+0.04*$J$26+$L$29</f>
        <v>1.04397316557308</v>
      </c>
      <c r="H47" s="24" t="n">
        <f aca="false">LARGE((F47~C47),1)</f>
        <v>1.04397316557308</v>
      </c>
      <c r="J47" s="37" t="n">
        <f aca="false">H47/$J$16</f>
        <v>1.05992503738574</v>
      </c>
      <c r="K47" s="38" t="n">
        <f aca="false">IF(J47&lt;0.8,0.8,IF(J47&gt;1.2,1.2,J47))</f>
        <v>1.05992503738574</v>
      </c>
      <c r="L47" s="38" t="n">
        <v>0.8</v>
      </c>
      <c r="M47" s="39" t="n">
        <v>1.2</v>
      </c>
      <c r="O47" s="40" t="n">
        <f aca="false">(J47-0.8)*$C$34</f>
        <v>0.17570932527276</v>
      </c>
    </row>
    <row r="48" customFormat="false" ht="12.75" hidden="false" customHeight="false" outlineLevel="0" collapsed="false">
      <c r="A48" s="33" t="n">
        <v>37257</v>
      </c>
      <c r="C48" s="34" t="n">
        <f aca="false">0.8*$J$16</f>
        <v>0.78796</v>
      </c>
      <c r="E48" s="35" t="n">
        <v>7.80174246476378</v>
      </c>
      <c r="F48" s="36" t="n">
        <f aca="false">0.14*(E48+0.156)/$A$34*$J$16+0.04*$J$26+$L$29</f>
        <v>1.04826787689912</v>
      </c>
      <c r="H48" s="24" t="n">
        <f aca="false">LARGE((F48~C48),1)</f>
        <v>1.04826787689912</v>
      </c>
      <c r="J48" s="37" t="n">
        <f aca="false">H48/$J$16</f>
        <v>1.06428537174386</v>
      </c>
      <c r="K48" s="38" t="n">
        <f aca="false">IF(J48&lt;0.8,0.8,IF(J48&gt;1.2,1.2,J48))</f>
        <v>1.06428537174386</v>
      </c>
      <c r="L48" s="38" t="n">
        <v>0.8</v>
      </c>
      <c r="M48" s="39" t="n">
        <v>1.2</v>
      </c>
      <c r="O48" s="40" t="n">
        <f aca="false">(J48-0.8)*$C$34</f>
        <v>0.178656911298849</v>
      </c>
    </row>
    <row r="49" customFormat="false" ht="12.75" hidden="false" customHeight="false" outlineLevel="0" collapsed="false">
      <c r="A49" s="33" t="n">
        <v>37288</v>
      </c>
      <c r="C49" s="34" t="n">
        <f aca="false">0.8*$J$16</f>
        <v>0.78796</v>
      </c>
      <c r="E49" s="35" t="n">
        <v>7.48470342322086</v>
      </c>
      <c r="F49" s="36" t="n">
        <f aca="false">0.14*(E49+0.156)/$A$34*$J$16+0.04*$J$26+$L$29</f>
        <v>1.00965912269935</v>
      </c>
      <c r="H49" s="24" t="n">
        <f aca="false">LARGE((F49~C49),1)</f>
        <v>1.00965912269935</v>
      </c>
      <c r="J49" s="37" t="n">
        <f aca="false">H49/$J$16</f>
        <v>1.02508667719108</v>
      </c>
      <c r="K49" s="38" t="n">
        <f aca="false">IF(J49&lt;0.8,0.8,IF(J49&gt;1.2,1.2,J49))</f>
        <v>1.02508667719108</v>
      </c>
      <c r="L49" s="38" t="n">
        <v>0.8</v>
      </c>
      <c r="M49" s="39" t="n">
        <v>1.2</v>
      </c>
      <c r="O49" s="40" t="n">
        <f aca="false">(J49-0.8)*$C$34</f>
        <v>0.152158593781167</v>
      </c>
    </row>
    <row r="50" customFormat="false" ht="12.75" hidden="false" customHeight="false" outlineLevel="0" collapsed="false">
      <c r="A50" s="33" t="n">
        <v>37316</v>
      </c>
      <c r="C50" s="34" t="n">
        <f aca="false">0.8*$J$16</f>
        <v>0.78796</v>
      </c>
      <c r="E50" s="35" t="n">
        <v>7.00366803694601</v>
      </c>
      <c r="F50" s="36" t="n">
        <f aca="false">0.14*(E50+0.156)/$A$34*$J$16+0.04*$J$26+$L$29</f>
        <v>0.951079028274101</v>
      </c>
      <c r="H50" s="24" t="n">
        <f aca="false">LARGE((F50~C50),1)</f>
        <v>0.951079028274101</v>
      </c>
      <c r="J50" s="37" t="n">
        <f aca="false">H50/$J$16</f>
        <v>0.965611481064116</v>
      </c>
      <c r="K50" s="38" t="n">
        <f aca="false">IF(J50&lt;0.8,0.8,IF(J50&gt;1.2,1.2,J50))</f>
        <v>0.965611481064116</v>
      </c>
      <c r="L50" s="38" t="n">
        <v>0.8</v>
      </c>
      <c r="M50" s="39" t="n">
        <v>1.2</v>
      </c>
      <c r="O50" s="40" t="n">
        <f aca="false">(J50-0.8)*$C$34</f>
        <v>0.111953361199342</v>
      </c>
    </row>
    <row r="51" customFormat="false" ht="12.75" hidden="false" customHeight="false" outlineLevel="0" collapsed="false">
      <c r="A51" s="33" t="n">
        <v>37347</v>
      </c>
      <c r="C51" s="34" t="n">
        <f aca="false">0.8*$J$16</f>
        <v>0.78796</v>
      </c>
      <c r="E51" s="35" t="n">
        <v>6.21356053925683</v>
      </c>
      <c r="F51" s="36" t="n">
        <f aca="false">0.14*(E51+0.156)/$A$34*$J$16+0.04*$J$26+$L$29</f>
        <v>0.854860385859542</v>
      </c>
      <c r="H51" s="24" t="n">
        <f aca="false">LARGE((F51~C51),1)</f>
        <v>0.854860385859542</v>
      </c>
      <c r="J51" s="37" t="n">
        <f aca="false">H51/$J$16</f>
        <v>0.867922621310262</v>
      </c>
      <c r="K51" s="38" t="n">
        <f aca="false">IF(J51&lt;0.8,0.8,IF(J51&gt;1.2,1.2,J51))</f>
        <v>0.867922621310262</v>
      </c>
      <c r="L51" s="38" t="n">
        <v>0.8</v>
      </c>
      <c r="M51" s="39" t="n">
        <v>1.2</v>
      </c>
      <c r="O51" s="40" t="n">
        <f aca="false">(J51-0.8)*$C$34</f>
        <v>0.0459156920057368</v>
      </c>
    </row>
    <row r="52" customFormat="false" ht="12.75" hidden="false" customHeight="false" outlineLevel="0" collapsed="false">
      <c r="A52" s="33" t="n">
        <v>37377</v>
      </c>
      <c r="C52" s="34" t="n">
        <f aca="false">0.8*$J$16</f>
        <v>0.78796</v>
      </c>
      <c r="E52" s="35" t="n">
        <v>6.07662810182484</v>
      </c>
      <c r="F52" s="36" t="n">
        <f aca="false">0.14*(E52+0.156)/$A$34*$J$16+0.04*$J$26+$L$29</f>
        <v>0.838184866046407</v>
      </c>
      <c r="H52" s="24" t="n">
        <f aca="false">LARGE((F52~C52),1)</f>
        <v>0.838184866046407</v>
      </c>
      <c r="J52" s="37" t="n">
        <f aca="false">H52/$J$16</f>
        <v>0.850992300163873</v>
      </c>
      <c r="K52" s="38" t="n">
        <f aca="false">IF(J52&lt;0.8,0.8,IF(J52&gt;1.2,1.2,J52))</f>
        <v>0.850992300163873</v>
      </c>
      <c r="L52" s="38" t="n">
        <v>0.8</v>
      </c>
      <c r="M52" s="39" t="n">
        <v>1.2</v>
      </c>
      <c r="O52" s="40" t="n">
        <f aca="false">(J52-0.8)*$C$34</f>
        <v>0.034470794910778</v>
      </c>
    </row>
    <row r="53" customFormat="false" ht="12.75" hidden="false" customHeight="false" outlineLevel="0" collapsed="false">
      <c r="A53" s="33" t="n">
        <v>37408</v>
      </c>
      <c r="C53" s="34" t="n">
        <f aca="false">0.8*$J$16</f>
        <v>0.78796</v>
      </c>
      <c r="E53" s="35" t="n">
        <v>6.10108885390017</v>
      </c>
      <c r="F53" s="36" t="n">
        <f aca="false">0.14*(E53+0.156)/$A$34*$J$16+0.04*$J$26+$L$29</f>
        <v>0.841163676352613</v>
      </c>
      <c r="H53" s="24" t="n">
        <f aca="false">LARGE((F53~C53),1)</f>
        <v>0.841163676352613</v>
      </c>
      <c r="J53" s="37" t="n">
        <f aca="false">H53/$J$16</f>
        <v>0.854016626582683</v>
      </c>
      <c r="K53" s="38" t="n">
        <f aca="false">IF(J53&lt;0.8,0.8,IF(J53&gt;1.2,1.2,J53))</f>
        <v>0.854016626582683</v>
      </c>
      <c r="L53" s="38" t="n">
        <v>0.8</v>
      </c>
      <c r="M53" s="39" t="n">
        <v>1.2</v>
      </c>
      <c r="O53" s="40" t="n">
        <f aca="false">(J53-0.8)*$C$34</f>
        <v>0.0365152395698934</v>
      </c>
    </row>
    <row r="54" customFormat="false" ht="12.75" hidden="false" customHeight="false" outlineLevel="0" collapsed="false">
      <c r="A54" s="33" t="n">
        <v>37438</v>
      </c>
      <c r="C54" s="34" t="n">
        <f aca="false">0.8*$J$16</f>
        <v>0.78796</v>
      </c>
      <c r="E54" s="35" t="n">
        <v>6.16935183420884</v>
      </c>
      <c r="F54" s="36" t="n">
        <f aca="false">0.14*(E54+0.156)/$A$34*$J$16+0.04*$J$26+$L$29</f>
        <v>0.849476686052789</v>
      </c>
      <c r="H54" s="24" t="n">
        <f aca="false">LARGE((F54~C54),1)</f>
        <v>0.849476686052789</v>
      </c>
      <c r="J54" s="37" t="n">
        <f aca="false">H54/$J$16</f>
        <v>0.862456658767236</v>
      </c>
      <c r="K54" s="38" t="n">
        <f aca="false">IF(J54&lt;0.8,0.8,IF(J54&gt;1.2,1.2,J54))</f>
        <v>0.862456658767236</v>
      </c>
      <c r="L54" s="38" t="n">
        <v>0.8</v>
      </c>
      <c r="M54" s="39" t="n">
        <v>1.2</v>
      </c>
      <c r="O54" s="40" t="n">
        <f aca="false">(J54-0.8)*$C$34</f>
        <v>0.0422207013266513</v>
      </c>
    </row>
    <row r="55" customFormat="false" ht="12.75" hidden="false" customHeight="false" outlineLevel="0" collapsed="false">
      <c r="A55" s="33" t="n">
        <v>37469</v>
      </c>
      <c r="C55" s="34" t="n">
        <f aca="false">0.8*$J$16</f>
        <v>0.78796</v>
      </c>
      <c r="E55" s="35" t="n">
        <v>6.19315152619538</v>
      </c>
      <c r="F55" s="36" t="n">
        <f aca="false">0.14*(E55+0.156)/$A$34*$J$16+0.04*$J$26+$L$29</f>
        <v>0.852374993004092</v>
      </c>
      <c r="H55" s="24" t="n">
        <f aca="false">LARGE((F55~C55),1)</f>
        <v>0.852374993004092</v>
      </c>
      <c r="J55" s="37" t="n">
        <f aca="false">H55/$J$16</f>
        <v>0.865399251742822</v>
      </c>
      <c r="K55" s="38" t="n">
        <f aca="false">IF(J55&lt;0.8,0.8,IF(J55&gt;1.2,1.2,J55))</f>
        <v>0.865399251742822</v>
      </c>
      <c r="L55" s="38" t="n">
        <v>0.8</v>
      </c>
      <c r="M55" s="39" t="n">
        <v>1.2</v>
      </c>
      <c r="O55" s="40" t="n">
        <f aca="false">(J55-0.8)*$C$34</f>
        <v>0.0442098941781475</v>
      </c>
    </row>
    <row r="56" customFormat="false" ht="12.75" hidden="false" customHeight="false" outlineLevel="0" collapsed="false">
      <c r="A56" s="33" t="n">
        <v>37500</v>
      </c>
      <c r="C56" s="34" t="n">
        <f aca="false">0.8*$J$16</f>
        <v>0.78796</v>
      </c>
      <c r="E56" s="35" t="n">
        <v>6.16711510818875</v>
      </c>
      <c r="F56" s="36" t="n">
        <f aca="false">0.14*(E56+0.156)/$A$34*$J$16+0.04*$J$26+$L$29</f>
        <v>0.849204299394346</v>
      </c>
      <c r="H56" s="24" t="n">
        <f aca="false">LARGE((F56~C56),1)</f>
        <v>0.849204299394346</v>
      </c>
      <c r="J56" s="37" t="n">
        <f aca="false">H56/$J$16</f>
        <v>0.862180110050607</v>
      </c>
      <c r="K56" s="38" t="n">
        <f aca="false">IF(J56&lt;0.8,0.8,IF(J56&gt;1.2,1.2,J56))</f>
        <v>0.862180110050607</v>
      </c>
      <c r="L56" s="38" t="n">
        <v>0.8</v>
      </c>
      <c r="M56" s="39" t="n">
        <v>1.2</v>
      </c>
      <c r="O56" s="40" t="n">
        <f aca="false">(J56-0.8)*$C$34</f>
        <v>0.0420337543942105</v>
      </c>
    </row>
    <row r="57" customFormat="false" ht="12.75" hidden="false" customHeight="false" outlineLevel="0" collapsed="false">
      <c r="A57" s="33" t="n">
        <v>37530</v>
      </c>
      <c r="C57" s="34" t="n">
        <f aca="false">0.8*$J$16</f>
        <v>0.78796</v>
      </c>
      <c r="E57" s="35" t="n">
        <v>6.15852453054634</v>
      </c>
      <c r="F57" s="36" t="n">
        <f aca="false">0.14*(E57+0.156)/$A$34*$J$16+0.04*$J$26+$L$29</f>
        <v>0.848158145901654</v>
      </c>
      <c r="H57" s="24" t="n">
        <f aca="false">LARGE((F57~C57),1)</f>
        <v>0.848158145901654</v>
      </c>
      <c r="J57" s="37" t="n">
        <f aca="false">H57/$J$16</f>
        <v>0.861117971370785</v>
      </c>
      <c r="K57" s="38" t="n">
        <f aca="false">IF(J57&lt;0.8,0.8,IF(J57&gt;1.2,1.2,J57))</f>
        <v>0.861117971370785</v>
      </c>
      <c r="L57" s="38" t="n">
        <v>0.8</v>
      </c>
      <c r="M57" s="39" t="n">
        <v>1.2</v>
      </c>
      <c r="O57" s="40" t="n">
        <f aca="false">(J57-0.8)*$C$34</f>
        <v>0.0413157486466503</v>
      </c>
    </row>
    <row r="58" customFormat="false" ht="12.75" hidden="false" customHeight="false" outlineLevel="0" collapsed="false">
      <c r="A58" s="45" t="n">
        <v>37561</v>
      </c>
      <c r="C58" s="34" t="n">
        <f aca="false">0.8*$J$16</f>
        <v>0.78796</v>
      </c>
      <c r="E58" s="35" t="n">
        <v>6.48359244959924</v>
      </c>
      <c r="F58" s="36" t="n">
        <f aca="false">0.14*(E58+0.156)/$A$34*$J$16+0.04*$J$26+$L$29</f>
        <v>0.887744650213122</v>
      </c>
      <c r="H58" s="24" t="n">
        <f aca="false">LARGE((F58~C58),1)</f>
        <v>0.887744650213122</v>
      </c>
      <c r="J58" s="37" t="n">
        <f aca="false">H58/$J$16</f>
        <v>0.901309356021242</v>
      </c>
      <c r="K58" s="38" t="n">
        <f aca="false">IF(J58&lt;0.8,0.8,IF(J58&gt;1.2,1.2,J58))</f>
        <v>0.901309356021242</v>
      </c>
      <c r="L58" s="38" t="n">
        <v>0.8</v>
      </c>
      <c r="M58" s="39" t="n">
        <v>1.2</v>
      </c>
    </row>
    <row r="59" customFormat="false" ht="12.75" hidden="false" customHeight="false" outlineLevel="0" collapsed="false">
      <c r="A59" s="33" t="n">
        <v>37591</v>
      </c>
      <c r="C59" s="34" t="n">
        <f aca="false">0.8*$J$16</f>
        <v>0.78796</v>
      </c>
      <c r="E59" s="35" t="n">
        <v>6.63861493048355</v>
      </c>
      <c r="F59" s="36" t="n">
        <f aca="false">0.14*(E59+0.156)/$A$34*$J$16+0.04*$J$26+$L$29</f>
        <v>0.906623160666509</v>
      </c>
      <c r="H59" s="24" t="n">
        <f aca="false">LARGE((F59~C59),1)</f>
        <v>0.906623160666509</v>
      </c>
      <c r="J59" s="37" t="n">
        <f aca="false">H59/$J$16</f>
        <v>0.920476329424346</v>
      </c>
      <c r="K59" s="38" t="n">
        <f aca="false">IF(J59&lt;0.8,0.8,IF(J59&gt;1.2,1.2,J59))</f>
        <v>0.920476329424346</v>
      </c>
      <c r="L59" s="38" t="n">
        <v>0.8</v>
      </c>
      <c r="M59" s="39" t="n">
        <v>1.2</v>
      </c>
    </row>
    <row r="60" customFormat="false" ht="12.75" hidden="false" customHeight="false" outlineLevel="0" collapsed="false">
      <c r="A60" s="33" t="n">
        <v>37622</v>
      </c>
      <c r="C60" s="34" t="n">
        <f aca="false">0.8*$J$16</f>
        <v>0.78796</v>
      </c>
      <c r="E60" s="35" t="n">
        <v>6.69513102249475</v>
      </c>
      <c r="F60" s="36" t="n">
        <f aca="false">0.14*(E60+0.156)/$A$34*$J$16+0.04*$J$26+$L$29</f>
        <v>0.913505643953655</v>
      </c>
      <c r="H60" s="24" t="n">
        <f aca="false">LARGE((F60~C60),1)</f>
        <v>0.913505643953655</v>
      </c>
      <c r="J60" s="37" t="n">
        <f aca="false">H60/$J$16</f>
        <v>0.927463976804564</v>
      </c>
      <c r="K60" s="38" t="n">
        <f aca="false">IF(J60&lt;0.8,0.8,IF(J60&gt;1.2,1.2,J60))</f>
        <v>0.927463976804564</v>
      </c>
      <c r="L60" s="38" t="n">
        <v>0.8</v>
      </c>
      <c r="M60" s="39" t="n">
        <v>1.2</v>
      </c>
    </row>
    <row r="61" customFormat="false" ht="12.75" hidden="false" customHeight="false" outlineLevel="0" collapsed="false">
      <c r="A61" s="33" t="n">
        <v>37653</v>
      </c>
      <c r="C61" s="34" t="n">
        <f aca="false">0.8*$J$16</f>
        <v>0.78796</v>
      </c>
      <c r="E61" s="35" t="n">
        <v>6.50977413411842</v>
      </c>
      <c r="F61" s="36" t="n">
        <f aca="false">0.14*(E61+0.156)/$A$34*$J$16+0.04*$J$26+$L$29</f>
        <v>0.890933034259508</v>
      </c>
      <c r="H61" s="24" t="n">
        <f aca="false">LARGE((F61~C61),1)</f>
        <v>0.890933034259508</v>
      </c>
      <c r="J61" s="37" t="n">
        <f aca="false">H61/$J$16</f>
        <v>0.90454645845932</v>
      </c>
      <c r="K61" s="38" t="n">
        <f aca="false">IF(J61&lt;0.8,0.8,IF(J61&gt;1.2,1.2,J61))</f>
        <v>0.90454645845932</v>
      </c>
      <c r="L61" s="38" t="n">
        <v>0.8</v>
      </c>
      <c r="M61" s="39" t="n">
        <v>1.2</v>
      </c>
    </row>
    <row r="62" customFormat="false" ht="12.75" hidden="false" customHeight="false" outlineLevel="0" collapsed="false">
      <c r="A62" s="33" t="n">
        <v>37681</v>
      </c>
      <c r="C62" s="34" t="n">
        <f aca="false">0.8*$J$16</f>
        <v>0.78796</v>
      </c>
      <c r="E62" s="35" t="n">
        <v>6.27348577793577</v>
      </c>
      <c r="F62" s="36" t="n">
        <f aca="false">0.14*(E62+0.156)/$A$34*$J$16+0.04*$J$26+$L$29</f>
        <v>0.86215803222908</v>
      </c>
      <c r="H62" s="24" t="n">
        <f aca="false">LARGE((F62~C62),1)</f>
        <v>0.86215803222908</v>
      </c>
      <c r="J62" s="37" t="n">
        <f aca="false">H62/$J$16</f>
        <v>0.875331775449596</v>
      </c>
      <c r="K62" s="38" t="n">
        <f aca="false">IF(J62&lt;0.8,0.8,IF(J62&gt;1.2,1.2,J62))</f>
        <v>0.875331775449596</v>
      </c>
      <c r="L62" s="38" t="n">
        <v>0.8</v>
      </c>
      <c r="M62" s="39" t="n">
        <v>1.2</v>
      </c>
    </row>
    <row r="63" customFormat="false" ht="12.75" hidden="false" customHeight="false" outlineLevel="0" collapsed="false">
      <c r="A63" s="33" t="n">
        <v>37712</v>
      </c>
      <c r="C63" s="34" t="n">
        <f aca="false">0.8*$J$16</f>
        <v>0.78796</v>
      </c>
      <c r="E63" s="35" t="n">
        <v>5.82236040416075</v>
      </c>
      <c r="F63" s="36" t="n">
        <f aca="false">0.14*(E63+0.156)/$A$34*$J$16+0.04*$J$26+$L$29</f>
        <v>0.807220354570857</v>
      </c>
      <c r="H63" s="24" t="n">
        <f aca="false">LARGE((F63~C63),1)</f>
        <v>0.807220354570857</v>
      </c>
      <c r="J63" s="37" t="n">
        <f aca="false">H63/$J$16</f>
        <v>0.819554652084733</v>
      </c>
      <c r="K63" s="38" t="n">
        <f aca="false">IF(J63&lt;0.8,0.8,IF(J63&gt;1.2,1.2,J63))</f>
        <v>0.819554652084733</v>
      </c>
      <c r="L63" s="38" t="n">
        <v>0.8</v>
      </c>
      <c r="M63" s="39" t="n">
        <v>1.2</v>
      </c>
    </row>
    <row r="64" customFormat="false" ht="12.75" hidden="false" customHeight="false" outlineLevel="0" collapsed="false">
      <c r="A64" s="33" t="n">
        <v>37742</v>
      </c>
      <c r="C64" s="34" t="n">
        <f aca="false">0.8*$J$16</f>
        <v>0.78796</v>
      </c>
      <c r="E64" s="35" t="n">
        <v>5.77685321898769</v>
      </c>
      <c r="F64" s="36" t="n">
        <f aca="false">0.14*(E64+0.156)/$A$34*$J$16+0.04*$J$26+$L$29</f>
        <v>0.801678526920485</v>
      </c>
      <c r="H64" s="24" t="n">
        <f aca="false">LARGE((F64~C64),1)</f>
        <v>0.801678526920485</v>
      </c>
      <c r="J64" s="37" t="n">
        <f aca="false">H64/$J$16</f>
        <v>0.813928145510416</v>
      </c>
      <c r="K64" s="38" t="n">
        <f aca="false">IF(J64&lt;0.8,0.8,IF(J64&gt;1.2,1.2,J64))</f>
        <v>0.813928145510416</v>
      </c>
      <c r="L64" s="38" t="n">
        <v>0.8</v>
      </c>
      <c r="M64" s="39" t="n">
        <v>1.2</v>
      </c>
    </row>
    <row r="65" customFormat="false" ht="12.75" hidden="false" customHeight="false" outlineLevel="0" collapsed="false">
      <c r="A65" s="33" t="n">
        <v>37773</v>
      </c>
      <c r="C65" s="34" t="n">
        <f aca="false">0.8*$J$16</f>
        <v>0.78796</v>
      </c>
      <c r="E65" s="35" t="n">
        <v>5.81752381235168</v>
      </c>
      <c r="F65" s="36" t="n">
        <f aca="false">0.14*(E65+0.156)/$A$34*$J$16+0.04*$J$26+$L$29</f>
        <v>0.806631358391042</v>
      </c>
      <c r="H65" s="24" t="n">
        <f aca="false">LARGE((F65~C65),1)</f>
        <v>0.806631358391042</v>
      </c>
      <c r="J65" s="37" t="n">
        <f aca="false">H65/$J$16</f>
        <v>0.818956656064818</v>
      </c>
      <c r="K65" s="38" t="n">
        <f aca="false">IF(J65&lt;0.8,0.8,IF(J65&gt;1.2,1.2,J65))</f>
        <v>0.818956656064818</v>
      </c>
      <c r="L65" s="38" t="n">
        <v>0.8</v>
      </c>
      <c r="M65" s="39" t="n">
        <v>1.2</v>
      </c>
    </row>
    <row r="66" customFormat="false" ht="12.75" hidden="false" customHeight="false" outlineLevel="0" collapsed="false">
      <c r="A66" s="33" t="n">
        <v>37803</v>
      </c>
      <c r="C66" s="34" t="n">
        <f aca="false">0.8*$J$16</f>
        <v>0.78796</v>
      </c>
      <c r="E66" s="35" t="n">
        <v>5.84509832084407</v>
      </c>
      <c r="F66" s="36" t="n">
        <f aca="false">0.14*(E66+0.156)/$A$34*$J$16+0.04*$J$26+$L$29</f>
        <v>0.809989359397419</v>
      </c>
      <c r="H66" s="24" t="n">
        <f aca="false">LARGE((F66~C66),1)</f>
        <v>0.809989359397419</v>
      </c>
      <c r="J66" s="37" t="n">
        <f aca="false">H66/$J$16</f>
        <v>0.822365967203837</v>
      </c>
      <c r="K66" s="38" t="n">
        <f aca="false">IF(J66&lt;0.8,0.8,IF(J66&gt;1.2,1.2,J66))</f>
        <v>0.822365967203837</v>
      </c>
      <c r="L66" s="38" t="n">
        <v>0.8</v>
      </c>
      <c r="M66" s="39" t="n">
        <v>1.2</v>
      </c>
    </row>
    <row r="67" customFormat="false" ht="12.75" hidden="false" customHeight="false" outlineLevel="0" collapsed="false">
      <c r="A67" s="33" t="n">
        <v>37834</v>
      </c>
      <c r="C67" s="34" t="n">
        <f aca="false">0.8*$J$16</f>
        <v>0.78796</v>
      </c>
      <c r="E67" s="35" t="n">
        <v>5.89895143869941</v>
      </c>
      <c r="F67" s="36" t="n">
        <f aca="false">0.14*(E67+0.156)/$A$34*$J$16+0.04*$J$26+$L$29</f>
        <v>0.816547547878084</v>
      </c>
      <c r="H67" s="24" t="n">
        <f aca="false">LARGE((F67~C67),1)</f>
        <v>0.816547547878084</v>
      </c>
      <c r="J67" s="37" t="n">
        <f aca="false">H67/$J$16</f>
        <v>0.829024364564784</v>
      </c>
      <c r="K67" s="38" t="n">
        <f aca="false">IF(J67&lt;0.8,0.8,IF(J67&gt;1.2,1.2,J67))</f>
        <v>0.829024364564784</v>
      </c>
      <c r="L67" s="38" t="n">
        <v>0.8</v>
      </c>
      <c r="M67" s="39" t="n">
        <v>1.2</v>
      </c>
    </row>
    <row r="68" customFormat="false" ht="12.75" hidden="false" customHeight="false" outlineLevel="0" collapsed="false">
      <c r="A68" s="33" t="n">
        <v>37865</v>
      </c>
      <c r="C68" s="34" t="n">
        <f aca="false">0.8*$J$16</f>
        <v>0.78796</v>
      </c>
      <c r="E68" s="35" t="n">
        <v>5.89433139304601</v>
      </c>
      <c r="F68" s="36" t="n">
        <f aca="false">0.14*(E68+0.156)/$A$34*$J$16+0.04*$J$26+$L$29</f>
        <v>0.815984922511329</v>
      </c>
      <c r="H68" s="24" t="n">
        <f aca="false">LARGE((F68~C68),1)</f>
        <v>0.815984922511329</v>
      </c>
      <c r="J68" s="37" t="n">
        <f aca="false">H68/$J$16</f>
        <v>0.828453142302989</v>
      </c>
      <c r="K68" s="38" t="n">
        <f aca="false">IF(J68&lt;0.8,0.8,IF(J68&gt;1.2,1.2,J68))</f>
        <v>0.828453142302989</v>
      </c>
      <c r="L68" s="38" t="n">
        <v>0.8</v>
      </c>
      <c r="M68" s="39" t="n">
        <v>1.2</v>
      </c>
    </row>
    <row r="69" customFormat="false" ht="12.75" hidden="false" customHeight="false" outlineLevel="0" collapsed="false">
      <c r="A69" s="33" t="n">
        <v>37895</v>
      </c>
      <c r="C69" s="34" t="n">
        <f aca="false">0.8*$J$16</f>
        <v>0.78796</v>
      </c>
      <c r="E69" s="35" t="n">
        <v>5.90441579964934</v>
      </c>
      <c r="F69" s="36" t="n">
        <f aca="false">0.14*(E69+0.156)/$A$34*$J$16+0.04*$J$26+$L$29</f>
        <v>0.817212993268493</v>
      </c>
      <c r="H69" s="24" t="n">
        <f aca="false">LARGE((F69~C69),1)</f>
        <v>0.817212993268493</v>
      </c>
      <c r="J69" s="37" t="n">
        <f aca="false">H69/$J$16</f>
        <v>0.829699977936437</v>
      </c>
      <c r="K69" s="38" t="n">
        <f aca="false">IF(J69&lt;0.8,0.8,IF(J69&gt;1.2,1.2,J69))</f>
        <v>0.829699977936437</v>
      </c>
      <c r="L69" s="38" t="n">
        <v>0.8</v>
      </c>
      <c r="M69" s="39" t="n">
        <v>1.2</v>
      </c>
    </row>
    <row r="70" customFormat="false" ht="12.75" hidden="false" customHeight="false" outlineLevel="0" collapsed="false">
      <c r="A70" s="45" t="n">
        <v>37926</v>
      </c>
      <c r="C70" s="34" t="n">
        <f aca="false">0.8*$J$16</f>
        <v>0.78796</v>
      </c>
      <c r="E70" s="35" t="n">
        <v>6.2268788079082</v>
      </c>
      <c r="F70" s="36" t="n">
        <f aca="false">0.14*(E70+0.156)/$A$34*$J$16+0.04*$J$26+$L$29</f>
        <v>0.856482273682016</v>
      </c>
      <c r="H70" s="24" t="n">
        <f aca="false">LARGE((F70~C70),1)</f>
        <v>0.856482273682016</v>
      </c>
      <c r="J70" s="37" t="n">
        <f aca="false">H70/$J$16</f>
        <v>0.869569291519383</v>
      </c>
      <c r="K70" s="38" t="n">
        <f aca="false">IF(J70&lt;0.8,0.8,IF(J70&gt;1.2,1.2,J70))</f>
        <v>0.869569291519383</v>
      </c>
      <c r="L70" s="38" t="n">
        <v>0.8</v>
      </c>
      <c r="M70" s="39" t="n">
        <v>1.2</v>
      </c>
    </row>
    <row r="71" customFormat="false" ht="12.75" hidden="false" customHeight="false" outlineLevel="0" collapsed="false">
      <c r="A71" s="33" t="n">
        <v>37956</v>
      </c>
      <c r="C71" s="34" t="n">
        <f aca="false">0.8*$J$16</f>
        <v>0.78796</v>
      </c>
      <c r="E71" s="35" t="n">
        <v>6.41203940043669</v>
      </c>
      <c r="F71" s="36" t="n">
        <f aca="false">0.14*(E71+0.156)/$A$34*$J$16+0.04*$J$26+$L$29</f>
        <v>0.879030978628966</v>
      </c>
      <c r="H71" s="24" t="n">
        <f aca="false">LARGE((F71~C71),1)</f>
        <v>0.879030978628966</v>
      </c>
      <c r="J71" s="37" t="n">
        <f aca="false">H71/$J$16</f>
        <v>0.892462539853765</v>
      </c>
      <c r="K71" s="38" t="n">
        <f aca="false">IF(J71&lt;0.8,0.8,IF(J71&gt;1.2,1.2,J71))</f>
        <v>0.892462539853765</v>
      </c>
      <c r="L71" s="38" t="n">
        <v>0.8</v>
      </c>
      <c r="M71" s="39" t="n">
        <v>1.2</v>
      </c>
    </row>
    <row r="72" customFormat="false" ht="12.75" hidden="false" customHeight="false" outlineLevel="0" collapsed="false">
      <c r="A72" s="33" t="n">
        <v>37987</v>
      </c>
      <c r="C72" s="34" t="n">
        <f aca="false">0.8*$J$16</f>
        <v>0.78796</v>
      </c>
      <c r="E72" s="35" t="n">
        <v>6.46857302123268</v>
      </c>
      <c r="F72" s="36" t="n">
        <f aca="false">0.14*(E72+0.156)/$A$34*$J$16+0.04*$J$26+$L$29</f>
        <v>0.885915596557132</v>
      </c>
      <c r="H72" s="24" t="n">
        <f aca="false">LARGE((F72~C72),1)</f>
        <v>0.885915596557132</v>
      </c>
      <c r="J72" s="37" t="n">
        <f aca="false">H72/$J$16</f>
        <v>0.899452354492241</v>
      </c>
      <c r="K72" s="38" t="n">
        <f aca="false">IF(J72&lt;0.8,0.8,IF(J72&gt;1.2,1.2,J72))</f>
        <v>0.899452354492241</v>
      </c>
      <c r="L72" s="38" t="n">
        <v>0.8</v>
      </c>
      <c r="M72" s="39" t="n">
        <v>1.2</v>
      </c>
    </row>
    <row r="73" customFormat="false" ht="12.75" hidden="false" customHeight="false" outlineLevel="0" collapsed="false">
      <c r="A73" s="33" t="n">
        <v>38018</v>
      </c>
      <c r="C73" s="34" t="n">
        <f aca="false">0.8*$J$16</f>
        <v>0.78796</v>
      </c>
      <c r="E73" s="35" t="n">
        <v>6.29162241584533</v>
      </c>
      <c r="F73" s="36" t="n">
        <f aca="false">0.14*(E73+0.156)/$A$34*$J$16+0.04*$J$26+$L$29</f>
        <v>0.864366697104082</v>
      </c>
      <c r="H73" s="24" t="n">
        <f aca="false">LARGE((F73~C73),1)</f>
        <v>0.864366697104082</v>
      </c>
      <c r="J73" s="37" t="n">
        <f aca="false">H73/$J$16</f>
        <v>0.877574188643161</v>
      </c>
      <c r="K73" s="38" t="n">
        <f aca="false">IF(J73&lt;0.8,0.8,IF(J73&gt;1.2,1.2,J73))</f>
        <v>0.877574188643161</v>
      </c>
      <c r="L73" s="38" t="n">
        <v>0.8</v>
      </c>
      <c r="M73" s="39" t="n">
        <v>1.2</v>
      </c>
    </row>
    <row r="74" customFormat="false" ht="12.75" hidden="false" customHeight="false" outlineLevel="0" collapsed="false">
      <c r="A74" s="33" t="n">
        <v>38047</v>
      </c>
      <c r="C74" s="34" t="n">
        <f aca="false">0.8*$J$16</f>
        <v>0.78796</v>
      </c>
      <c r="E74" s="35" t="n">
        <v>6.0857146681538</v>
      </c>
      <c r="F74" s="36" t="n">
        <f aca="false">0.14*(E74+0.156)/$A$34*$J$16+0.04*$J$26+$L$29</f>
        <v>0.839291420634155</v>
      </c>
      <c r="H74" s="24" t="n">
        <f aca="false">LARGE((F74~C74),1)</f>
        <v>0.839291420634155</v>
      </c>
      <c r="J74" s="37" t="n">
        <f aca="false">H74/$J$16</f>
        <v>0.852115762865277</v>
      </c>
      <c r="K74" s="38" t="n">
        <f aca="false">IF(J74&lt;0.8,0.8,IF(J74&gt;1.2,1.2,J74))</f>
        <v>0.852115762865277</v>
      </c>
      <c r="L74" s="38" t="n">
        <v>0.8</v>
      </c>
      <c r="M74" s="39" t="n">
        <v>1.2</v>
      </c>
    </row>
    <row r="75" customFormat="false" ht="12.75" hidden="false" customHeight="false" outlineLevel="0" collapsed="false">
      <c r="A75" s="33" t="n">
        <v>38078</v>
      </c>
      <c r="C75" s="34" t="n">
        <f aca="false">0.8*$J$16</f>
        <v>0.78796</v>
      </c>
      <c r="E75" s="35" t="n">
        <v>5.91746302214027</v>
      </c>
      <c r="F75" s="36" t="n">
        <f aca="false">0.14*(E75+0.156)/$A$34*$J$16+0.04*$J$26+$L$29</f>
        <v>0.818801873312069</v>
      </c>
      <c r="H75" s="24" t="n">
        <f aca="false">LARGE((F75~C75),1)</f>
        <v>0.818801873312069</v>
      </c>
      <c r="J75" s="37" t="n">
        <f aca="false">H75/$J$16</f>
        <v>0.831313136009005</v>
      </c>
      <c r="K75" s="38" t="n">
        <f aca="false">IF(J75&lt;0.8,0.8,IF(J75&gt;1.2,1.2,J75))</f>
        <v>0.831313136009005</v>
      </c>
      <c r="L75" s="38" t="n">
        <v>0.8</v>
      </c>
      <c r="M75" s="39" t="n">
        <v>1.2</v>
      </c>
    </row>
    <row r="76" customFormat="false" ht="12.75" hidden="false" customHeight="false" outlineLevel="0" collapsed="false">
      <c r="A76" s="33" t="n">
        <v>38108</v>
      </c>
      <c r="C76" s="34" t="n">
        <f aca="false">0.8*$J$16</f>
        <v>0.78796</v>
      </c>
      <c r="E76" s="35" t="n">
        <v>5.97386724582796</v>
      </c>
      <c r="F76" s="36" t="n">
        <f aca="false">0.14*(E76+0.156)/$A$34*$J$16+0.04*$J$26+$L$29</f>
        <v>0.825670733366619</v>
      </c>
      <c r="H76" s="24" t="n">
        <f aca="false">LARGE((F76~C76),1)</f>
        <v>0.825670733366619</v>
      </c>
      <c r="J76" s="37" t="n">
        <f aca="false">H76/$J$16</f>
        <v>0.83828695199413</v>
      </c>
      <c r="K76" s="38" t="n">
        <f aca="false">IF(J76&lt;0.8,0.8,IF(J76&gt;1.2,1.2,J76))</f>
        <v>0.83828695199413</v>
      </c>
      <c r="L76" s="38" t="n">
        <v>0.8</v>
      </c>
      <c r="M76" s="39" t="n">
        <v>1.2</v>
      </c>
    </row>
  </sheetData>
  <printOptions headings="false" gridLines="false" gridLinesSet="true" horizontalCentered="false" verticalCentered="false"/>
  <pageMargins left="0.379861111111111" right="0.45" top="0.7" bottom="0.64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6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F38" activeCellId="0" sqref="F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4.56"/>
    <col collapsed="false" customWidth="true" hidden="false" outlineLevel="0" max="3" min="3" style="0" width="12.42"/>
    <col collapsed="false" customWidth="true" hidden="false" outlineLevel="0" max="4" min="4" style="0" width="10.41"/>
    <col collapsed="false" customWidth="true" hidden="false" outlineLevel="0" max="7" min="7" style="0" width="4.85"/>
    <col collapsed="false" customWidth="true" hidden="false" outlineLevel="0" max="8" min="8" style="0" width="11.13"/>
    <col collapsed="false" customWidth="true" hidden="false" outlineLevel="0" max="9" min="9" style="0" width="5.71"/>
  </cols>
  <sheetData>
    <row r="1" customFormat="false" ht="18" hidden="false" customHeight="false" outlineLevel="0" collapsed="false">
      <c r="A1" s="15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3" customFormat="false" ht="6.75" hidden="false" customHeight="true" outlineLevel="0" collapsed="false"/>
    <row r="4" customFormat="false" ht="12.75" hidden="false" customHeight="false" outlineLevel="0" collapsed="false">
      <c r="B4" s="0" t="s">
        <v>17</v>
      </c>
    </row>
    <row r="5" customFormat="false" ht="12.75" hidden="false" customHeight="false" outlineLevel="0" collapsed="false">
      <c r="B5" s="0" t="s">
        <v>18</v>
      </c>
    </row>
    <row r="6" customFormat="false" ht="12.75" hidden="false" customHeight="false" outlineLevel="0" collapsed="false">
      <c r="B6" s="0" t="s">
        <v>19</v>
      </c>
    </row>
    <row r="7" customFormat="false" ht="12.75" hidden="false" customHeight="false" outlineLevel="0" collapsed="false">
      <c r="B7" s="0" t="s">
        <v>20</v>
      </c>
    </row>
    <row r="8" customFormat="false" ht="12.75" hidden="false" customHeight="false" outlineLevel="0" collapsed="false">
      <c r="B8" s="0" t="s">
        <v>21</v>
      </c>
    </row>
    <row r="9" customFormat="false" ht="7.5" hidden="false" customHeight="true" outlineLevel="0" collapsed="false"/>
    <row r="11" customFormat="false" ht="12.75" hidden="false" customHeight="false" outlineLevel="0" collapsed="false">
      <c r="A11" s="17" t="s">
        <v>22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4" customFormat="false" ht="12.75" hidden="false" customHeight="false" outlineLevel="0" collapsed="false">
      <c r="A14" s="18" t="s">
        <v>23</v>
      </c>
    </row>
    <row r="16" customFormat="false" ht="13.5" hidden="false" customHeight="false" outlineLevel="0" collapsed="false">
      <c r="A16" s="18" t="s">
        <v>24</v>
      </c>
      <c r="C16" s="0" t="s">
        <v>25</v>
      </c>
      <c r="H16" s="19" t="n">
        <v>0.8</v>
      </c>
      <c r="I16" s="20" t="s">
        <v>26</v>
      </c>
      <c r="J16" s="21" t="n">
        <v>1.13232</v>
      </c>
      <c r="K16" s="20" t="s">
        <v>27</v>
      </c>
      <c r="L16" s="22" t="n">
        <f aca="false">J16*H16</f>
        <v>0.905856</v>
      </c>
    </row>
    <row r="17" customFormat="false" ht="13.5" hidden="false" customHeight="false" outlineLevel="0" collapsed="false">
      <c r="A17" s="18"/>
    </row>
    <row r="18" customFormat="false" ht="12.75" hidden="false" customHeight="false" outlineLevel="0" collapsed="false">
      <c r="A18" s="18"/>
    </row>
    <row r="19" customFormat="false" ht="12.75" hidden="false" customHeight="false" outlineLevel="0" collapsed="false">
      <c r="A19" s="18" t="s">
        <v>28</v>
      </c>
      <c r="B19" s="18" t="s">
        <v>29</v>
      </c>
    </row>
    <row r="20" customFormat="false" ht="6" hidden="false" customHeight="true" outlineLevel="0" collapsed="false">
      <c r="J20" s="20"/>
    </row>
    <row r="21" customFormat="false" ht="12.75" hidden="false" customHeight="false" outlineLevel="0" collapsed="false">
      <c r="C21" s="0" t="s">
        <v>46</v>
      </c>
      <c r="D21" s="20" t="s">
        <v>26</v>
      </c>
      <c r="E21" s="0" t="s">
        <v>31</v>
      </c>
      <c r="G21" s="0" t="s">
        <v>32</v>
      </c>
      <c r="H21" s="23" t="n">
        <f aca="false">J16</f>
        <v>1.13232</v>
      </c>
      <c r="I21" s="20" t="s">
        <v>26</v>
      </c>
      <c r="J21" s="23" t="n">
        <f aca="false">J16</f>
        <v>1.13232</v>
      </c>
      <c r="K21" s="20" t="s">
        <v>27</v>
      </c>
    </row>
    <row r="22" customFormat="false" ht="12.75" hidden="false" customHeight="false" outlineLevel="0" collapsed="false">
      <c r="C22" s="46" t="n">
        <v>0.14</v>
      </c>
      <c r="D22" s="20" t="s">
        <v>26</v>
      </c>
      <c r="E22" s="0" t="n">
        <f aca="false">8+0.156</f>
        <v>8.156</v>
      </c>
      <c r="G22" s="0" t="s">
        <v>32</v>
      </c>
      <c r="H22" s="23" t="n">
        <f aca="false">J16</f>
        <v>1.13232</v>
      </c>
      <c r="I22" s="20" t="s">
        <v>26</v>
      </c>
      <c r="J22" s="23" t="n">
        <f aca="false">J16</f>
        <v>1.13232</v>
      </c>
      <c r="K22" s="20" t="s">
        <v>27</v>
      </c>
      <c r="L22" s="24" t="n">
        <f aca="false">C22*E22/H22*J22</f>
        <v>1.14184</v>
      </c>
    </row>
    <row r="23" customFormat="false" ht="7.5" hidden="false" customHeight="true" outlineLevel="0" collapsed="false">
      <c r="J23" s="25"/>
    </row>
    <row r="24" customFormat="false" ht="12.75" hidden="false" customHeight="false" outlineLevel="0" collapsed="false">
      <c r="B24" s="18" t="s">
        <v>33</v>
      </c>
      <c r="J24" s="25"/>
    </row>
    <row r="25" customFormat="false" ht="8.25" hidden="false" customHeight="true" outlineLevel="0" collapsed="false">
      <c r="J25" s="25"/>
    </row>
    <row r="26" customFormat="false" ht="12.75" hidden="false" customHeight="false" outlineLevel="0" collapsed="false">
      <c r="H26" s="26" t="n">
        <v>0.04</v>
      </c>
      <c r="I26" s="20" t="s">
        <v>26</v>
      </c>
      <c r="J26" s="21" t="n">
        <f aca="false">32.99445*12/365</f>
        <v>1.08474904109589</v>
      </c>
      <c r="K26" s="20" t="s">
        <v>27</v>
      </c>
      <c r="L26" s="24" t="n">
        <f aca="false">J26*H26</f>
        <v>0.0433899616438356</v>
      </c>
    </row>
    <row r="27" customFormat="false" ht="8.25" hidden="false" customHeight="true" outlineLevel="0" collapsed="false">
      <c r="J27" s="25"/>
    </row>
    <row r="28" customFormat="false" ht="12.75" hidden="false" customHeight="false" outlineLevel="0" collapsed="false">
      <c r="B28" s="18" t="s">
        <v>34</v>
      </c>
    </row>
    <row r="29" customFormat="false" ht="12.75" hidden="false" customHeight="false" outlineLevel="0" collapsed="false">
      <c r="L29" s="21" t="n">
        <v>0.04144</v>
      </c>
    </row>
    <row r="30" customFormat="false" ht="7.5" hidden="false" customHeight="true" outlineLevel="0" collapsed="false"/>
    <row r="31" customFormat="false" ht="13.5" hidden="false" customHeight="false" outlineLevel="0" collapsed="false">
      <c r="L31" s="27" t="n">
        <f aca="false">SUM(L21:L29)</f>
        <v>1.22666996164384</v>
      </c>
    </row>
    <row r="32" customFormat="false" ht="13.5" hidden="false" customHeight="false" outlineLevel="0" collapsed="false"/>
    <row r="33" customFormat="false" ht="12.75" hidden="false" customHeight="false" outlineLevel="0" collapsed="false">
      <c r="A33" s="17" t="s">
        <v>35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customFormat="false" ht="12.75" hidden="false" customHeight="false" outlineLevel="0" collapsed="false">
      <c r="A34" s="21" t="n">
        <v>1.13232</v>
      </c>
    </row>
    <row r="35" customFormat="false" ht="12.75" hidden="false" customHeight="false" outlineLevel="0" collapsed="false">
      <c r="A35" s="28"/>
      <c r="B35" s="20"/>
      <c r="J35" s="29"/>
      <c r="K35" s="29"/>
    </row>
    <row r="36" customFormat="false" ht="12.75" hidden="false" customHeight="false" outlineLevel="0" collapsed="false">
      <c r="A36" s="30"/>
      <c r="B36" s="20"/>
      <c r="C36" s="31" t="s">
        <v>36</v>
      </c>
      <c r="D36" s="31"/>
      <c r="E36" s="31" t="s">
        <v>37</v>
      </c>
      <c r="H36" s="18" t="s">
        <v>38</v>
      </c>
      <c r="J36" s="18" t="s">
        <v>43</v>
      </c>
      <c r="K36" s="28" t="s">
        <v>39</v>
      </c>
    </row>
    <row r="37" customFormat="false" ht="12.75" hidden="false" customHeight="false" outlineLevel="0" collapsed="false">
      <c r="E37" s="31" t="s">
        <v>42</v>
      </c>
      <c r="J37" s="32"/>
      <c r="K37" s="32"/>
      <c r="L37" s="28" t="s">
        <v>44</v>
      </c>
      <c r="M37" s="20" t="s">
        <v>45</v>
      </c>
    </row>
    <row r="38" customFormat="false" ht="12.75" hidden="false" customHeight="false" outlineLevel="0" collapsed="false">
      <c r="A38" s="33" t="n">
        <v>36951</v>
      </c>
      <c r="C38" s="34" t="n">
        <f aca="false">0.8*$J$16</f>
        <v>0.905856</v>
      </c>
      <c r="E38" s="35" t="n">
        <v>7.6301</v>
      </c>
      <c r="F38" s="36" t="n">
        <f aca="false">0.14*(E38+0.156)/$A$34*$J$16+0.04*$J$26+$L$29</f>
        <v>1.17488396164384</v>
      </c>
      <c r="H38" s="24" t="n">
        <f aca="false">LARGE((F38~C38),1)</f>
        <v>1.17488396164384</v>
      </c>
      <c r="J38" s="37" t="n">
        <f aca="false">H38/$J$16</f>
        <v>1.03759004666864</v>
      </c>
      <c r="K38" s="38" t="n">
        <f aca="false">IF(J38&lt;0.8,0.8,IF(J38&gt;1.2,1.2,J38))</f>
        <v>1.03759004666864</v>
      </c>
      <c r="L38" s="38" t="n">
        <v>0.8</v>
      </c>
      <c r="M38" s="39" t="n">
        <v>1.2</v>
      </c>
    </row>
    <row r="39" customFormat="false" ht="12.75" hidden="false" customHeight="false" outlineLevel="0" collapsed="false">
      <c r="A39" s="33" t="n">
        <v>36982</v>
      </c>
      <c r="C39" s="34" t="n">
        <f aca="false">0.8*$J$16</f>
        <v>0.905856</v>
      </c>
      <c r="D39" s="41"/>
      <c r="E39" s="35" t="n">
        <v>7.255</v>
      </c>
      <c r="F39" s="36" t="n">
        <f aca="false">0.14*(E39+0.156)/$A$34*$J$16+0.04*$J$26+$L$29</f>
        <v>1.12236996164384</v>
      </c>
      <c r="G39" s="41"/>
      <c r="H39" s="24" t="n">
        <f aca="false">LARGE((F39~C39),1)</f>
        <v>1.12236996164384</v>
      </c>
      <c r="I39" s="41"/>
      <c r="J39" s="37" t="n">
        <f aca="false">H39/$J$16</f>
        <v>0.991212697509393</v>
      </c>
      <c r="K39" s="38" t="n">
        <f aca="false">IF(J39&lt;0.8,0.8,IF(J39&gt;1.2,1.2,J39))</f>
        <v>0.991212697509393</v>
      </c>
      <c r="L39" s="38" t="n">
        <v>0.8</v>
      </c>
      <c r="M39" s="39" t="n">
        <v>1.2</v>
      </c>
    </row>
    <row r="40" customFormat="false" ht="12.75" hidden="false" customHeight="false" outlineLevel="0" collapsed="false">
      <c r="A40" s="33" t="n">
        <v>37012</v>
      </c>
      <c r="C40" s="34" t="n">
        <f aca="false">0.8*$J$16</f>
        <v>0.905856</v>
      </c>
      <c r="D40" s="41"/>
      <c r="E40" s="35" t="n">
        <v>7.26593483128106</v>
      </c>
      <c r="F40" s="36" t="n">
        <f aca="false">0.14*(E40+0.156)/$A$34*$J$16+0.04*$J$26+$L$29</f>
        <v>1.12390083802318</v>
      </c>
      <c r="G40" s="41"/>
      <c r="H40" s="24" t="n">
        <f aca="false">LARGE((F40~C40),1)</f>
        <v>1.12390083802318</v>
      </c>
      <c r="I40" s="41"/>
      <c r="J40" s="37" t="n">
        <f aca="false">H40/$J$16</f>
        <v>0.992564679616349</v>
      </c>
      <c r="K40" s="38" t="n">
        <f aca="false">IF(J40&lt;0.8,0.8,IF(J40&gt;1.2,1.2,J40))</f>
        <v>0.992564679616349</v>
      </c>
      <c r="L40" s="38" t="n">
        <v>0.8</v>
      </c>
      <c r="M40" s="39" t="n">
        <v>1.2</v>
      </c>
    </row>
    <row r="41" customFormat="false" ht="12.75" hidden="false" customHeight="false" outlineLevel="0" collapsed="false">
      <c r="A41" s="33" t="n">
        <v>37043</v>
      </c>
      <c r="C41" s="34" t="n">
        <f aca="false">0.8*$J$16</f>
        <v>0.905856</v>
      </c>
      <c r="D41" s="41"/>
      <c r="E41" s="35" t="n">
        <v>7.32845148215686</v>
      </c>
      <c r="F41" s="36" t="n">
        <f aca="false">0.14*(E41+0.156)/$A$34*$J$16+0.04*$J$26+$L$29</f>
        <v>1.1326531691458</v>
      </c>
      <c r="G41" s="41"/>
      <c r="H41" s="24" t="n">
        <f aca="false">LARGE((F41~C41),1)</f>
        <v>1.1326531691458</v>
      </c>
      <c r="I41" s="41"/>
      <c r="J41" s="37" t="n">
        <f aca="false">H41/$J$16</f>
        <v>1.00029423585717</v>
      </c>
      <c r="K41" s="38" t="n">
        <f aca="false">IF(J41&lt;0.8,0.8,IF(J41&gt;1.2,1.2,J41))</f>
        <v>1.00029423585717</v>
      </c>
      <c r="L41" s="38" t="n">
        <v>0.8</v>
      </c>
      <c r="M41" s="39" t="n">
        <v>1.2</v>
      </c>
    </row>
    <row r="42" customFormat="false" ht="12.75" hidden="false" customHeight="false" outlineLevel="0" collapsed="false">
      <c r="A42" s="33" t="n">
        <v>37073</v>
      </c>
      <c r="C42" s="34" t="n">
        <f aca="false">0.8*$J$16</f>
        <v>0.905856</v>
      </c>
      <c r="D42" s="42"/>
      <c r="E42" s="43" t="n">
        <v>7.34924209837269</v>
      </c>
      <c r="F42" s="36" t="n">
        <f aca="false">0.14*(E42+0.156)/$A$34*$J$16+0.04*$J$26+$L$29</f>
        <v>1.13556385541601</v>
      </c>
      <c r="G42" s="42"/>
      <c r="H42" s="44" t="n">
        <f aca="false">LARGE((F42~C42),1)</f>
        <v>1.13556385541601</v>
      </c>
      <c r="I42" s="42"/>
      <c r="J42" s="37" t="n">
        <f aca="false">H42/$J$16</f>
        <v>1.00286478682352</v>
      </c>
      <c r="K42" s="38" t="n">
        <f aca="false">IF(J42&lt;0.8,0.8,IF(J42&gt;1.2,1.2,J42))</f>
        <v>1.00286478682352</v>
      </c>
      <c r="L42" s="38" t="n">
        <v>0.8</v>
      </c>
      <c r="M42" s="39" t="n">
        <v>1.2</v>
      </c>
    </row>
    <row r="43" customFormat="false" ht="12.75" hidden="false" customHeight="false" outlineLevel="0" collapsed="false">
      <c r="A43" s="33" t="n">
        <v>37104</v>
      </c>
      <c r="C43" s="34" t="n">
        <f aca="false">0.8*$J$16</f>
        <v>0.905856</v>
      </c>
      <c r="D43" s="41"/>
      <c r="E43" s="35" t="n">
        <v>7.38004716549066</v>
      </c>
      <c r="F43" s="36" t="n">
        <f aca="false">0.14*(E43+0.156)/$A$34*$J$16+0.04*$J$26+$L$29</f>
        <v>1.13987656481253</v>
      </c>
      <c r="G43" s="41"/>
      <c r="H43" s="24" t="n">
        <f aca="false">LARGE((F43~C43),1)</f>
        <v>1.13987656481253</v>
      </c>
      <c r="I43" s="41"/>
      <c r="J43" s="37" t="n">
        <f aca="false">H43/$J$16</f>
        <v>1.00667352410319</v>
      </c>
      <c r="K43" s="38" t="n">
        <f aca="false">IF(J43&lt;0.8,0.8,IF(J43&gt;1.2,1.2,J43))</f>
        <v>1.00667352410319</v>
      </c>
      <c r="L43" s="38" t="n">
        <v>0.8</v>
      </c>
      <c r="M43" s="39" t="n">
        <v>1.2</v>
      </c>
    </row>
    <row r="44" customFormat="false" ht="12.75" hidden="false" customHeight="false" outlineLevel="0" collapsed="false">
      <c r="A44" s="33" t="n">
        <v>37135</v>
      </c>
      <c r="C44" s="34" t="n">
        <f aca="false">0.8*$J$16</f>
        <v>0.905856</v>
      </c>
      <c r="D44" s="41"/>
      <c r="E44" s="35" t="n">
        <v>7.37866314158851</v>
      </c>
      <c r="F44" s="36" t="n">
        <f aca="false">0.14*(E44+0.156)/$A$34*$J$16+0.04*$J$26+$L$29</f>
        <v>1.13968280146623</v>
      </c>
      <c r="G44" s="41"/>
      <c r="H44" s="24" t="n">
        <f aca="false">LARGE((F44~C44),1)</f>
        <v>1.13968280146623</v>
      </c>
      <c r="I44" s="41"/>
      <c r="J44" s="37" t="n">
        <f aca="false">H44/$J$16</f>
        <v>1.00650240344269</v>
      </c>
      <c r="K44" s="38" t="n">
        <f aca="false">IF(J44&lt;0.8,0.8,IF(J44&gt;1.2,1.2,J44))</f>
        <v>1.00650240344269</v>
      </c>
      <c r="L44" s="38" t="n">
        <v>0.8</v>
      </c>
      <c r="M44" s="39" t="n">
        <v>1.2</v>
      </c>
    </row>
    <row r="45" customFormat="false" ht="12.75" hidden="false" customHeight="false" outlineLevel="0" collapsed="false">
      <c r="A45" s="33" t="n">
        <v>37165</v>
      </c>
      <c r="C45" s="34" t="n">
        <f aca="false">0.8*$J$16</f>
        <v>0.905856</v>
      </c>
      <c r="D45" s="41"/>
      <c r="E45" s="35" t="n">
        <v>7.40677734388517</v>
      </c>
      <c r="F45" s="36" t="n">
        <f aca="false">0.14*(E45+0.156)/$A$34*$J$16+0.04*$J$26+$L$29</f>
        <v>1.14361878978776</v>
      </c>
      <c r="G45" s="41"/>
      <c r="H45" s="24" t="n">
        <f aca="false">LARGE((F45~C45),1)</f>
        <v>1.14361878978776</v>
      </c>
      <c r="I45" s="41"/>
      <c r="J45" s="37" t="n">
        <f aca="false">H45/$J$16</f>
        <v>1.00997844230232</v>
      </c>
      <c r="K45" s="38" t="n">
        <f aca="false">IF(J45&lt;0.8,0.8,IF(J45&gt;1.2,1.2,J45))</f>
        <v>1.00997844230232</v>
      </c>
      <c r="L45" s="38" t="n">
        <v>0.8</v>
      </c>
      <c r="M45" s="39" t="n">
        <v>1.2</v>
      </c>
    </row>
    <row r="46" customFormat="false" ht="12.75" hidden="false" customHeight="false" outlineLevel="0" collapsed="false">
      <c r="A46" s="45" t="n">
        <v>37196</v>
      </c>
      <c r="C46" s="34" t="n">
        <f aca="false">0.8*$J$16</f>
        <v>0.905856</v>
      </c>
      <c r="D46" s="41"/>
      <c r="E46" s="35" t="n">
        <v>7.6108330976074</v>
      </c>
      <c r="F46" s="36" t="n">
        <f aca="false">0.14*(E46+0.156)/$A$34*$J$16+0.04*$J$26+$L$29</f>
        <v>1.17218659530887</v>
      </c>
      <c r="G46" s="41"/>
      <c r="H46" s="24" t="n">
        <f aca="false">LARGE((F46~C46),1)</f>
        <v>1.17218659530887</v>
      </c>
      <c r="I46" s="41"/>
      <c r="J46" s="37" t="n">
        <f aca="false">H46/$J$16</f>
        <v>1.03520788761911</v>
      </c>
      <c r="K46" s="38" t="n">
        <f aca="false">IF(J46&lt;0.8,0.8,IF(J46&gt;1.2,1.2,J46))</f>
        <v>1.03520788761911</v>
      </c>
      <c r="L46" s="38" t="n">
        <v>0.8</v>
      </c>
      <c r="M46" s="39" t="n">
        <v>1.2</v>
      </c>
    </row>
    <row r="47" customFormat="false" ht="12.75" hidden="false" customHeight="false" outlineLevel="0" collapsed="false">
      <c r="A47" s="33" t="n">
        <v>37226</v>
      </c>
      <c r="C47" s="34" t="n">
        <f aca="false">0.8*$J$16</f>
        <v>0.905856</v>
      </c>
      <c r="E47" s="35" t="n">
        <v>7.7664760804753</v>
      </c>
      <c r="F47" s="36" t="n">
        <f aca="false">0.14*(E47+0.156)/$A$34*$J$16+0.04*$J$26+$L$29</f>
        <v>1.19397661291038</v>
      </c>
      <c r="H47" s="24" t="n">
        <f aca="false">LARGE((F47~C47),1)</f>
        <v>1.19397661291038</v>
      </c>
      <c r="J47" s="37" t="n">
        <f aca="false">H47/$J$16</f>
        <v>1.05445157986292</v>
      </c>
      <c r="K47" s="38" t="n">
        <f aca="false">IF(J47&lt;0.8,0.8,IF(J47&gt;1.2,1.2,J47))</f>
        <v>1.05445157986292</v>
      </c>
      <c r="L47" s="38" t="n">
        <v>0.8</v>
      </c>
      <c r="M47" s="39" t="n">
        <v>1.2</v>
      </c>
    </row>
    <row r="48" customFormat="false" ht="12.75" hidden="false" customHeight="false" outlineLevel="0" collapsed="false">
      <c r="A48" s="33" t="n">
        <v>37257</v>
      </c>
      <c r="C48" s="34" t="n">
        <f aca="false">0.8*$J$16</f>
        <v>0.905856</v>
      </c>
      <c r="E48" s="35" t="n">
        <v>7.80174246476378</v>
      </c>
      <c r="F48" s="36" t="n">
        <f aca="false">0.14*(E48+0.156)/$A$34*$J$16+0.04*$J$26+$L$29</f>
        <v>1.19891390671076</v>
      </c>
      <c r="H48" s="24" t="n">
        <f aca="false">LARGE((F48~C48),1)</f>
        <v>1.19891390671076</v>
      </c>
      <c r="J48" s="37" t="n">
        <f aca="false">H48/$J$16</f>
        <v>1.05881191422104</v>
      </c>
      <c r="K48" s="38" t="n">
        <f aca="false">IF(J48&lt;0.8,0.8,IF(J48&gt;1.2,1.2,J48))</f>
        <v>1.05881191422104</v>
      </c>
      <c r="L48" s="38" t="n">
        <v>0.8</v>
      </c>
      <c r="M48" s="39" t="n">
        <v>1.2</v>
      </c>
    </row>
    <row r="49" customFormat="false" ht="12.75" hidden="false" customHeight="false" outlineLevel="0" collapsed="false">
      <c r="A49" s="33" t="n">
        <v>37288</v>
      </c>
      <c r="C49" s="34" t="n">
        <f aca="false">0.8*$J$16</f>
        <v>0.905856</v>
      </c>
      <c r="E49" s="35" t="n">
        <v>7.48470342322086</v>
      </c>
      <c r="F49" s="36" t="n">
        <f aca="false">0.14*(E49+0.156)/$A$34*$J$16+0.04*$J$26+$L$29</f>
        <v>1.15452844089476</v>
      </c>
      <c r="H49" s="24" t="n">
        <f aca="false">LARGE((F49~C49),1)</f>
        <v>1.15452844089476</v>
      </c>
      <c r="J49" s="37" t="n">
        <f aca="false">H49/$J$16</f>
        <v>1.01961321966825</v>
      </c>
      <c r="K49" s="38" t="n">
        <f aca="false">IF(J49&lt;0.8,0.8,IF(J49&gt;1.2,1.2,J49))</f>
        <v>1.01961321966825</v>
      </c>
      <c r="L49" s="38" t="n">
        <v>0.8</v>
      </c>
      <c r="M49" s="39" t="n">
        <v>1.2</v>
      </c>
    </row>
    <row r="50" customFormat="false" ht="12.75" hidden="false" customHeight="false" outlineLevel="0" collapsed="false">
      <c r="A50" s="33" t="n">
        <v>37316</v>
      </c>
      <c r="C50" s="34" t="n">
        <f aca="false">0.8*$J$16</f>
        <v>0.905856</v>
      </c>
      <c r="E50" s="35" t="n">
        <v>7.00366803694601</v>
      </c>
      <c r="F50" s="36" t="n">
        <f aca="false">0.14*(E50+0.156)/$A$34*$J$16+0.04*$J$26+$L$29</f>
        <v>1.08718348681628</v>
      </c>
      <c r="H50" s="24" t="n">
        <f aca="false">LARGE((F50~C50),1)</f>
        <v>1.08718348681628</v>
      </c>
      <c r="J50" s="37" t="n">
        <f aca="false">H50/$J$16</f>
        <v>0.960138023541292</v>
      </c>
      <c r="K50" s="38" t="n">
        <f aca="false">IF(J50&lt;0.8,0.8,IF(J50&gt;1.2,1.2,J50))</f>
        <v>0.960138023541292</v>
      </c>
      <c r="L50" s="38" t="n">
        <v>0.8</v>
      </c>
      <c r="M50" s="39" t="n">
        <v>1.2</v>
      </c>
    </row>
    <row r="51" customFormat="false" ht="12.75" hidden="false" customHeight="false" outlineLevel="0" collapsed="false">
      <c r="A51" s="33" t="n">
        <v>37347</v>
      </c>
      <c r="C51" s="34" t="n">
        <f aca="false">0.8*$J$16</f>
        <v>0.905856</v>
      </c>
      <c r="E51" s="35" t="n">
        <v>6.21356053925683</v>
      </c>
      <c r="F51" s="36" t="n">
        <f aca="false">0.14*(E51+0.156)/$A$34*$J$16+0.04*$J$26+$L$29</f>
        <v>0.976568437139792</v>
      </c>
      <c r="H51" s="24" t="n">
        <f aca="false">LARGE((F51~C51),1)</f>
        <v>0.976568437139792</v>
      </c>
      <c r="J51" s="37" t="n">
        <f aca="false">H51/$J$16</f>
        <v>0.862449163787438</v>
      </c>
      <c r="K51" s="38" t="n">
        <f aca="false">IF(J51&lt;0.8,0.8,IF(J51&gt;1.2,1.2,J51))</f>
        <v>0.862449163787438</v>
      </c>
      <c r="L51" s="38" t="n">
        <v>0.8</v>
      </c>
      <c r="M51" s="39" t="n">
        <v>1.2</v>
      </c>
    </row>
    <row r="52" customFormat="false" ht="12.75" hidden="false" customHeight="false" outlineLevel="0" collapsed="false">
      <c r="A52" s="33" t="n">
        <v>37377</v>
      </c>
      <c r="C52" s="34" t="n">
        <f aca="false">0.8*$J$16</f>
        <v>0.905856</v>
      </c>
      <c r="E52" s="35" t="n">
        <v>6.07662810182484</v>
      </c>
      <c r="F52" s="36" t="n">
        <f aca="false">0.14*(E52+0.156)/$A$34*$J$16+0.04*$J$26+$L$29</f>
        <v>0.957397895899313</v>
      </c>
      <c r="H52" s="24" t="n">
        <f aca="false">LARGE((F52~C52),1)</f>
        <v>0.957397895899313</v>
      </c>
      <c r="J52" s="37" t="n">
        <f aca="false">H52/$J$16</f>
        <v>0.84551884264105</v>
      </c>
      <c r="K52" s="38" t="n">
        <f aca="false">IF(J52&lt;0.8,0.8,IF(J52&gt;1.2,1.2,J52))</f>
        <v>0.84551884264105</v>
      </c>
      <c r="L52" s="38" t="n">
        <v>0.8</v>
      </c>
      <c r="M52" s="39" t="n">
        <v>1.2</v>
      </c>
    </row>
    <row r="53" customFormat="false" ht="12.75" hidden="false" customHeight="false" outlineLevel="0" collapsed="false">
      <c r="A53" s="33" t="n">
        <v>37408</v>
      </c>
      <c r="C53" s="34" t="n">
        <f aca="false">0.8*$J$16</f>
        <v>0.905856</v>
      </c>
      <c r="E53" s="35" t="n">
        <v>6.10108885390017</v>
      </c>
      <c r="F53" s="36" t="n">
        <f aca="false">0.14*(E53+0.156)/$A$34*$J$16+0.04*$J$26+$L$29</f>
        <v>0.96082240118986</v>
      </c>
      <c r="H53" s="24" t="n">
        <f aca="false">LARGE((F53~C53),1)</f>
        <v>0.96082240118986</v>
      </c>
      <c r="J53" s="37" t="n">
        <f aca="false">H53/$J$16</f>
        <v>0.84854316905986</v>
      </c>
      <c r="K53" s="38" t="n">
        <f aca="false">IF(J53&lt;0.8,0.8,IF(J53&gt;1.2,1.2,J53))</f>
        <v>0.84854316905986</v>
      </c>
      <c r="L53" s="38" t="n">
        <v>0.8</v>
      </c>
      <c r="M53" s="39" t="n">
        <v>1.2</v>
      </c>
    </row>
    <row r="54" customFormat="false" ht="12.75" hidden="false" customHeight="false" outlineLevel="0" collapsed="false">
      <c r="A54" s="33" t="n">
        <v>37438</v>
      </c>
      <c r="C54" s="34" t="n">
        <f aca="false">0.8*$J$16</f>
        <v>0.905856</v>
      </c>
      <c r="E54" s="35" t="n">
        <v>6.16935183420884</v>
      </c>
      <c r="F54" s="36" t="n">
        <f aca="false">0.14*(E54+0.156)/$A$34*$J$16+0.04*$J$26+$L$29</f>
        <v>0.970379218433073</v>
      </c>
      <c r="H54" s="24" t="n">
        <f aca="false">LARGE((F54~C54),1)</f>
        <v>0.970379218433073</v>
      </c>
      <c r="J54" s="37" t="n">
        <f aca="false">H54/$J$16</f>
        <v>0.856983201244412</v>
      </c>
      <c r="K54" s="38" t="n">
        <f aca="false">IF(J54&lt;0.8,0.8,IF(J54&gt;1.2,1.2,J54))</f>
        <v>0.856983201244412</v>
      </c>
      <c r="L54" s="38" t="n">
        <v>0.8</v>
      </c>
      <c r="M54" s="39" t="n">
        <v>1.2</v>
      </c>
    </row>
    <row r="55" customFormat="false" ht="12.75" hidden="false" customHeight="false" outlineLevel="0" collapsed="false">
      <c r="A55" s="33" t="n">
        <v>37469</v>
      </c>
      <c r="C55" s="34" t="n">
        <f aca="false">0.8*$J$16</f>
        <v>0.905856</v>
      </c>
      <c r="E55" s="35" t="n">
        <v>6.19315152619538</v>
      </c>
      <c r="F55" s="36" t="n">
        <f aca="false">0.14*(E55+0.156)/$A$34*$J$16+0.04*$J$26+$L$29</f>
        <v>0.973711175311189</v>
      </c>
      <c r="H55" s="24" t="n">
        <f aca="false">LARGE((F55~C55),1)</f>
        <v>0.973711175311189</v>
      </c>
      <c r="J55" s="37" t="n">
        <f aca="false">H55/$J$16</f>
        <v>0.859925794219999</v>
      </c>
      <c r="K55" s="38" t="n">
        <f aca="false">IF(J55&lt;0.8,0.8,IF(J55&gt;1.2,1.2,J55))</f>
        <v>0.859925794219999</v>
      </c>
      <c r="L55" s="38" t="n">
        <v>0.8</v>
      </c>
      <c r="M55" s="39" t="n">
        <v>1.2</v>
      </c>
    </row>
    <row r="56" customFormat="false" ht="12.75" hidden="false" customHeight="false" outlineLevel="0" collapsed="false">
      <c r="A56" s="33" t="n">
        <v>37500</v>
      </c>
      <c r="C56" s="34" t="n">
        <f aca="false">0.8*$J$16</f>
        <v>0.905856</v>
      </c>
      <c r="E56" s="35" t="n">
        <v>6.16711510818875</v>
      </c>
      <c r="F56" s="36" t="n">
        <f aca="false">0.14*(E56+0.156)/$A$34*$J$16+0.04*$J$26+$L$29</f>
        <v>0.970066076790261</v>
      </c>
      <c r="H56" s="24" t="n">
        <f aca="false">LARGE((F56~C56),1)</f>
        <v>0.970066076790261</v>
      </c>
      <c r="J56" s="37" t="n">
        <f aca="false">H56/$J$16</f>
        <v>0.856706652527784</v>
      </c>
      <c r="K56" s="38" t="n">
        <f aca="false">IF(J56&lt;0.8,0.8,IF(J56&gt;1.2,1.2,J56))</f>
        <v>0.856706652527784</v>
      </c>
      <c r="L56" s="38" t="n">
        <v>0.8</v>
      </c>
      <c r="M56" s="39" t="n">
        <v>1.2</v>
      </c>
    </row>
    <row r="57" customFormat="false" ht="12.75" hidden="false" customHeight="false" outlineLevel="0" collapsed="false">
      <c r="A57" s="33" t="n">
        <v>37530</v>
      </c>
      <c r="C57" s="34" t="n">
        <f aca="false">0.8*$J$16</f>
        <v>0.905856</v>
      </c>
      <c r="E57" s="35" t="n">
        <v>6.15852453054634</v>
      </c>
      <c r="F57" s="36" t="n">
        <f aca="false">0.14*(E57+0.156)/$A$34*$J$16+0.04*$J$26+$L$29</f>
        <v>0.968863395920324</v>
      </c>
      <c r="H57" s="24" t="n">
        <f aca="false">LARGE((F57~C57),1)</f>
        <v>0.968863395920324</v>
      </c>
      <c r="J57" s="37" t="n">
        <f aca="false">H57/$J$16</f>
        <v>0.855644513847961</v>
      </c>
      <c r="K57" s="38" t="n">
        <f aca="false">IF(J57&lt;0.8,0.8,IF(J57&gt;1.2,1.2,J57))</f>
        <v>0.855644513847961</v>
      </c>
      <c r="L57" s="38" t="n">
        <v>0.8</v>
      </c>
      <c r="M57" s="39" t="n">
        <v>1.2</v>
      </c>
    </row>
    <row r="58" customFormat="false" ht="12.75" hidden="false" customHeight="false" outlineLevel="0" collapsed="false">
      <c r="A58" s="45" t="n">
        <v>37561</v>
      </c>
      <c r="C58" s="34" t="n">
        <f aca="false">0.8*$J$16</f>
        <v>0.905856</v>
      </c>
      <c r="E58" s="35" t="n">
        <v>6.48359244959924</v>
      </c>
      <c r="F58" s="36" t="n">
        <f aca="false">0.14*(E58+0.156)/$A$34*$J$16+0.04*$J$26+$L$29</f>
        <v>1.01437290458773</v>
      </c>
      <c r="H58" s="24" t="n">
        <f aca="false">LARGE((F58~C58),1)</f>
        <v>1.01437290458773</v>
      </c>
      <c r="J58" s="37" t="n">
        <f aca="false">H58/$J$16</f>
        <v>0.895835898498419</v>
      </c>
      <c r="K58" s="38" t="n">
        <f aca="false">IF(J58&lt;0.8,0.8,IF(J58&gt;1.2,1.2,J58))</f>
        <v>0.895835898498419</v>
      </c>
      <c r="L58" s="38" t="n">
        <v>0.8</v>
      </c>
      <c r="M58" s="39" t="n">
        <v>1.2</v>
      </c>
    </row>
    <row r="59" customFormat="false" ht="12.75" hidden="false" customHeight="false" outlineLevel="0" collapsed="false">
      <c r="A59" s="33" t="n">
        <v>37591</v>
      </c>
      <c r="C59" s="34" t="n">
        <f aca="false">0.8*$J$16</f>
        <v>0.905856</v>
      </c>
      <c r="E59" s="35" t="n">
        <v>6.63861493048355</v>
      </c>
      <c r="F59" s="36" t="n">
        <f aca="false">0.14*(E59+0.156)/$A$34*$J$16+0.04*$J$26+$L$29</f>
        <v>1.03607605191153</v>
      </c>
      <c r="H59" s="24" t="n">
        <f aca="false">LARGE((F59~C59),1)</f>
        <v>1.03607605191153</v>
      </c>
      <c r="J59" s="37" t="n">
        <f aca="false">H59/$J$16</f>
        <v>0.915002871901523</v>
      </c>
      <c r="K59" s="38" t="n">
        <f aca="false">IF(J59&lt;0.8,0.8,IF(J59&gt;1.2,1.2,J59))</f>
        <v>0.915002871901523</v>
      </c>
      <c r="L59" s="38" t="n">
        <v>0.8</v>
      </c>
      <c r="M59" s="39" t="n">
        <v>1.2</v>
      </c>
    </row>
    <row r="60" customFormat="false" ht="12.75" hidden="false" customHeight="false" outlineLevel="0" collapsed="false">
      <c r="A60" s="33" t="n">
        <v>37622</v>
      </c>
      <c r="C60" s="34" t="n">
        <f aca="false">0.8*$J$16</f>
        <v>0.905856</v>
      </c>
      <c r="E60" s="35" t="n">
        <v>6.69513102249475</v>
      </c>
      <c r="F60" s="36" t="n">
        <f aca="false">0.14*(E60+0.156)/$A$34*$J$16+0.04*$J$26+$L$29</f>
        <v>1.0439883047931</v>
      </c>
      <c r="H60" s="24" t="n">
        <f aca="false">LARGE((F60~C60),1)</f>
        <v>1.0439883047931</v>
      </c>
      <c r="J60" s="37" t="n">
        <f aca="false">H60/$J$16</f>
        <v>0.92199051928174</v>
      </c>
      <c r="K60" s="38" t="n">
        <f aca="false">IF(J60&lt;0.8,0.8,IF(J60&gt;1.2,1.2,J60))</f>
        <v>0.92199051928174</v>
      </c>
      <c r="L60" s="38" t="n">
        <v>0.8</v>
      </c>
      <c r="M60" s="39" t="n">
        <v>1.2</v>
      </c>
    </row>
    <row r="61" customFormat="false" ht="12.75" hidden="false" customHeight="false" outlineLevel="0" collapsed="false">
      <c r="A61" s="33" t="n">
        <v>37653</v>
      </c>
      <c r="C61" s="34" t="n">
        <f aca="false">0.8*$J$16</f>
        <v>0.905856</v>
      </c>
      <c r="E61" s="35" t="n">
        <v>6.50977413411842</v>
      </c>
      <c r="F61" s="36" t="n">
        <f aca="false">0.14*(E61+0.156)/$A$34*$J$16+0.04*$J$26+$L$29</f>
        <v>1.01803834042041</v>
      </c>
      <c r="H61" s="24" t="n">
        <f aca="false">LARGE((F61~C61),1)</f>
        <v>1.01803834042041</v>
      </c>
      <c r="J61" s="37" t="n">
        <f aca="false">H61/$J$16</f>
        <v>0.899073000936497</v>
      </c>
      <c r="K61" s="38" t="n">
        <f aca="false">IF(J61&lt;0.8,0.8,IF(J61&gt;1.2,1.2,J61))</f>
        <v>0.899073000936497</v>
      </c>
      <c r="L61" s="38" t="n">
        <v>0.8</v>
      </c>
      <c r="M61" s="39" t="n">
        <v>1.2</v>
      </c>
    </row>
    <row r="62" customFormat="false" ht="12.75" hidden="false" customHeight="false" outlineLevel="0" collapsed="false">
      <c r="A62" s="33" t="n">
        <v>37681</v>
      </c>
      <c r="C62" s="34" t="n">
        <f aca="false">0.8*$J$16</f>
        <v>0.905856</v>
      </c>
      <c r="E62" s="35" t="n">
        <v>6.27348577793577</v>
      </c>
      <c r="F62" s="36" t="n">
        <f aca="false">0.14*(E62+0.156)/$A$34*$J$16+0.04*$J$26+$L$29</f>
        <v>0.984957970554844</v>
      </c>
      <c r="H62" s="24" t="n">
        <f aca="false">LARGE((F62~C62),1)</f>
        <v>0.984957970554844</v>
      </c>
      <c r="J62" s="37" t="n">
        <f aca="false">H62/$J$16</f>
        <v>0.869858317926773</v>
      </c>
      <c r="K62" s="38" t="n">
        <f aca="false">IF(J62&lt;0.8,0.8,IF(J62&gt;1.2,1.2,J62))</f>
        <v>0.869858317926773</v>
      </c>
      <c r="L62" s="38" t="n">
        <v>0.8</v>
      </c>
      <c r="M62" s="39" t="n">
        <v>1.2</v>
      </c>
    </row>
    <row r="63" customFormat="false" ht="12.75" hidden="false" customHeight="false" outlineLevel="0" collapsed="false">
      <c r="A63" s="33" t="n">
        <v>37712</v>
      </c>
      <c r="C63" s="34" t="n">
        <f aca="false">0.8*$J$16</f>
        <v>0.905856</v>
      </c>
      <c r="E63" s="35" t="n">
        <v>5.82236040416075</v>
      </c>
      <c r="F63" s="36" t="n">
        <f aca="false">0.14*(E63+0.156)/$A$34*$J$16+0.04*$J$26+$L$29</f>
        <v>0.921800418226341</v>
      </c>
      <c r="H63" s="24" t="n">
        <f aca="false">LARGE((F63~C63),1)</f>
        <v>0.921800418226341</v>
      </c>
      <c r="J63" s="37" t="n">
        <f aca="false">H63/$J$16</f>
        <v>0.814081194561909</v>
      </c>
      <c r="K63" s="38" t="n">
        <f aca="false">IF(J63&lt;0.8,0.8,IF(J63&gt;1.2,1.2,J63))</f>
        <v>0.814081194561909</v>
      </c>
      <c r="L63" s="38" t="n">
        <v>0.8</v>
      </c>
      <c r="M63" s="39" t="n">
        <v>1.2</v>
      </c>
    </row>
    <row r="64" customFormat="false" ht="12.75" hidden="false" customHeight="false" outlineLevel="0" collapsed="false">
      <c r="A64" s="33" t="n">
        <v>37742</v>
      </c>
      <c r="C64" s="34" t="n">
        <f aca="false">0.8*$J$16</f>
        <v>0.905856</v>
      </c>
      <c r="E64" s="35" t="n">
        <v>5.77685321898769</v>
      </c>
      <c r="F64" s="36" t="n">
        <f aca="false">0.14*(E64+0.156)/$A$34*$J$16+0.04*$J$26+$L$29</f>
        <v>0.915429412302112</v>
      </c>
      <c r="H64" s="24" t="n">
        <f aca="false">LARGE((F64~C64),1)</f>
        <v>0.915429412302112</v>
      </c>
      <c r="J64" s="37" t="n">
        <f aca="false">H64/$J$16</f>
        <v>0.808454687987593</v>
      </c>
      <c r="K64" s="38" t="n">
        <f aca="false">IF(J64&lt;0.8,0.8,IF(J64&gt;1.2,1.2,J64))</f>
        <v>0.808454687987593</v>
      </c>
      <c r="L64" s="38" t="n">
        <v>0.8</v>
      </c>
      <c r="M64" s="39" t="n">
        <v>1.2</v>
      </c>
    </row>
    <row r="65" customFormat="false" ht="12.75" hidden="false" customHeight="false" outlineLevel="0" collapsed="false">
      <c r="A65" s="33" t="n">
        <v>37773</v>
      </c>
      <c r="C65" s="34" t="n">
        <f aca="false">0.8*$J$16</f>
        <v>0.905856</v>
      </c>
      <c r="E65" s="35" t="n">
        <v>5.81752381235168</v>
      </c>
      <c r="F65" s="36" t="n">
        <f aca="false">0.14*(E65+0.156)/$A$34*$J$16+0.04*$J$26+$L$29</f>
        <v>0.921123295373071</v>
      </c>
      <c r="H65" s="24" t="n">
        <f aca="false">LARGE((F65~C65),1)</f>
        <v>0.921123295373071</v>
      </c>
      <c r="J65" s="37" t="n">
        <f aca="false">H65/$J$16</f>
        <v>0.813483198541994</v>
      </c>
      <c r="K65" s="38" t="n">
        <f aca="false">IF(J65&lt;0.8,0.8,IF(J65&gt;1.2,1.2,J65))</f>
        <v>0.813483198541994</v>
      </c>
      <c r="L65" s="38" t="n">
        <v>0.8</v>
      </c>
      <c r="M65" s="39" t="n">
        <v>1.2</v>
      </c>
    </row>
    <row r="66" customFormat="false" ht="12.75" hidden="false" customHeight="false" outlineLevel="0" collapsed="false">
      <c r="A66" s="33" t="n">
        <v>37803</v>
      </c>
      <c r="C66" s="34" t="n">
        <f aca="false">0.8*$J$16</f>
        <v>0.905856</v>
      </c>
      <c r="E66" s="35" t="n">
        <v>5.84509832084407</v>
      </c>
      <c r="F66" s="36" t="n">
        <f aca="false">0.14*(E66+0.156)/$A$34*$J$16+0.04*$J$26+$L$29</f>
        <v>0.924983726562005</v>
      </c>
      <c r="H66" s="24" t="n">
        <f aca="false">LARGE((F66~C66),1)</f>
        <v>0.924983726562005</v>
      </c>
      <c r="J66" s="37" t="n">
        <f aca="false">H66/$J$16</f>
        <v>0.816892509681014</v>
      </c>
      <c r="K66" s="38" t="n">
        <f aca="false">IF(J66&lt;0.8,0.8,IF(J66&gt;1.2,1.2,J66))</f>
        <v>0.816892509681014</v>
      </c>
      <c r="L66" s="38" t="n">
        <v>0.8</v>
      </c>
      <c r="M66" s="39" t="n">
        <v>1.2</v>
      </c>
    </row>
    <row r="67" customFormat="false" ht="12.75" hidden="false" customHeight="false" outlineLevel="0" collapsed="false">
      <c r="A67" s="33" t="n">
        <v>37834</v>
      </c>
      <c r="C67" s="34" t="n">
        <f aca="false">0.8*$J$16</f>
        <v>0.905856</v>
      </c>
      <c r="E67" s="35" t="n">
        <v>5.89895143869941</v>
      </c>
      <c r="F67" s="36" t="n">
        <f aca="false">0.14*(E67+0.156)/$A$34*$J$16+0.04*$J$26+$L$29</f>
        <v>0.932523163061753</v>
      </c>
      <c r="H67" s="24" t="n">
        <f aca="false">LARGE((F67~C67),1)</f>
        <v>0.932523163061753</v>
      </c>
      <c r="J67" s="37" t="n">
        <f aca="false">H67/$J$16</f>
        <v>0.823550907041961</v>
      </c>
      <c r="K67" s="38" t="n">
        <f aca="false">IF(J67&lt;0.8,0.8,IF(J67&gt;1.2,1.2,J67))</f>
        <v>0.823550907041961</v>
      </c>
      <c r="L67" s="38" t="n">
        <v>0.8</v>
      </c>
      <c r="M67" s="39" t="n">
        <v>1.2</v>
      </c>
    </row>
    <row r="68" customFormat="false" ht="12.75" hidden="false" customHeight="false" outlineLevel="0" collapsed="false">
      <c r="A68" s="33" t="n">
        <v>37865</v>
      </c>
      <c r="C68" s="34" t="n">
        <f aca="false">0.8*$J$16</f>
        <v>0.905856</v>
      </c>
      <c r="E68" s="35" t="n">
        <v>5.89433139304601</v>
      </c>
      <c r="F68" s="36" t="n">
        <f aca="false">0.14*(E68+0.156)/$A$34*$J$16+0.04*$J$26+$L$29</f>
        <v>0.931876356670277</v>
      </c>
      <c r="H68" s="24" t="n">
        <f aca="false">LARGE((F68~C68),1)</f>
        <v>0.931876356670277</v>
      </c>
      <c r="J68" s="37" t="n">
        <f aca="false">H68/$J$16</f>
        <v>0.822979684780166</v>
      </c>
      <c r="K68" s="38" t="n">
        <f aca="false">IF(J68&lt;0.8,0.8,IF(J68&gt;1.2,1.2,J68))</f>
        <v>0.822979684780166</v>
      </c>
      <c r="L68" s="38" t="n">
        <v>0.8</v>
      </c>
      <c r="M68" s="39" t="n">
        <v>1.2</v>
      </c>
    </row>
    <row r="69" customFormat="false" ht="12.75" hidden="false" customHeight="false" outlineLevel="0" collapsed="false">
      <c r="A69" s="33" t="n">
        <v>37895</v>
      </c>
      <c r="C69" s="34" t="n">
        <f aca="false">0.8*$J$16</f>
        <v>0.905856</v>
      </c>
      <c r="E69" s="35" t="n">
        <v>5.90441579964934</v>
      </c>
      <c r="F69" s="36" t="n">
        <f aca="false">0.14*(E69+0.156)/$A$34*$J$16+0.04*$J$26+$L$29</f>
        <v>0.933288173594743</v>
      </c>
      <c r="H69" s="24" t="n">
        <f aca="false">LARGE((F69~C69),1)</f>
        <v>0.933288173594743</v>
      </c>
      <c r="J69" s="37" t="n">
        <f aca="false">H69/$J$16</f>
        <v>0.824226520413613</v>
      </c>
      <c r="K69" s="38" t="n">
        <f aca="false">IF(J69&lt;0.8,0.8,IF(J69&gt;1.2,1.2,J69))</f>
        <v>0.824226520413613</v>
      </c>
      <c r="L69" s="38" t="n">
        <v>0.8</v>
      </c>
      <c r="M69" s="39" t="n">
        <v>1.2</v>
      </c>
    </row>
    <row r="70" customFormat="false" ht="12.75" hidden="false" customHeight="false" outlineLevel="0" collapsed="false">
      <c r="A70" s="45" t="n">
        <v>37926</v>
      </c>
      <c r="C70" s="34" t="n">
        <f aca="false">0.8*$J$16</f>
        <v>0.905856</v>
      </c>
      <c r="E70" s="35" t="n">
        <v>6.2268788079082</v>
      </c>
      <c r="F70" s="36" t="n">
        <f aca="false">0.14*(E70+0.156)/$A$34*$J$16+0.04*$J$26+$L$29</f>
        <v>0.978432994750984</v>
      </c>
      <c r="H70" s="24" t="n">
        <f aca="false">LARGE((F70~C70),1)</f>
        <v>0.978432994750984</v>
      </c>
      <c r="J70" s="37" t="n">
        <f aca="false">H70/$J$16</f>
        <v>0.864095833996559</v>
      </c>
      <c r="K70" s="38" t="n">
        <f aca="false">IF(J70&lt;0.8,0.8,IF(J70&gt;1.2,1.2,J70))</f>
        <v>0.864095833996559</v>
      </c>
      <c r="L70" s="38" t="n">
        <v>0.8</v>
      </c>
      <c r="M70" s="39" t="n">
        <v>1.2</v>
      </c>
    </row>
    <row r="71" customFormat="false" ht="12.75" hidden="false" customHeight="false" outlineLevel="0" collapsed="false">
      <c r="A71" s="33" t="n">
        <v>37956</v>
      </c>
      <c r="C71" s="34" t="n">
        <f aca="false">0.8*$J$16</f>
        <v>0.905856</v>
      </c>
      <c r="E71" s="35" t="n">
        <v>6.41203940043669</v>
      </c>
      <c r="F71" s="36" t="n">
        <f aca="false">0.14*(E71+0.156)/$A$34*$J$16+0.04*$J$26+$L$29</f>
        <v>1.00435547770497</v>
      </c>
      <c r="H71" s="24" t="n">
        <f aca="false">LARGE((F71~C71),1)</f>
        <v>1.00435547770497</v>
      </c>
      <c r="J71" s="37" t="n">
        <f aca="false">H71/$J$16</f>
        <v>0.886989082330942</v>
      </c>
      <c r="K71" s="38" t="n">
        <f aca="false">IF(J71&lt;0.8,0.8,IF(J71&gt;1.2,1.2,J71))</f>
        <v>0.886989082330942</v>
      </c>
      <c r="L71" s="38" t="n">
        <v>0.8</v>
      </c>
      <c r="M71" s="39" t="n">
        <v>1.2</v>
      </c>
    </row>
    <row r="72" customFormat="false" ht="12.75" hidden="false" customHeight="false" outlineLevel="0" collapsed="false">
      <c r="A72" s="33" t="n">
        <v>37987</v>
      </c>
      <c r="C72" s="34" t="n">
        <f aca="false">0.8*$J$16</f>
        <v>0.905856</v>
      </c>
      <c r="E72" s="35" t="n">
        <v>6.46857302123268</v>
      </c>
      <c r="F72" s="36" t="n">
        <f aca="false">0.14*(E72+0.156)/$A$34*$J$16+0.04*$J$26+$L$29</f>
        <v>1.01227018461641</v>
      </c>
      <c r="H72" s="24" t="n">
        <f aca="false">LARGE((F72~C72),1)</f>
        <v>1.01227018461641</v>
      </c>
      <c r="J72" s="37" t="n">
        <f aca="false">H72/$J$16</f>
        <v>0.893978896969418</v>
      </c>
      <c r="K72" s="38" t="n">
        <f aca="false">IF(J72&lt;0.8,0.8,IF(J72&gt;1.2,1.2,J72))</f>
        <v>0.893978896969418</v>
      </c>
      <c r="L72" s="38" t="n">
        <v>0.8</v>
      </c>
      <c r="M72" s="39" t="n">
        <v>1.2</v>
      </c>
    </row>
    <row r="73" customFormat="false" ht="12.75" hidden="false" customHeight="false" outlineLevel="0" collapsed="false">
      <c r="A73" s="33" t="n">
        <v>38018</v>
      </c>
      <c r="C73" s="34" t="n">
        <f aca="false">0.8*$J$16</f>
        <v>0.905856</v>
      </c>
      <c r="E73" s="35" t="n">
        <v>6.29162241584533</v>
      </c>
      <c r="F73" s="36" t="n">
        <f aca="false">0.14*(E73+0.156)/$A$34*$J$16+0.04*$J$26+$L$29</f>
        <v>0.987497099862181</v>
      </c>
      <c r="H73" s="24" t="n">
        <f aca="false">LARGE((F73~C73),1)</f>
        <v>0.987497099862181</v>
      </c>
      <c r="J73" s="37" t="n">
        <f aca="false">H73/$J$16</f>
        <v>0.872100731120338</v>
      </c>
      <c r="K73" s="38" t="n">
        <f aca="false">IF(J73&lt;0.8,0.8,IF(J73&gt;1.2,1.2,J73))</f>
        <v>0.872100731120338</v>
      </c>
      <c r="L73" s="38" t="n">
        <v>0.8</v>
      </c>
      <c r="M73" s="39" t="n">
        <v>1.2</v>
      </c>
    </row>
    <row r="74" customFormat="false" ht="12.75" hidden="false" customHeight="false" outlineLevel="0" collapsed="false">
      <c r="A74" s="33" t="n">
        <v>38047</v>
      </c>
      <c r="C74" s="34" t="n">
        <f aca="false">0.8*$J$16</f>
        <v>0.905856</v>
      </c>
      <c r="E74" s="35" t="n">
        <v>6.0857146681538</v>
      </c>
      <c r="F74" s="36" t="n">
        <f aca="false">0.14*(E74+0.156)/$A$34*$J$16+0.04*$J$26+$L$29</f>
        <v>0.958670015185367</v>
      </c>
      <c r="H74" s="24" t="n">
        <f aca="false">LARGE((F74~C74),1)</f>
        <v>0.958670015185367</v>
      </c>
      <c r="J74" s="37" t="n">
        <f aca="false">H74/$J$16</f>
        <v>0.846642305342454</v>
      </c>
      <c r="K74" s="38" t="n">
        <f aca="false">IF(J74&lt;0.8,0.8,IF(J74&gt;1.2,1.2,J74))</f>
        <v>0.846642305342454</v>
      </c>
      <c r="L74" s="38" t="n">
        <v>0.8</v>
      </c>
      <c r="M74" s="39" t="n">
        <v>1.2</v>
      </c>
    </row>
    <row r="75" customFormat="false" ht="12.75" hidden="false" customHeight="false" outlineLevel="0" collapsed="false">
      <c r="A75" s="33" t="n">
        <v>38078</v>
      </c>
      <c r="C75" s="34" t="n">
        <f aca="false">0.8*$J$16</f>
        <v>0.905856</v>
      </c>
      <c r="E75" s="35" t="n">
        <v>5.91746302214027</v>
      </c>
      <c r="F75" s="36" t="n">
        <f aca="false">0.14*(E75+0.156)/$A$34*$J$16+0.04*$J$26+$L$29</f>
        <v>0.935114784743473</v>
      </c>
      <c r="H75" s="24" t="n">
        <f aca="false">LARGE((F75~C75),1)</f>
        <v>0.935114784743473</v>
      </c>
      <c r="J75" s="37" t="n">
        <f aca="false">H75/$J$16</f>
        <v>0.825839678486182</v>
      </c>
      <c r="K75" s="38" t="n">
        <f aca="false">IF(J75&lt;0.8,0.8,IF(J75&gt;1.2,1.2,J75))</f>
        <v>0.825839678486182</v>
      </c>
      <c r="L75" s="38" t="n">
        <v>0.8</v>
      </c>
      <c r="M75" s="39" t="n">
        <v>1.2</v>
      </c>
    </row>
    <row r="76" customFormat="false" ht="12.75" hidden="false" customHeight="false" outlineLevel="0" collapsed="false">
      <c r="A76" s="33" t="n">
        <v>38108</v>
      </c>
      <c r="C76" s="34" t="n">
        <f aca="false">0.8*$J$16</f>
        <v>0.905856</v>
      </c>
      <c r="E76" s="35" t="n">
        <v>5.97386724582796</v>
      </c>
      <c r="F76" s="36" t="n">
        <f aca="false">0.14*(E76+0.156)/$A$34*$J$16+0.04*$J$26+$L$29</f>
        <v>0.94301137605975</v>
      </c>
      <c r="H76" s="24" t="n">
        <f aca="false">LARGE((F76~C76),1)</f>
        <v>0.94301137605975</v>
      </c>
      <c r="J76" s="37" t="n">
        <f aca="false">H76/$J$16</f>
        <v>0.832813494471307</v>
      </c>
      <c r="K76" s="38" t="n">
        <f aca="false">IF(J76&lt;0.8,0.8,IF(J76&gt;1.2,1.2,J76))</f>
        <v>0.832813494471307</v>
      </c>
      <c r="L76" s="38" t="n">
        <v>0.8</v>
      </c>
      <c r="M76" s="39" t="n">
        <v>1.2</v>
      </c>
    </row>
  </sheetData>
  <printOptions headings="false" gridLines="false" gridLinesSet="true" horizontalCentered="false" verticalCentered="false"/>
  <pageMargins left="0.379861111111111" right="0.45" top="0.7" bottom="0.64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6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4.56"/>
    <col collapsed="false" customWidth="true" hidden="false" outlineLevel="0" max="3" min="3" style="0" width="12.42"/>
    <col collapsed="false" customWidth="true" hidden="false" outlineLevel="0" max="4" min="4" style="0" width="10.41"/>
    <col collapsed="false" customWidth="true" hidden="false" outlineLevel="0" max="7" min="7" style="0" width="4.85"/>
    <col collapsed="false" customWidth="true" hidden="false" outlineLevel="0" max="8" min="8" style="0" width="11.13"/>
    <col collapsed="false" customWidth="true" hidden="false" outlineLevel="0" max="9" min="9" style="0" width="5.71"/>
  </cols>
  <sheetData>
    <row r="1" customFormat="false" ht="18" hidden="false" customHeight="false" outlineLevel="0" collapsed="false">
      <c r="A1" s="15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3" customFormat="false" ht="6.75" hidden="false" customHeight="true" outlineLevel="0" collapsed="false"/>
    <row r="4" customFormat="false" ht="12.75" hidden="false" customHeight="false" outlineLevel="0" collapsed="false">
      <c r="B4" s="0" t="s">
        <v>17</v>
      </c>
    </row>
    <row r="5" customFormat="false" ht="12.75" hidden="false" customHeight="false" outlineLevel="0" collapsed="false">
      <c r="B5" s="0" t="s">
        <v>18</v>
      </c>
    </row>
    <row r="6" customFormat="false" ht="12.75" hidden="false" customHeight="false" outlineLevel="0" collapsed="false">
      <c r="B6" s="0" t="s">
        <v>19</v>
      </c>
    </row>
    <row r="7" customFormat="false" ht="12.75" hidden="false" customHeight="false" outlineLevel="0" collapsed="false">
      <c r="B7" s="0" t="s">
        <v>20</v>
      </c>
    </row>
    <row r="8" customFormat="false" ht="12.75" hidden="false" customHeight="false" outlineLevel="0" collapsed="false">
      <c r="B8" s="0" t="s">
        <v>21</v>
      </c>
    </row>
    <row r="9" customFormat="false" ht="7.5" hidden="false" customHeight="true" outlineLevel="0" collapsed="false"/>
    <row r="11" customFormat="false" ht="12.75" hidden="false" customHeight="false" outlineLevel="0" collapsed="false">
      <c r="A11" s="17" t="s">
        <v>22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4" customFormat="false" ht="12.75" hidden="false" customHeight="false" outlineLevel="0" collapsed="false">
      <c r="A14" s="18" t="s">
        <v>23</v>
      </c>
    </row>
    <row r="16" customFormat="false" ht="13.5" hidden="false" customHeight="false" outlineLevel="0" collapsed="false">
      <c r="A16" s="18" t="s">
        <v>24</v>
      </c>
      <c r="C16" s="0" t="s">
        <v>25</v>
      </c>
      <c r="H16" s="19" t="n">
        <v>0.8</v>
      </c>
      <c r="I16" s="20" t="s">
        <v>26</v>
      </c>
      <c r="J16" s="21" t="n">
        <v>0.40694</v>
      </c>
      <c r="K16" s="20" t="s">
        <v>27</v>
      </c>
      <c r="L16" s="22" t="n">
        <f aca="false">J16*H16</f>
        <v>0.325552</v>
      </c>
    </row>
    <row r="17" customFormat="false" ht="13.5" hidden="false" customHeight="false" outlineLevel="0" collapsed="false">
      <c r="A17" s="18"/>
    </row>
    <row r="18" customFormat="false" ht="12.75" hidden="false" customHeight="false" outlineLevel="0" collapsed="false">
      <c r="A18" s="18"/>
    </row>
    <row r="19" customFormat="false" ht="12.75" hidden="false" customHeight="false" outlineLevel="0" collapsed="false">
      <c r="A19" s="18" t="s">
        <v>28</v>
      </c>
      <c r="B19" s="18" t="s">
        <v>29</v>
      </c>
    </row>
    <row r="20" customFormat="false" ht="6" hidden="false" customHeight="true" outlineLevel="0" collapsed="false">
      <c r="J20" s="20"/>
    </row>
    <row r="21" customFormat="false" ht="12.75" hidden="false" customHeight="false" outlineLevel="0" collapsed="false">
      <c r="C21" s="0" t="s">
        <v>46</v>
      </c>
      <c r="D21" s="20" t="s">
        <v>26</v>
      </c>
      <c r="E21" s="0" t="s">
        <v>31</v>
      </c>
      <c r="G21" s="0" t="s">
        <v>32</v>
      </c>
      <c r="H21" s="23" t="n">
        <f aca="false">A34</f>
        <v>1.13232</v>
      </c>
      <c r="I21" s="20" t="s">
        <v>26</v>
      </c>
      <c r="J21" s="23" t="n">
        <f aca="false">J16</f>
        <v>0.40694</v>
      </c>
      <c r="K21" s="20" t="s">
        <v>27</v>
      </c>
    </row>
    <row r="22" customFormat="false" ht="12.75" hidden="false" customHeight="false" outlineLevel="0" collapsed="false">
      <c r="C22" s="39" t="n">
        <v>0.14</v>
      </c>
      <c r="D22" s="20" t="s">
        <v>26</v>
      </c>
      <c r="E22" s="0" t="n">
        <f aca="false">8+0.156</f>
        <v>8.156</v>
      </c>
      <c r="G22" s="0" t="s">
        <v>32</v>
      </c>
      <c r="H22" s="23" t="n">
        <f aca="false">A34</f>
        <v>1.13232</v>
      </c>
      <c r="I22" s="20" t="s">
        <v>26</v>
      </c>
      <c r="J22" s="23" t="n">
        <f aca="false">J16</f>
        <v>0.40694</v>
      </c>
      <c r="K22" s="20" t="s">
        <v>27</v>
      </c>
      <c r="L22" s="24" t="n">
        <f aca="false">C22*E22/H22*J22</f>
        <v>0.410361355093966</v>
      </c>
    </row>
    <row r="23" customFormat="false" ht="7.5" hidden="false" customHeight="true" outlineLevel="0" collapsed="false">
      <c r="J23" s="25"/>
    </row>
    <row r="24" customFormat="false" ht="12.75" hidden="false" customHeight="false" outlineLevel="0" collapsed="false">
      <c r="B24" s="18" t="s">
        <v>33</v>
      </c>
      <c r="J24" s="25"/>
    </row>
    <row r="25" customFormat="false" ht="8.25" hidden="false" customHeight="true" outlineLevel="0" collapsed="false">
      <c r="J25" s="25"/>
    </row>
    <row r="26" customFormat="false" ht="12.75" hidden="false" customHeight="false" outlineLevel="0" collapsed="false">
      <c r="H26" s="26" t="n">
        <v>0.04</v>
      </c>
      <c r="I26" s="20" t="s">
        <v>26</v>
      </c>
      <c r="J26" s="21" t="n">
        <f aca="false">11.87942*12/365</f>
        <v>0.390556273972603</v>
      </c>
      <c r="K26" s="20" t="s">
        <v>27</v>
      </c>
      <c r="L26" s="24" t="n">
        <f aca="false">J26*H26</f>
        <v>0.0156222509589041</v>
      </c>
    </row>
    <row r="27" customFormat="false" ht="8.25" hidden="false" customHeight="true" outlineLevel="0" collapsed="false">
      <c r="J27" s="25"/>
    </row>
    <row r="28" customFormat="false" ht="12.75" hidden="false" customHeight="false" outlineLevel="0" collapsed="false">
      <c r="B28" s="18" t="s">
        <v>34</v>
      </c>
    </row>
    <row r="29" customFormat="false" ht="12.75" hidden="false" customHeight="false" outlineLevel="0" collapsed="false">
      <c r="L29" s="21" t="n">
        <v>0.01638</v>
      </c>
    </row>
    <row r="30" customFormat="false" ht="7.5" hidden="false" customHeight="true" outlineLevel="0" collapsed="false"/>
    <row r="31" customFormat="false" ht="13.5" hidden="false" customHeight="false" outlineLevel="0" collapsed="false">
      <c r="L31" s="27" t="n">
        <f aca="false">SUM(L21:L29)</f>
        <v>0.442363606052871</v>
      </c>
    </row>
    <row r="32" customFormat="false" ht="13.5" hidden="false" customHeight="false" outlineLevel="0" collapsed="false"/>
    <row r="33" customFormat="false" ht="12.75" hidden="false" customHeight="false" outlineLevel="0" collapsed="false">
      <c r="A33" s="17" t="s">
        <v>35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customFormat="false" ht="12.75" hidden="false" customHeight="false" outlineLevel="0" collapsed="false">
      <c r="A34" s="21" t="n">
        <v>1.13232</v>
      </c>
    </row>
    <row r="35" customFormat="false" ht="12.75" hidden="false" customHeight="false" outlineLevel="0" collapsed="false">
      <c r="A35" s="28"/>
      <c r="B35" s="20"/>
      <c r="J35" s="29"/>
      <c r="K35" s="29"/>
    </row>
    <row r="36" customFormat="false" ht="12.75" hidden="false" customHeight="false" outlineLevel="0" collapsed="false">
      <c r="A36" s="30"/>
      <c r="B36" s="20"/>
      <c r="C36" s="31" t="s">
        <v>36</v>
      </c>
      <c r="D36" s="31"/>
      <c r="E36" s="31" t="s">
        <v>37</v>
      </c>
      <c r="H36" s="18" t="s">
        <v>38</v>
      </c>
      <c r="J36" s="18" t="s">
        <v>43</v>
      </c>
      <c r="K36" s="28" t="s">
        <v>39</v>
      </c>
    </row>
    <row r="37" customFormat="false" ht="12.75" hidden="false" customHeight="false" outlineLevel="0" collapsed="false">
      <c r="E37" s="31" t="s">
        <v>42</v>
      </c>
      <c r="J37" s="32"/>
      <c r="K37" s="32"/>
      <c r="L37" s="28" t="s">
        <v>44</v>
      </c>
      <c r="M37" s="20" t="s">
        <v>45</v>
      </c>
    </row>
    <row r="38" customFormat="false" ht="12.75" hidden="false" customHeight="false" outlineLevel="0" collapsed="false">
      <c r="A38" s="33" t="n">
        <v>36951</v>
      </c>
      <c r="C38" s="34" t="n">
        <f aca="false">0.8*$J$16</f>
        <v>0.325552</v>
      </c>
      <c r="E38" s="35" t="n">
        <v>7.6301</v>
      </c>
      <c r="F38" s="36" t="n">
        <f aca="false">0.14*(E38+0.156)/$A$34*$J$16+0.04*$J$26+$L$29</f>
        <v>0.423752440622604</v>
      </c>
      <c r="H38" s="24" t="n">
        <f aca="false">LARGE((F38~C38),1)</f>
        <v>0.423752440622604</v>
      </c>
      <c r="J38" s="37" t="n">
        <f aca="false">H38/$J$16</f>
        <v>1.04131429847792</v>
      </c>
      <c r="K38" s="38" t="n">
        <f aca="false">IF(J38&lt;0.8,0.8,IF(J38&gt;1.2,1.2,J38))</f>
        <v>1.04131429847792</v>
      </c>
      <c r="L38" s="38" t="n">
        <v>0.8</v>
      </c>
      <c r="M38" s="39" t="n">
        <v>1.2</v>
      </c>
    </row>
    <row r="39" customFormat="false" ht="12.75" hidden="false" customHeight="false" outlineLevel="0" collapsed="false">
      <c r="A39" s="33" t="n">
        <v>36982</v>
      </c>
      <c r="C39" s="34" t="n">
        <f aca="false">0.8*$J$16</f>
        <v>0.325552</v>
      </c>
      <c r="D39" s="41"/>
      <c r="E39" s="35" t="n">
        <v>7.255</v>
      </c>
      <c r="F39" s="36" t="n">
        <f aca="false">0.14*(E39+0.156)/$A$34*$J$16+0.04*$J$26+$L$29</f>
        <v>0.404879642155739</v>
      </c>
      <c r="G39" s="41"/>
      <c r="H39" s="24" t="n">
        <f aca="false">LARGE((F39~C39),1)</f>
        <v>0.404879642155739</v>
      </c>
      <c r="I39" s="41"/>
      <c r="J39" s="37" t="n">
        <f aca="false">H39/$J$16</f>
        <v>0.994936949318669</v>
      </c>
      <c r="K39" s="38" t="n">
        <f aca="false">IF(J39&lt;0.8,0.8,IF(J39&gt;1.2,1.2,J39))</f>
        <v>0.994936949318669</v>
      </c>
      <c r="L39" s="38" t="n">
        <v>0.8</v>
      </c>
      <c r="M39" s="39" t="n">
        <v>1.2</v>
      </c>
    </row>
    <row r="40" customFormat="false" ht="12.75" hidden="false" customHeight="false" outlineLevel="0" collapsed="false">
      <c r="A40" s="33" t="n">
        <v>37012</v>
      </c>
      <c r="C40" s="34" t="n">
        <f aca="false">0.8*$J$16</f>
        <v>0.325552</v>
      </c>
      <c r="D40" s="41"/>
      <c r="E40" s="35" t="n">
        <v>7.26593483128106</v>
      </c>
      <c r="F40" s="36" t="n">
        <f aca="false">0.14*(E40+0.156)/$A$34*$J$16+0.04*$J$26+$L$29</f>
        <v>0.405429817754344</v>
      </c>
      <c r="G40" s="41"/>
      <c r="H40" s="24" t="n">
        <f aca="false">LARGE((F40~C40),1)</f>
        <v>0.405429817754344</v>
      </c>
      <c r="I40" s="41"/>
      <c r="J40" s="37" t="n">
        <f aca="false">H40/$J$16</f>
        <v>0.996288931425624</v>
      </c>
      <c r="K40" s="38" t="n">
        <f aca="false">IF(J40&lt;0.8,0.8,IF(J40&gt;1.2,1.2,J40))</f>
        <v>0.996288931425624</v>
      </c>
      <c r="L40" s="38" t="n">
        <v>0.8</v>
      </c>
      <c r="M40" s="39" t="n">
        <v>1.2</v>
      </c>
    </row>
    <row r="41" customFormat="false" ht="12.75" hidden="false" customHeight="false" outlineLevel="0" collapsed="false">
      <c r="A41" s="33" t="n">
        <v>37043</v>
      </c>
      <c r="C41" s="34" t="n">
        <f aca="false">0.8*$J$16</f>
        <v>0.325552</v>
      </c>
      <c r="D41" s="41"/>
      <c r="E41" s="35" t="n">
        <v>7.32845148215686</v>
      </c>
      <c r="F41" s="36" t="n">
        <f aca="false">0.14*(E41+0.156)/$A$34*$J$16+0.04*$J$26+$L$29</f>
        <v>0.408575283370986</v>
      </c>
      <c r="G41" s="41"/>
      <c r="H41" s="24" t="n">
        <f aca="false">LARGE((F41~C41),1)</f>
        <v>0.408575283370986</v>
      </c>
      <c r="I41" s="41"/>
      <c r="J41" s="37" t="n">
        <f aca="false">H41/$J$16</f>
        <v>1.00401848766645</v>
      </c>
      <c r="K41" s="38" t="n">
        <f aca="false">IF(J41&lt;0.8,0.8,IF(J41&gt;1.2,1.2,J41))</f>
        <v>1.00401848766645</v>
      </c>
      <c r="L41" s="38" t="n">
        <v>0.8</v>
      </c>
      <c r="M41" s="39" t="n">
        <v>1.2</v>
      </c>
    </row>
    <row r="42" customFormat="false" ht="12.75" hidden="false" customHeight="false" outlineLevel="0" collapsed="false">
      <c r="A42" s="33" t="n">
        <v>37073</v>
      </c>
      <c r="C42" s="34" t="n">
        <f aca="false">0.8*$J$16</f>
        <v>0.325552</v>
      </c>
      <c r="D42" s="42"/>
      <c r="E42" s="43" t="n">
        <v>7.34924209837269</v>
      </c>
      <c r="F42" s="36" t="n">
        <f aca="false">0.14*(E42+0.156)/$A$34*$J$16+0.04*$J$26+$L$29</f>
        <v>0.409621343381232</v>
      </c>
      <c r="G42" s="42"/>
      <c r="H42" s="44" t="n">
        <f aca="false">LARGE((F42~C42),1)</f>
        <v>0.409621343381232</v>
      </c>
      <c r="I42" s="42"/>
      <c r="J42" s="37" t="n">
        <f aca="false">H42/$J$16</f>
        <v>1.0065890386328</v>
      </c>
      <c r="K42" s="38" t="n">
        <f aca="false">IF(J42&lt;0.8,0.8,IF(J42&gt;1.2,1.2,J42))</f>
        <v>1.0065890386328</v>
      </c>
      <c r="L42" s="38" t="n">
        <v>0.8</v>
      </c>
      <c r="M42" s="39" t="n">
        <v>1.2</v>
      </c>
    </row>
    <row r="43" customFormat="false" ht="12.75" hidden="false" customHeight="false" outlineLevel="0" collapsed="false">
      <c r="A43" s="33" t="n">
        <v>37104</v>
      </c>
      <c r="C43" s="34" t="n">
        <f aca="false">0.8*$J$16</f>
        <v>0.325552</v>
      </c>
      <c r="D43" s="41"/>
      <c r="E43" s="35" t="n">
        <v>7.38004716549066</v>
      </c>
      <c r="F43" s="36" t="n">
        <f aca="false">0.14*(E43+0.156)/$A$34*$J$16+0.04*$J$26+$L$29</f>
        <v>0.41117127092982</v>
      </c>
      <c r="G43" s="41"/>
      <c r="H43" s="24" t="n">
        <f aca="false">LARGE((F43~C43),1)</f>
        <v>0.41117127092982</v>
      </c>
      <c r="I43" s="41"/>
      <c r="J43" s="37" t="n">
        <f aca="false">H43/$J$16</f>
        <v>1.01039777591247</v>
      </c>
      <c r="K43" s="38" t="n">
        <f aca="false">IF(J43&lt;0.8,0.8,IF(J43&gt;1.2,1.2,J43))</f>
        <v>1.01039777591247</v>
      </c>
      <c r="L43" s="38" t="n">
        <v>0.8</v>
      </c>
      <c r="M43" s="39" t="n">
        <v>1.2</v>
      </c>
    </row>
    <row r="44" customFormat="false" ht="12.75" hidden="false" customHeight="false" outlineLevel="0" collapsed="false">
      <c r="A44" s="33" t="n">
        <v>37135</v>
      </c>
      <c r="C44" s="34" t="n">
        <f aca="false">0.8*$J$16</f>
        <v>0.325552</v>
      </c>
      <c r="D44" s="41"/>
      <c r="E44" s="35" t="n">
        <v>7.37866314158851</v>
      </c>
      <c r="F44" s="36" t="n">
        <f aca="false">0.14*(E44+0.156)/$A$34*$J$16+0.04*$J$26+$L$29</f>
        <v>0.411101635088235</v>
      </c>
      <c r="G44" s="41"/>
      <c r="H44" s="24" t="n">
        <f aca="false">LARGE((F44~C44),1)</f>
        <v>0.411101635088235</v>
      </c>
      <c r="I44" s="41"/>
      <c r="J44" s="37" t="n">
        <f aca="false">H44/$J$16</f>
        <v>1.01022665525197</v>
      </c>
      <c r="K44" s="38" t="n">
        <f aca="false">IF(J44&lt;0.8,0.8,IF(J44&gt;1.2,1.2,J44))</f>
        <v>1.01022665525197</v>
      </c>
      <c r="L44" s="38" t="n">
        <v>0.8</v>
      </c>
      <c r="M44" s="39" t="n">
        <v>1.2</v>
      </c>
    </row>
    <row r="45" customFormat="false" ht="12.75" hidden="false" customHeight="false" outlineLevel="0" collapsed="false">
      <c r="A45" s="33" t="n">
        <v>37165</v>
      </c>
      <c r="C45" s="34" t="n">
        <f aca="false">0.8*$J$16</f>
        <v>0.325552</v>
      </c>
      <c r="D45" s="41"/>
      <c r="E45" s="35" t="n">
        <v>7.40677734388517</v>
      </c>
      <c r="F45" s="36" t="n">
        <f aca="false">0.14*(E45+0.156)/$A$34*$J$16+0.04*$J$26+$L$29</f>
        <v>0.412516174341771</v>
      </c>
      <c r="G45" s="41"/>
      <c r="H45" s="24" t="n">
        <f aca="false">LARGE((F45~C45),1)</f>
        <v>0.412516174341771</v>
      </c>
      <c r="I45" s="41"/>
      <c r="J45" s="37" t="n">
        <f aca="false">H45/$J$16</f>
        <v>1.01370269411159</v>
      </c>
      <c r="K45" s="38" t="n">
        <f aca="false">IF(J45&lt;0.8,0.8,IF(J45&gt;1.2,1.2,J45))</f>
        <v>1.01370269411159</v>
      </c>
      <c r="L45" s="38" t="n">
        <v>0.8</v>
      </c>
      <c r="M45" s="39" t="n">
        <v>1.2</v>
      </c>
    </row>
    <row r="46" customFormat="false" ht="12.75" hidden="false" customHeight="false" outlineLevel="0" collapsed="false">
      <c r="A46" s="45" t="n">
        <v>37196</v>
      </c>
      <c r="C46" s="34" t="n">
        <f aca="false">0.8*$J$16</f>
        <v>0.325552</v>
      </c>
      <c r="D46" s="41"/>
      <c r="E46" s="35" t="n">
        <v>7.6108330976074</v>
      </c>
      <c r="F46" s="36" t="n">
        <f aca="false">0.14*(E46+0.156)/$A$34*$J$16+0.04*$J$26+$L$29</f>
        <v>0.422783044818988</v>
      </c>
      <c r="G46" s="41"/>
      <c r="H46" s="24" t="n">
        <f aca="false">LARGE((F46~C46),1)</f>
        <v>0.422783044818988</v>
      </c>
      <c r="I46" s="41"/>
      <c r="J46" s="37" t="n">
        <f aca="false">H46/$J$16</f>
        <v>1.03893213942839</v>
      </c>
      <c r="K46" s="38" t="n">
        <f aca="false">IF(J46&lt;0.8,0.8,IF(J46&gt;1.2,1.2,J46))</f>
        <v>1.03893213942839</v>
      </c>
      <c r="L46" s="38" t="n">
        <v>0.8</v>
      </c>
      <c r="M46" s="39" t="n">
        <v>1.2</v>
      </c>
    </row>
    <row r="47" customFormat="false" ht="12.75" hidden="false" customHeight="false" outlineLevel="0" collapsed="false">
      <c r="A47" s="33" t="n">
        <v>37226</v>
      </c>
      <c r="C47" s="34" t="n">
        <f aca="false">0.8*$J$16</f>
        <v>0.325552</v>
      </c>
      <c r="E47" s="35" t="n">
        <v>7.7664760804753</v>
      </c>
      <c r="F47" s="36" t="n">
        <f aca="false">0.14*(E47+0.156)/$A$34*$J$16+0.04*$J$26+$L$29</f>
        <v>0.430614072940682</v>
      </c>
      <c r="H47" s="24" t="n">
        <f aca="false">LARGE((F47~C47),1)</f>
        <v>0.430614072940682</v>
      </c>
      <c r="J47" s="37" t="n">
        <f aca="false">H47/$J$16</f>
        <v>1.05817583167219</v>
      </c>
      <c r="K47" s="38" t="n">
        <f aca="false">IF(J47&lt;0.8,0.8,IF(J47&gt;1.2,1.2,J47))</f>
        <v>1.05817583167219</v>
      </c>
      <c r="L47" s="38" t="n">
        <v>0.8</v>
      </c>
      <c r="M47" s="39" t="n">
        <v>1.2</v>
      </c>
    </row>
    <row r="48" customFormat="false" ht="12.75" hidden="false" customHeight="false" outlineLevel="0" collapsed="false">
      <c r="A48" s="33" t="n">
        <v>37257</v>
      </c>
      <c r="C48" s="34" t="n">
        <f aca="false">0.8*$J$16</f>
        <v>0.325552</v>
      </c>
      <c r="E48" s="35" t="n">
        <v>7.80174246476378</v>
      </c>
      <c r="F48" s="36" t="n">
        <f aca="false">0.14*(E48+0.156)/$A$34*$J$16+0.04*$J$26+$L$29</f>
        <v>0.432388467404375</v>
      </c>
      <c r="H48" s="24" t="n">
        <f aca="false">LARGE((F48~C48),1)</f>
        <v>0.432388467404375</v>
      </c>
      <c r="J48" s="37" t="n">
        <f aca="false">H48/$J$16</f>
        <v>1.06253616603031</v>
      </c>
      <c r="K48" s="38" t="n">
        <f aca="false">IF(J48&lt;0.8,0.8,IF(J48&gt;1.2,1.2,J48))</f>
        <v>1.06253616603031</v>
      </c>
      <c r="L48" s="38" t="n">
        <v>0.8</v>
      </c>
      <c r="M48" s="39" t="n">
        <v>1.2</v>
      </c>
    </row>
    <row r="49" customFormat="false" ht="12.75" hidden="false" customHeight="false" outlineLevel="0" collapsed="false">
      <c r="A49" s="33" t="n">
        <v>37288</v>
      </c>
      <c r="C49" s="34" t="n">
        <f aca="false">0.8*$J$16</f>
        <v>0.325552</v>
      </c>
      <c r="E49" s="35" t="n">
        <v>7.48470342322086</v>
      </c>
      <c r="F49" s="36" t="n">
        <f aca="false">0.14*(E49+0.156)/$A$34*$J$16+0.04*$J$26+$L$29</f>
        <v>0.416436950643065</v>
      </c>
      <c r="H49" s="24" t="n">
        <f aca="false">LARGE((F49~C49),1)</f>
        <v>0.416436950643065</v>
      </c>
      <c r="J49" s="37" t="n">
        <f aca="false">H49/$J$16</f>
        <v>1.02333747147753</v>
      </c>
      <c r="K49" s="38" t="n">
        <f aca="false">IF(J49&lt;0.8,0.8,IF(J49&gt;1.2,1.2,J49))</f>
        <v>1.02333747147753</v>
      </c>
      <c r="L49" s="38" t="n">
        <v>0.8</v>
      </c>
      <c r="M49" s="39" t="n">
        <v>1.2</v>
      </c>
    </row>
    <row r="50" customFormat="false" ht="12.75" hidden="false" customHeight="false" outlineLevel="0" collapsed="false">
      <c r="A50" s="33" t="n">
        <v>37316</v>
      </c>
      <c r="C50" s="34" t="n">
        <f aca="false">0.8*$J$16</f>
        <v>0.325552</v>
      </c>
      <c r="E50" s="35" t="n">
        <v>7.00366803694601</v>
      </c>
      <c r="F50" s="36" t="n">
        <f aca="false">0.14*(E50+0.156)/$A$34*$J$16+0.04*$J$26+$L$29</f>
        <v>0.39223411433116</v>
      </c>
      <c r="H50" s="24" t="n">
        <f aca="false">LARGE((F50~C50),1)</f>
        <v>0.39223411433116</v>
      </c>
      <c r="J50" s="37" t="n">
        <f aca="false">H50/$J$16</f>
        <v>0.963862275350568</v>
      </c>
      <c r="K50" s="38" t="n">
        <f aca="false">IF(J50&lt;0.8,0.8,IF(J50&gt;1.2,1.2,J50))</f>
        <v>0.963862275350568</v>
      </c>
      <c r="L50" s="38" t="n">
        <v>0.8</v>
      </c>
      <c r="M50" s="39" t="n">
        <v>1.2</v>
      </c>
    </row>
    <row r="51" customFormat="false" ht="12.75" hidden="false" customHeight="false" outlineLevel="0" collapsed="false">
      <c r="A51" s="33" t="n">
        <v>37347</v>
      </c>
      <c r="C51" s="34" t="n">
        <f aca="false">0.8*$J$16</f>
        <v>0.325552</v>
      </c>
      <c r="E51" s="35" t="n">
        <v>6.21356053925683</v>
      </c>
      <c r="F51" s="36" t="n">
        <f aca="false">0.14*(E51+0.156)/$A$34*$J$16+0.04*$J$26+$L$29</f>
        <v>0.352480609742927</v>
      </c>
      <c r="H51" s="24" t="n">
        <f aca="false">LARGE((F51~C51),1)</f>
        <v>0.352480609742927</v>
      </c>
      <c r="J51" s="37" t="n">
        <f aca="false">H51/$J$16</f>
        <v>0.866173415596714</v>
      </c>
      <c r="K51" s="38" t="n">
        <f aca="false">IF(J51&lt;0.8,0.8,IF(J51&gt;1.2,1.2,J51))</f>
        <v>0.866173415596714</v>
      </c>
      <c r="L51" s="38" t="n">
        <v>0.8</v>
      </c>
      <c r="M51" s="39" t="n">
        <v>1.2</v>
      </c>
    </row>
    <row r="52" customFormat="false" ht="12.75" hidden="false" customHeight="false" outlineLevel="0" collapsed="false">
      <c r="A52" s="33" t="n">
        <v>37377</v>
      </c>
      <c r="C52" s="34" t="n">
        <f aca="false">0.8*$J$16</f>
        <v>0.325552</v>
      </c>
      <c r="E52" s="35" t="n">
        <v>6.07662810182484</v>
      </c>
      <c r="F52" s="36" t="n">
        <f aca="false">0.14*(E52+0.156)/$A$34*$J$16+0.04*$J$26+$L$29</f>
        <v>0.345590984855615</v>
      </c>
      <c r="H52" s="24" t="n">
        <f aca="false">LARGE((F52~C52),1)</f>
        <v>0.345590984855615</v>
      </c>
      <c r="J52" s="37" t="n">
        <f aca="false">H52/$J$16</f>
        <v>0.849243094450325</v>
      </c>
      <c r="K52" s="38" t="n">
        <f aca="false">IF(J52&lt;0.8,0.8,IF(J52&gt;1.2,1.2,J52))</f>
        <v>0.849243094450325</v>
      </c>
      <c r="L52" s="38" t="n">
        <v>0.8</v>
      </c>
      <c r="M52" s="39" t="n">
        <v>1.2</v>
      </c>
    </row>
    <row r="53" customFormat="false" ht="12.75" hidden="false" customHeight="false" outlineLevel="0" collapsed="false">
      <c r="A53" s="33" t="n">
        <v>37408</v>
      </c>
      <c r="C53" s="34" t="n">
        <f aca="false">0.8*$J$16</f>
        <v>0.325552</v>
      </c>
      <c r="E53" s="35" t="n">
        <v>6.10108885390017</v>
      </c>
      <c r="F53" s="36" t="n">
        <f aca="false">0.14*(E53+0.156)/$A$34*$J$16+0.04*$J$26+$L$29</f>
        <v>0.346821704248486</v>
      </c>
      <c r="H53" s="24" t="n">
        <f aca="false">LARGE((F53~C53),1)</f>
        <v>0.346821704248486</v>
      </c>
      <c r="J53" s="37" t="n">
        <f aca="false">H53/$J$16</f>
        <v>0.852267420869135</v>
      </c>
      <c r="K53" s="38" t="n">
        <f aca="false">IF(J53&lt;0.8,0.8,IF(J53&gt;1.2,1.2,J53))</f>
        <v>0.852267420869135</v>
      </c>
      <c r="L53" s="38" t="n">
        <v>0.8</v>
      </c>
      <c r="M53" s="39" t="n">
        <v>1.2</v>
      </c>
    </row>
    <row r="54" customFormat="false" ht="12.75" hidden="false" customHeight="false" outlineLevel="0" collapsed="false">
      <c r="A54" s="33" t="n">
        <v>37438</v>
      </c>
      <c r="C54" s="34" t="n">
        <f aca="false">0.8*$J$16</f>
        <v>0.325552</v>
      </c>
      <c r="E54" s="35" t="n">
        <v>6.16935183420884</v>
      </c>
      <c r="F54" s="36" t="n">
        <f aca="false">0.14*(E54+0.156)/$A$34*$J$16+0.04*$J$26+$L$29</f>
        <v>0.350256290945668</v>
      </c>
      <c r="H54" s="24" t="n">
        <f aca="false">LARGE((F54~C54),1)</f>
        <v>0.350256290945668</v>
      </c>
      <c r="J54" s="37" t="n">
        <f aca="false">H54/$J$16</f>
        <v>0.860707453053688</v>
      </c>
      <c r="K54" s="38" t="n">
        <f aca="false">IF(J54&lt;0.8,0.8,IF(J54&gt;1.2,1.2,J54))</f>
        <v>0.860707453053688</v>
      </c>
      <c r="L54" s="38" t="n">
        <v>0.8</v>
      </c>
      <c r="M54" s="39" t="n">
        <v>1.2</v>
      </c>
    </row>
    <row r="55" customFormat="false" ht="12.75" hidden="false" customHeight="false" outlineLevel="0" collapsed="false">
      <c r="A55" s="33" t="n">
        <v>37469</v>
      </c>
      <c r="C55" s="34" t="n">
        <f aca="false">0.8*$J$16</f>
        <v>0.325552</v>
      </c>
      <c r="E55" s="35" t="n">
        <v>6.19315152619538</v>
      </c>
      <c r="F55" s="36" t="n">
        <f aca="false">0.14*(E55+0.156)/$A$34*$J$16+0.04*$J$26+$L$29</f>
        <v>0.351453749731153</v>
      </c>
      <c r="H55" s="24" t="n">
        <f aca="false">LARGE((F55~C55),1)</f>
        <v>0.351453749731153</v>
      </c>
      <c r="J55" s="37" t="n">
        <f aca="false">H55/$J$16</f>
        <v>0.863650046029274</v>
      </c>
      <c r="K55" s="38" t="n">
        <f aca="false">IF(J55&lt;0.8,0.8,IF(J55&gt;1.2,1.2,J55))</f>
        <v>0.863650046029274</v>
      </c>
      <c r="L55" s="38" t="n">
        <v>0.8</v>
      </c>
      <c r="M55" s="39" t="n">
        <v>1.2</v>
      </c>
    </row>
    <row r="56" customFormat="false" ht="12.75" hidden="false" customHeight="false" outlineLevel="0" collapsed="false">
      <c r="A56" s="33" t="n">
        <v>37500</v>
      </c>
      <c r="C56" s="34" t="n">
        <f aca="false">0.8*$J$16</f>
        <v>0.325552</v>
      </c>
      <c r="E56" s="35" t="n">
        <v>6.16711510818875</v>
      </c>
      <c r="F56" s="36" t="n">
        <f aca="false">0.14*(E56+0.156)/$A$34*$J$16+0.04*$J$26+$L$29</f>
        <v>0.350143752210923</v>
      </c>
      <c r="H56" s="24" t="n">
        <f aca="false">LARGE((F56~C56),1)</f>
        <v>0.350143752210923</v>
      </c>
      <c r="J56" s="37" t="n">
        <f aca="false">H56/$J$16</f>
        <v>0.86043090433706</v>
      </c>
      <c r="K56" s="38" t="n">
        <f aca="false">IF(J56&lt;0.8,0.8,IF(J56&gt;1.2,1.2,J56))</f>
        <v>0.86043090433706</v>
      </c>
      <c r="L56" s="38" t="n">
        <v>0.8</v>
      </c>
      <c r="M56" s="39" t="n">
        <v>1.2</v>
      </c>
    </row>
    <row r="57" customFormat="false" ht="12.75" hidden="false" customHeight="false" outlineLevel="0" collapsed="false">
      <c r="A57" s="33" t="n">
        <v>37530</v>
      </c>
      <c r="C57" s="34" t="n">
        <f aca="false">0.8*$J$16</f>
        <v>0.325552</v>
      </c>
      <c r="E57" s="35" t="n">
        <v>6.15852453054634</v>
      </c>
      <c r="F57" s="36" t="n">
        <f aca="false">0.14*(E57+0.156)/$A$34*$J$16+0.04*$J$26+$L$29</f>
        <v>0.349711525496556</v>
      </c>
      <c r="H57" s="24" t="n">
        <f aca="false">LARGE((F57~C57),1)</f>
        <v>0.349711525496556</v>
      </c>
      <c r="J57" s="37" t="n">
        <f aca="false">H57/$J$16</f>
        <v>0.859368765657237</v>
      </c>
      <c r="K57" s="38" t="n">
        <f aca="false">IF(J57&lt;0.8,0.8,IF(J57&gt;1.2,1.2,J57))</f>
        <v>0.859368765657237</v>
      </c>
      <c r="L57" s="38" t="n">
        <v>0.8</v>
      </c>
      <c r="M57" s="39" t="n">
        <v>1.2</v>
      </c>
    </row>
    <row r="58" customFormat="false" ht="12.75" hidden="false" customHeight="false" outlineLevel="0" collapsed="false">
      <c r="A58" s="45" t="n">
        <v>37561</v>
      </c>
      <c r="C58" s="34" t="n">
        <f aca="false">0.8*$J$16</f>
        <v>0.325552</v>
      </c>
      <c r="E58" s="35" t="n">
        <v>6.48359244959924</v>
      </c>
      <c r="F58" s="36" t="n">
        <f aca="false">0.14*(E58+0.156)/$A$34*$J$16+0.04*$J$26+$L$29</f>
        <v>0.366067007566213</v>
      </c>
      <c r="H58" s="24" t="n">
        <f aca="false">LARGE((F58~C58),1)</f>
        <v>0.366067007566213</v>
      </c>
      <c r="J58" s="37" t="n">
        <f aca="false">H58/$J$16</f>
        <v>0.899560150307695</v>
      </c>
      <c r="K58" s="38" t="n">
        <f aca="false">IF(J58&lt;0.8,0.8,IF(J58&gt;1.2,1.2,J58))</f>
        <v>0.899560150307695</v>
      </c>
      <c r="L58" s="38" t="n">
        <v>0.8</v>
      </c>
      <c r="M58" s="39" t="n">
        <v>1.2</v>
      </c>
    </row>
    <row r="59" customFormat="false" ht="12.75" hidden="false" customHeight="false" outlineLevel="0" collapsed="false">
      <c r="A59" s="33" t="n">
        <v>37591</v>
      </c>
      <c r="C59" s="34" t="n">
        <f aca="false">0.8*$J$16</f>
        <v>0.325552</v>
      </c>
      <c r="E59" s="35" t="n">
        <v>6.63861493048355</v>
      </c>
      <c r="F59" s="36" t="n">
        <f aca="false">0.14*(E59+0.156)/$A$34*$J$16+0.04*$J$26+$L$29</f>
        <v>0.373866815722872</v>
      </c>
      <c r="H59" s="24" t="n">
        <f aca="false">LARGE((F59~C59),1)</f>
        <v>0.373866815722872</v>
      </c>
      <c r="J59" s="37" t="n">
        <f aca="false">H59/$J$16</f>
        <v>0.918727123710799</v>
      </c>
      <c r="K59" s="38" t="n">
        <f aca="false">IF(J59&lt;0.8,0.8,IF(J59&gt;1.2,1.2,J59))</f>
        <v>0.918727123710799</v>
      </c>
      <c r="L59" s="38" t="n">
        <v>0.8</v>
      </c>
      <c r="M59" s="39" t="n">
        <v>1.2</v>
      </c>
    </row>
    <row r="60" customFormat="false" ht="12.75" hidden="false" customHeight="false" outlineLevel="0" collapsed="false">
      <c r="A60" s="33" t="n">
        <v>37622</v>
      </c>
      <c r="C60" s="34" t="n">
        <f aca="false">0.8*$J$16</f>
        <v>0.325552</v>
      </c>
      <c r="E60" s="35" t="n">
        <v>6.69513102249475</v>
      </c>
      <c r="F60" s="36" t="n">
        <f aca="false">0.14*(E60+0.156)/$A$34*$J$16+0.04*$J$26+$L$29</f>
        <v>0.376710368947778</v>
      </c>
      <c r="H60" s="24" t="n">
        <f aca="false">LARGE((F60~C60),1)</f>
        <v>0.376710368947778</v>
      </c>
      <c r="J60" s="37" t="n">
        <f aca="false">H60/$J$16</f>
        <v>0.925714771091016</v>
      </c>
      <c r="K60" s="38" t="n">
        <f aca="false">IF(J60&lt;0.8,0.8,IF(J60&gt;1.2,1.2,J60))</f>
        <v>0.925714771091016</v>
      </c>
      <c r="L60" s="38" t="n">
        <v>0.8</v>
      </c>
      <c r="M60" s="39" t="n">
        <v>1.2</v>
      </c>
    </row>
    <row r="61" customFormat="false" ht="12.75" hidden="false" customHeight="false" outlineLevel="0" collapsed="false">
      <c r="A61" s="33" t="n">
        <v>37653</v>
      </c>
      <c r="C61" s="34" t="n">
        <f aca="false">0.8*$J$16</f>
        <v>0.325552</v>
      </c>
      <c r="E61" s="35" t="n">
        <v>6.50977413411842</v>
      </c>
      <c r="F61" s="36" t="n">
        <f aca="false">0.14*(E61+0.156)/$A$34*$J$16+0.04*$J$26+$L$29</f>
        <v>0.367384314032365</v>
      </c>
      <c r="H61" s="24" t="n">
        <f aca="false">LARGE((F61~C61),1)</f>
        <v>0.367384314032365</v>
      </c>
      <c r="J61" s="37" t="n">
        <f aca="false">H61/$J$16</f>
        <v>0.902797252745773</v>
      </c>
      <c r="K61" s="38" t="n">
        <f aca="false">IF(J61&lt;0.8,0.8,IF(J61&gt;1.2,1.2,J61))</f>
        <v>0.902797252745773</v>
      </c>
      <c r="L61" s="38" t="n">
        <v>0.8</v>
      </c>
      <c r="M61" s="39" t="n">
        <v>1.2</v>
      </c>
    </row>
    <row r="62" customFormat="false" ht="12.75" hidden="false" customHeight="false" outlineLevel="0" collapsed="false">
      <c r="A62" s="33" t="n">
        <v>37681</v>
      </c>
      <c r="C62" s="34" t="n">
        <f aca="false">0.8*$J$16</f>
        <v>0.325552</v>
      </c>
      <c r="E62" s="35" t="n">
        <v>6.27348577793577</v>
      </c>
      <c r="F62" s="36" t="n">
        <f aca="false">0.14*(E62+0.156)/$A$34*$J$16+0.04*$J$26+$L$29</f>
        <v>0.355495690928388</v>
      </c>
      <c r="H62" s="24" t="n">
        <f aca="false">LARGE((F62~C62),1)</f>
        <v>0.355495690928388</v>
      </c>
      <c r="J62" s="37" t="n">
        <f aca="false">H62/$J$16</f>
        <v>0.873582569736049</v>
      </c>
      <c r="K62" s="38" t="n">
        <f aca="false">IF(J62&lt;0.8,0.8,IF(J62&gt;1.2,1.2,J62))</f>
        <v>0.873582569736049</v>
      </c>
      <c r="L62" s="38" t="n">
        <v>0.8</v>
      </c>
      <c r="M62" s="39" t="n">
        <v>1.2</v>
      </c>
    </row>
    <row r="63" customFormat="false" ht="12.75" hidden="false" customHeight="false" outlineLevel="0" collapsed="false">
      <c r="A63" s="33" t="n">
        <v>37712</v>
      </c>
      <c r="C63" s="34" t="n">
        <f aca="false">0.8*$J$16</f>
        <v>0.325552</v>
      </c>
      <c r="E63" s="35" t="n">
        <v>5.82236040416075</v>
      </c>
      <c r="F63" s="36" t="n">
        <f aca="false">0.14*(E63+0.156)/$A$34*$J$16+0.04*$J$26+$L$29</f>
        <v>0.33279774834629</v>
      </c>
      <c r="H63" s="24" t="n">
        <f aca="false">LARGE((F63~C63),1)</f>
        <v>0.33279774834629</v>
      </c>
      <c r="J63" s="37" t="n">
        <f aca="false">H63/$J$16</f>
        <v>0.817805446371185</v>
      </c>
      <c r="K63" s="38" t="n">
        <f aca="false">IF(J63&lt;0.8,0.8,IF(J63&gt;1.2,1.2,J63))</f>
        <v>0.817805446371185</v>
      </c>
      <c r="L63" s="38" t="n">
        <v>0.8</v>
      </c>
      <c r="M63" s="39" t="n">
        <v>1.2</v>
      </c>
    </row>
    <row r="64" customFormat="false" ht="12.75" hidden="false" customHeight="false" outlineLevel="0" collapsed="false">
      <c r="A64" s="33" t="n">
        <v>37742</v>
      </c>
      <c r="C64" s="34" t="n">
        <f aca="false">0.8*$J$16</f>
        <v>0.325552</v>
      </c>
      <c r="E64" s="35" t="n">
        <v>5.77685321898769</v>
      </c>
      <c r="F64" s="36" t="n">
        <f aca="false">0.14*(E64+0.156)/$A$34*$J$16+0.04*$J$26+$L$29</f>
        <v>0.330508097760938</v>
      </c>
      <c r="H64" s="24" t="n">
        <f aca="false">LARGE((F64~C64),1)</f>
        <v>0.330508097760938</v>
      </c>
      <c r="J64" s="37" t="n">
        <f aca="false">H64/$J$16</f>
        <v>0.812178939796869</v>
      </c>
      <c r="K64" s="38" t="n">
        <f aca="false">IF(J64&lt;0.8,0.8,IF(J64&gt;1.2,1.2,J64))</f>
        <v>0.812178939796869</v>
      </c>
      <c r="L64" s="38" t="n">
        <v>0.8</v>
      </c>
      <c r="M64" s="39" t="n">
        <v>1.2</v>
      </c>
    </row>
    <row r="65" customFormat="false" ht="12.75" hidden="false" customHeight="false" outlineLevel="0" collapsed="false">
      <c r="A65" s="33" t="n">
        <v>37773</v>
      </c>
      <c r="C65" s="34" t="n">
        <f aca="false">0.8*$J$16</f>
        <v>0.325552</v>
      </c>
      <c r="E65" s="35" t="n">
        <v>5.81752381235168</v>
      </c>
      <c r="F65" s="36" t="n">
        <f aca="false">0.14*(E65+0.156)/$A$34*$J$16+0.04*$J$26+$L$29</f>
        <v>0.332554399845946</v>
      </c>
      <c r="H65" s="24" t="n">
        <f aca="false">LARGE((F65~C65),1)</f>
        <v>0.332554399845946</v>
      </c>
      <c r="J65" s="37" t="n">
        <f aca="false">H65/$J$16</f>
        <v>0.81720745035127</v>
      </c>
      <c r="K65" s="38" t="n">
        <f aca="false">IF(J65&lt;0.8,0.8,IF(J65&gt;1.2,1.2,J65))</f>
        <v>0.81720745035127</v>
      </c>
      <c r="L65" s="38" t="n">
        <v>0.8</v>
      </c>
      <c r="M65" s="39" t="n">
        <v>1.2</v>
      </c>
    </row>
    <row r="66" customFormat="false" ht="12.75" hidden="false" customHeight="false" outlineLevel="0" collapsed="false">
      <c r="A66" s="33" t="n">
        <v>37803</v>
      </c>
      <c r="C66" s="34" t="n">
        <f aca="false">0.8*$J$16</f>
        <v>0.325552</v>
      </c>
      <c r="E66" s="35" t="n">
        <v>5.84509832084407</v>
      </c>
      <c r="F66" s="36" t="n">
        <f aca="false">0.14*(E66+0.156)/$A$34*$J$16+0.04*$J$26+$L$29</f>
        <v>0.333941784920858</v>
      </c>
      <c r="H66" s="24" t="n">
        <f aca="false">LARGE((F66~C66),1)</f>
        <v>0.333941784920858</v>
      </c>
      <c r="J66" s="37" t="n">
        <f aca="false">H66/$J$16</f>
        <v>0.820616761490289</v>
      </c>
      <c r="K66" s="38" t="n">
        <f aca="false">IF(J66&lt;0.8,0.8,IF(J66&gt;1.2,1.2,J66))</f>
        <v>0.820616761490289</v>
      </c>
      <c r="L66" s="38" t="n">
        <v>0.8</v>
      </c>
      <c r="M66" s="39" t="n">
        <v>1.2</v>
      </c>
    </row>
    <row r="67" customFormat="false" ht="12.75" hidden="false" customHeight="false" outlineLevel="0" collapsed="false">
      <c r="A67" s="33" t="n">
        <v>37834</v>
      </c>
      <c r="C67" s="34" t="n">
        <f aca="false">0.8*$J$16</f>
        <v>0.325552</v>
      </c>
      <c r="E67" s="35" t="n">
        <v>5.89895143869941</v>
      </c>
      <c r="F67" s="36" t="n">
        <f aca="false">0.14*(E67+0.156)/$A$34*$J$16+0.04*$J$26+$L$29</f>
        <v>0.336651353142922</v>
      </c>
      <c r="H67" s="24" t="n">
        <f aca="false">LARGE((F67~C67),1)</f>
        <v>0.336651353142922</v>
      </c>
      <c r="J67" s="37" t="n">
        <f aca="false">H67/$J$16</f>
        <v>0.827275158851236</v>
      </c>
      <c r="K67" s="38" t="n">
        <f aca="false">IF(J67&lt;0.8,0.8,IF(J67&gt;1.2,1.2,J67))</f>
        <v>0.827275158851236</v>
      </c>
      <c r="L67" s="38" t="n">
        <v>0.8</v>
      </c>
      <c r="M67" s="39" t="n">
        <v>1.2</v>
      </c>
    </row>
    <row r="68" customFormat="false" ht="12.75" hidden="false" customHeight="false" outlineLevel="0" collapsed="false">
      <c r="A68" s="33" t="n">
        <v>37865</v>
      </c>
      <c r="C68" s="34" t="n">
        <f aca="false">0.8*$J$16</f>
        <v>0.325552</v>
      </c>
      <c r="E68" s="35" t="n">
        <v>5.89433139304601</v>
      </c>
      <c r="F68" s="36" t="n">
        <f aca="false">0.14*(E68+0.156)/$A$34*$J$16+0.04*$J$26+$L$29</f>
        <v>0.336418899955707</v>
      </c>
      <c r="H68" s="24" t="n">
        <f aca="false">LARGE((F68~C68),1)</f>
        <v>0.336418899955707</v>
      </c>
      <c r="J68" s="37" t="n">
        <f aca="false">H68/$J$16</f>
        <v>0.826703936589442</v>
      </c>
      <c r="K68" s="38" t="n">
        <f aca="false">IF(J68&lt;0.8,0.8,IF(J68&gt;1.2,1.2,J68))</f>
        <v>0.826703936589442</v>
      </c>
      <c r="L68" s="38" t="n">
        <v>0.8</v>
      </c>
      <c r="M68" s="39" t="n">
        <v>1.2</v>
      </c>
    </row>
    <row r="69" customFormat="false" ht="12.75" hidden="false" customHeight="false" outlineLevel="0" collapsed="false">
      <c r="A69" s="33" t="n">
        <v>37895</v>
      </c>
      <c r="C69" s="34" t="n">
        <f aca="false">0.8*$J$16</f>
        <v>0.325552</v>
      </c>
      <c r="E69" s="35" t="n">
        <v>5.90441579964934</v>
      </c>
      <c r="F69" s="36" t="n">
        <f aca="false">0.14*(E69+0.156)/$A$34*$J$16+0.04*$J$26+$L$29</f>
        <v>0.336926287248383</v>
      </c>
      <c r="H69" s="24" t="n">
        <f aca="false">LARGE((F69~C69),1)</f>
        <v>0.336926287248383</v>
      </c>
      <c r="J69" s="37" t="n">
        <f aca="false">H69/$J$16</f>
        <v>0.827950772222889</v>
      </c>
      <c r="K69" s="38" t="n">
        <f aca="false">IF(J69&lt;0.8,0.8,IF(J69&gt;1.2,1.2,J69))</f>
        <v>0.827950772222889</v>
      </c>
      <c r="L69" s="38" t="n">
        <v>0.8</v>
      </c>
      <c r="M69" s="39" t="n">
        <v>1.2</v>
      </c>
    </row>
    <row r="70" customFormat="false" ht="12.75" hidden="false" customHeight="false" outlineLevel="0" collapsed="false">
      <c r="A70" s="45" t="n">
        <v>37926</v>
      </c>
      <c r="C70" s="34" t="n">
        <f aca="false">0.8*$J$16</f>
        <v>0.325552</v>
      </c>
      <c r="E70" s="35" t="n">
        <v>6.2268788079082</v>
      </c>
      <c r="F70" s="36" t="n">
        <f aca="false">0.14*(E70+0.156)/$A$34*$J$16+0.04*$J$26+$L$29</f>
        <v>0.353150705717827</v>
      </c>
      <c r="H70" s="24" t="n">
        <f aca="false">LARGE((F70~C70),1)</f>
        <v>0.353150705717827</v>
      </c>
      <c r="J70" s="37" t="n">
        <f aca="false">H70/$J$16</f>
        <v>0.867820085805835</v>
      </c>
      <c r="K70" s="38" t="n">
        <f aca="false">IF(J70&lt;0.8,0.8,IF(J70&gt;1.2,1.2,J70))</f>
        <v>0.867820085805835</v>
      </c>
      <c r="L70" s="38" t="n">
        <v>0.8</v>
      </c>
      <c r="M70" s="39" t="n">
        <v>1.2</v>
      </c>
    </row>
    <row r="71" customFormat="false" ht="12.75" hidden="false" customHeight="false" outlineLevel="0" collapsed="false">
      <c r="A71" s="33" t="n">
        <v>37956</v>
      </c>
      <c r="C71" s="34" t="n">
        <f aca="false">0.8*$J$16</f>
        <v>0.325552</v>
      </c>
      <c r="E71" s="35" t="n">
        <v>6.41203940043669</v>
      </c>
      <c r="F71" s="36" t="n">
        <f aca="false">0.14*(E71+0.156)/$A$34*$J$16+0.04*$J$26+$L$29</f>
        <v>0.36246688419502</v>
      </c>
      <c r="H71" s="24" t="n">
        <f aca="false">LARGE((F71~C71),1)</f>
        <v>0.36246688419502</v>
      </c>
      <c r="J71" s="37" t="n">
        <f aca="false">H71/$J$16</f>
        <v>0.890713334140218</v>
      </c>
      <c r="K71" s="38" t="n">
        <f aca="false">IF(J71&lt;0.8,0.8,IF(J71&gt;1.2,1.2,J71))</f>
        <v>0.890713334140218</v>
      </c>
      <c r="L71" s="38" t="n">
        <v>0.8</v>
      </c>
      <c r="M71" s="39" t="n">
        <v>1.2</v>
      </c>
    </row>
    <row r="72" customFormat="false" ht="12.75" hidden="false" customHeight="false" outlineLevel="0" collapsed="false">
      <c r="A72" s="33" t="n">
        <v>37987</v>
      </c>
      <c r="C72" s="34" t="n">
        <f aca="false">0.8*$J$16</f>
        <v>0.325552</v>
      </c>
      <c r="E72" s="35" t="n">
        <v>6.46857302123268</v>
      </c>
      <c r="F72" s="36" t="n">
        <f aca="false">0.14*(E72+0.156)/$A$34*$J$16+0.04*$J$26+$L$29</f>
        <v>0.365311319364001</v>
      </c>
      <c r="H72" s="24" t="n">
        <f aca="false">LARGE((F72~C72),1)</f>
        <v>0.365311319364001</v>
      </c>
      <c r="J72" s="37" t="n">
        <f aca="false">H72/$J$16</f>
        <v>0.897703148778693</v>
      </c>
      <c r="K72" s="38" t="n">
        <f aca="false">IF(J72&lt;0.8,0.8,IF(J72&gt;1.2,1.2,J72))</f>
        <v>0.897703148778693</v>
      </c>
      <c r="L72" s="38" t="n">
        <v>0.8</v>
      </c>
      <c r="M72" s="39" t="n">
        <v>1.2</v>
      </c>
    </row>
    <row r="73" customFormat="false" ht="12.75" hidden="false" customHeight="false" outlineLevel="0" collapsed="false">
      <c r="A73" s="33" t="n">
        <v>38018</v>
      </c>
      <c r="C73" s="34" t="n">
        <f aca="false">0.8*$J$16</f>
        <v>0.325552</v>
      </c>
      <c r="E73" s="35" t="n">
        <v>6.29162241584533</v>
      </c>
      <c r="F73" s="36" t="n">
        <f aca="false">0.14*(E73+0.156)/$A$34*$J$16+0.04*$J$26+$L$29</f>
        <v>0.356408218553377</v>
      </c>
      <c r="H73" s="24" t="n">
        <f aca="false">LARGE((F73~C73),1)</f>
        <v>0.356408218553377</v>
      </c>
      <c r="J73" s="37" t="n">
        <f aca="false">H73/$J$16</f>
        <v>0.875824982929614</v>
      </c>
      <c r="K73" s="38" t="n">
        <f aca="false">IF(J73&lt;0.8,0.8,IF(J73&gt;1.2,1.2,J73))</f>
        <v>0.875824982929614</v>
      </c>
      <c r="L73" s="38" t="n">
        <v>0.8</v>
      </c>
      <c r="M73" s="39" t="n">
        <v>1.2</v>
      </c>
    </row>
    <row r="74" customFormat="false" ht="12.75" hidden="false" customHeight="false" outlineLevel="0" collapsed="false">
      <c r="A74" s="33" t="n">
        <v>38047</v>
      </c>
      <c r="C74" s="34" t="n">
        <f aca="false">0.8*$J$16</f>
        <v>0.325552</v>
      </c>
      <c r="E74" s="35" t="n">
        <v>6.0857146681538</v>
      </c>
      <c r="F74" s="36" t="n">
        <f aca="false">0.14*(E74+0.156)/$A$34*$J$16+0.04*$J$26+$L$29</f>
        <v>0.346048166767325</v>
      </c>
      <c r="H74" s="24" t="n">
        <f aca="false">LARGE((F74~C74),1)</f>
        <v>0.346048166767325</v>
      </c>
      <c r="J74" s="37" t="n">
        <f aca="false">H74/$J$16</f>
        <v>0.85036655715173</v>
      </c>
      <c r="K74" s="38" t="n">
        <f aca="false">IF(J74&lt;0.8,0.8,IF(J74&gt;1.2,1.2,J74))</f>
        <v>0.85036655715173</v>
      </c>
      <c r="L74" s="38" t="n">
        <v>0.8</v>
      </c>
      <c r="M74" s="39" t="n">
        <v>1.2</v>
      </c>
    </row>
    <row r="75" customFormat="false" ht="12.75" hidden="false" customHeight="false" outlineLevel="0" collapsed="false">
      <c r="A75" s="33" t="n">
        <v>38078</v>
      </c>
      <c r="C75" s="34" t="n">
        <f aca="false">0.8*$J$16</f>
        <v>0.325552</v>
      </c>
      <c r="E75" s="35" t="n">
        <v>5.91746302214027</v>
      </c>
      <c r="F75" s="36" t="n">
        <f aca="false">0.14*(E75+0.156)/$A$34*$J$16+0.04*$J$26+$L$29</f>
        <v>0.337582745794434</v>
      </c>
      <c r="H75" s="24" t="n">
        <f aca="false">LARGE((F75~C75),1)</f>
        <v>0.337582745794434</v>
      </c>
      <c r="J75" s="37" t="n">
        <f aca="false">H75/$J$16</f>
        <v>0.829563930295458</v>
      </c>
      <c r="K75" s="38" t="n">
        <f aca="false">IF(J75&lt;0.8,0.8,IF(J75&gt;1.2,1.2,J75))</f>
        <v>0.829563930295458</v>
      </c>
      <c r="L75" s="38" t="n">
        <v>0.8</v>
      </c>
      <c r="M75" s="39" t="n">
        <v>1.2</v>
      </c>
    </row>
    <row r="76" customFormat="false" ht="12.75" hidden="false" customHeight="false" outlineLevel="0" collapsed="false">
      <c r="A76" s="33" t="n">
        <v>38108</v>
      </c>
      <c r="C76" s="34" t="n">
        <f aca="false">0.8*$J$16</f>
        <v>0.325552</v>
      </c>
      <c r="E76" s="35" t="n">
        <v>5.97386724582796</v>
      </c>
      <c r="F76" s="36" t="n">
        <f aca="false">0.14*(E76+0.156)/$A$34*$J$16+0.04*$J$26+$L$29</f>
        <v>0.34042067047142</v>
      </c>
      <c r="H76" s="24" t="n">
        <f aca="false">LARGE((F76~C76),1)</f>
        <v>0.34042067047142</v>
      </c>
      <c r="J76" s="37" t="n">
        <f aca="false">H76/$J$16</f>
        <v>0.836537746280583</v>
      </c>
      <c r="K76" s="38" t="n">
        <f aca="false">IF(J76&lt;0.8,0.8,IF(J76&gt;1.2,1.2,J76))</f>
        <v>0.836537746280583</v>
      </c>
      <c r="L76" s="38" t="n">
        <v>0.8</v>
      </c>
      <c r="M76" s="39" t="n">
        <v>1.2</v>
      </c>
    </row>
  </sheetData>
  <printOptions headings="false" gridLines="false" gridLinesSet="true" horizontalCentered="false" verticalCentered="false"/>
  <pageMargins left="0.379861111111111" right="0.45" top="0.7" bottom="0.64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D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4" activeCellId="0" sqref="N24"/>
    </sheetView>
  </sheetViews>
  <sheetFormatPr defaultColWidth="9.0546875" defaultRowHeight="12.75" customHeight="true" zeroHeight="false" outlineLevelRow="0" outlineLevelCol="0"/>
  <sheetData>
    <row r="26" customFormat="false" ht="12.75" hidden="false" customHeight="false" outlineLevel="0" collapsed="false">
      <c r="D26" s="0" t="s">
        <v>47</v>
      </c>
    </row>
  </sheetData>
  <printOptions headings="false" gridLines="false" gridLinesSet="true" horizontalCentered="false" verticalCentered="false"/>
  <pageMargins left="0.329861111111111" right="0.459722222222222" top="0.65" bottom="0.64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" activeCellId="0" sqref="H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true" verticalCentered="true"/>
  <pageMargins left="0.747916666666667" right="0.74791666666666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2001-02-15T13:45:36Z</dcterms:created>
  <dc:creator>rwatt</dc:creator>
  <dc:description/>
  <dc:language>en-US</dc:language>
  <cp:lastModifiedBy>Enron</cp:lastModifiedBy>
  <cp:lastPrinted>2001-03-13T12:32:39Z</cp:lastPrinted>
  <cp:revision>0</cp:revision>
  <dc:subject/>
  <dc:title/>
</cp:coreProperties>
</file>