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3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<sst xmlns="http://schemas.openxmlformats.org/spreadsheetml/2006/main" count="42" uniqueCount="34">
  <si>
    <t xml:space="preserve">Month Lag</t>
  </si>
  <si>
    <t xml:space="preserve">Pricing Date</t>
  </si>
  <si>
    <t xml:space="preserve">Mid-day for oil and gas</t>
  </si>
  <si>
    <t xml:space="preserve">PRESTON EXPLORATION</t>
  </si>
  <si>
    <t xml:space="preserve">Price Adjustments</t>
  </si>
  <si>
    <t xml:space="preserve">Gas Swap Price</t>
  </si>
  <si>
    <t xml:space="preserve">VPP Evaluation</t>
  </si>
  <si>
    <t xml:space="preserve">Gas</t>
  </si>
  <si>
    <t xml:space="preserve">Oil</t>
  </si>
  <si>
    <t xml:space="preserve">Libor</t>
  </si>
  <si>
    <t xml:space="preserve">Plus</t>
  </si>
  <si>
    <t xml:space="preserve">Total</t>
  </si>
  <si>
    <t xml:space="preserve">Basis</t>
  </si>
  <si>
    <t xml:space="preserve">Pre-synd. Disc. Rate</t>
  </si>
  <si>
    <t xml:space="preserve">Premium</t>
  </si>
  <si>
    <t xml:space="preserve">Post-synd. Disc. Rate</t>
  </si>
  <si>
    <t xml:space="preserve">Preston's Disc Rate</t>
  </si>
  <si>
    <t xml:space="preserve">Structuring Fee</t>
  </si>
  <si>
    <t xml:space="preserve">Production Month</t>
  </si>
  <si>
    <t xml:space="preserve">Month Production Received</t>
  </si>
  <si>
    <t xml:space="preserve">Oil (Bbls)</t>
  </si>
  <si>
    <t xml:space="preserve">Gas (MMBtu)</t>
  </si>
  <si>
    <t xml:space="preserve">Bid Oil Price ($/Bbl)</t>
  </si>
  <si>
    <t xml:space="preserve">Bid Gas Price ($/MMBtu)</t>
  </si>
  <si>
    <t xml:space="preserve">Oil Cash Flows ($)</t>
  </si>
  <si>
    <t xml:space="preserve">Gas Cash Flows ($)</t>
  </si>
  <si>
    <t xml:space="preserve">Total Cash Flows ($)</t>
  </si>
  <si>
    <t xml:space="preserve">Funding Date</t>
  </si>
  <si>
    <t xml:space="preserve">XNPV</t>
  </si>
  <si>
    <t xml:space="preserve">at Preston's Discount Rate</t>
  </si>
  <si>
    <t xml:space="preserve">at Pre-syndication Discount Rate</t>
  </si>
  <si>
    <t xml:space="preserve">Interest Rate Spread</t>
  </si>
  <si>
    <t xml:space="preserve">Total Profit</t>
  </si>
  <si>
    <t xml:space="preserve">at Post-syndication Discount Rate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</si>
</sst>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0.000"/>
    <numFmt numFmtId="167" formatCode="_(* #,##0.00_);_(* \(#,##0.00\);_(* \-??_);_(@_)"/>
    <numFmt numFmtId="168" formatCode="_(* #,##0.0000_);_(* \(#,##0.0000\);_(* \-??_);_(@_)"/>
    <numFmt numFmtId="169" formatCode="_(* #,##0.000_);_(* \(#,##0.000\);_(* \-??_);_(@_)"/>
    <numFmt numFmtId="170" formatCode="0%"/>
    <numFmt numFmtId="171" formatCode="0.000%"/>
    <numFmt numFmtId="172" formatCode="0.00%"/>
    <numFmt numFmtId="173" formatCode="[$-409]mmm\-yy"/>
    <numFmt numFmtId="174" formatCode="_(* #,##0_);_(* \(#,##0\);_(* \-??_);_(@_)"/>
    <numFmt numFmtId="175" formatCode="#,##0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  <font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1" outlineLevelCol="1"/>
  <cols>
    <col collapsed="false" customWidth="true" hidden="false" outlineLevel="0" max="1" min="1" style="0" width="13.32"/>
    <col collapsed="false" customWidth="true" hidden="false" outlineLevel="0" max="2" min="2" style="0" width="13.82"/>
    <col collapsed="false" customWidth="true" hidden="false" outlineLevel="0" max="3" min="3" style="0" width="16.99"/>
    <col collapsed="false" customWidth="true" hidden="false" outlineLevel="1" max="4" min="4" style="0" width="10.99"/>
    <col collapsed="false" customWidth="true" hidden="false" outlineLevel="0" max="5" min="5" style="0" width="12.65"/>
    <col collapsed="false" customWidth="true" hidden="false" outlineLevel="0" max="7" min="7" style="0" width="11.82"/>
    <col collapsed="false" customWidth="true" hidden="false" outlineLevel="0" max="8" min="8" style="0" width="12.32"/>
    <col collapsed="false" customWidth="true" hidden="false" outlineLevel="0" max="9" min="9" style="0" width="13.99"/>
    <col collapsed="false" customWidth="true" hidden="false" outlineLevel="0" max="10" min="10" style="0" width="12.99"/>
    <col collapsed="false" customWidth="true" hidden="false" outlineLevel="0" max="12" min="11" style="0" width="13.99"/>
    <col collapsed="false" customWidth="true" hidden="false" outlineLevel="0" max="13" min="13" style="0" width="13.82"/>
    <col collapsed="false" customWidth="true" hidden="false" outlineLevel="0" max="14" min="14" style="0" width="20.32"/>
    <col collapsed="false" customWidth="true" hidden="false" outlineLevel="0" max="15" min="15" style="0" width="13.99"/>
    <col collapsed="false" customWidth="true" hidden="false" outlineLevel="0" max="16" min="16" style="0" width="11.32"/>
    <col collapsed="false" customWidth="true" hidden="false" outlineLevel="0" max="17" min="17" style="0" width="13.82"/>
    <col collapsed="false" customWidth="true" hidden="false" outlineLevel="0" max="19" min="19" style="0" width="11.32"/>
  </cols>
  <sheetData>
    <row r="1" customFormat="false" ht="12.75" hidden="false" customHeight="false" outlineLevel="1" collapsed="false">
      <c r="C1" s="1" t="s">
        <v>0</v>
      </c>
      <c r="G1" s="0" t="s">
        <v>1</v>
      </c>
      <c r="H1" s="2" t="n">
        <v>36860</v>
      </c>
      <c r="I1" s="3" t="s">
        <v>2</v>
      </c>
    </row>
    <row r="2" customFormat="false" ht="12.75" hidden="false" customHeight="false" outlineLevel="1" collapsed="false">
      <c r="C2" s="4" t="n">
        <v>1</v>
      </c>
    </row>
    <row r="3" customFormat="false" ht="18.75" hidden="false" customHeight="false" outlineLevel="0" collapsed="false">
      <c r="A3" s="5" t="s">
        <v>3</v>
      </c>
      <c r="C3" s="4"/>
      <c r="G3" s="6" t="s">
        <v>4</v>
      </c>
      <c r="H3" s="6"/>
      <c r="I3" s="6"/>
      <c r="K3" s="7" t="s">
        <v>5</v>
      </c>
      <c r="L3" s="8" t="n">
        <v>4.7</v>
      </c>
    </row>
    <row r="4" customFormat="false" ht="15.75" hidden="false" customHeight="false" outlineLevel="0" collapsed="false">
      <c r="A4" s="9" t="s">
        <v>6</v>
      </c>
      <c r="C4" s="4"/>
      <c r="H4" s="10" t="s">
        <v>7</v>
      </c>
      <c r="I4" s="10" t="s">
        <v>8</v>
      </c>
      <c r="J4" s="6"/>
      <c r="K4" s="6"/>
      <c r="N4" s="11"/>
      <c r="O4" s="12" t="s">
        <v>9</v>
      </c>
      <c r="P4" s="12" t="s">
        <v>10</v>
      </c>
      <c r="Q4" s="13" t="s">
        <v>11</v>
      </c>
    </row>
    <row r="5" customFormat="false" ht="12.75" hidden="false" customHeight="false" outlineLevel="0" collapsed="false">
      <c r="C5" s="4"/>
      <c r="G5" s="14" t="s">
        <v>12</v>
      </c>
      <c r="H5" s="15" t="n">
        <v>-0.035</v>
      </c>
      <c r="I5" s="16" t="n">
        <v>-1.25</v>
      </c>
      <c r="J5" s="6"/>
      <c r="K5" s="6"/>
      <c r="N5" s="17" t="s">
        <v>13</v>
      </c>
      <c r="O5" s="18" t="n">
        <v>670</v>
      </c>
      <c r="P5" s="18" t="n">
        <v>380</v>
      </c>
      <c r="Q5" s="19" t="n">
        <f aca="false">(O5+P5)/10000</f>
        <v>0.105</v>
      </c>
    </row>
    <row r="6" customFormat="false" ht="12.75" hidden="false" customHeight="false" outlineLevel="0" collapsed="false">
      <c r="C6" s="4"/>
      <c r="G6" s="20" t="s">
        <v>14</v>
      </c>
      <c r="H6" s="21" t="n">
        <v>0.0025</v>
      </c>
      <c r="I6" s="21" t="n">
        <v>0</v>
      </c>
      <c r="J6" s="6"/>
      <c r="K6" s="6"/>
      <c r="N6" s="17" t="s">
        <v>15</v>
      </c>
      <c r="O6" s="22" t="n">
        <f aca="false">O5</f>
        <v>670</v>
      </c>
      <c r="P6" s="18" t="n">
        <v>135</v>
      </c>
      <c r="Q6" s="19" t="n">
        <f aca="false">(O6+P6)/10000</f>
        <v>0.0805</v>
      </c>
    </row>
    <row r="7" customFormat="false" ht="12.75" hidden="false" customHeight="false" outlineLevel="0" collapsed="false">
      <c r="C7" s="4"/>
      <c r="G7" s="6" t="s">
        <v>11</v>
      </c>
      <c r="H7" s="23" t="n">
        <f aca="false">H5+H6</f>
        <v>-0.0325</v>
      </c>
      <c r="I7" s="24" t="n">
        <f aca="false">I5+I6</f>
        <v>-1.25</v>
      </c>
      <c r="J7" s="6"/>
      <c r="K7" s="6"/>
      <c r="N7" s="25" t="s">
        <v>16</v>
      </c>
      <c r="O7" s="26" t="n">
        <f aca="false">O6</f>
        <v>670</v>
      </c>
      <c r="P7" s="27" t="n">
        <v>480</v>
      </c>
      <c r="Q7" s="28" t="n">
        <f aca="false">(O7+P7)/10000</f>
        <v>0.115</v>
      </c>
    </row>
    <row r="8" customFormat="false" ht="12.75" hidden="false" customHeight="false" outlineLevel="0" collapsed="false">
      <c r="N8" s="0" t="s">
        <v>17</v>
      </c>
      <c r="Q8" s="29" t="n">
        <v>0.0125</v>
      </c>
    </row>
    <row r="9" customFormat="false" ht="45" hidden="false" customHeight="false" outlineLevel="0" collapsed="false">
      <c r="A9" s="30"/>
      <c r="B9" s="30" t="s">
        <v>18</v>
      </c>
      <c r="C9" s="30" t="s">
        <v>19</v>
      </c>
      <c r="D9" s="30" t="s">
        <v>20</v>
      </c>
      <c r="E9" s="30" t="s">
        <v>21</v>
      </c>
      <c r="F9" s="30"/>
      <c r="G9" s="30" t="s">
        <v>22</v>
      </c>
      <c r="H9" s="31" t="s">
        <v>23</v>
      </c>
      <c r="I9" s="30"/>
      <c r="J9" s="30" t="s">
        <v>24</v>
      </c>
      <c r="K9" s="31" t="s">
        <v>25</v>
      </c>
      <c r="L9" s="31" t="s">
        <v>26</v>
      </c>
      <c r="M9" s="30"/>
      <c r="N9" s="30"/>
      <c r="O9" s="30"/>
      <c r="P9" s="30"/>
      <c r="Q9" s="30"/>
      <c r="R9" s="30"/>
      <c r="S9" s="30"/>
    </row>
    <row r="10" customFormat="false" ht="12.75" hidden="false" customHeight="false" outlineLevel="1" collapsed="false">
      <c r="A10" s="0" t="s">
        <v>27</v>
      </c>
      <c r="B10" s="32" t="n">
        <v>36868</v>
      </c>
      <c r="C10" s="33" t="n">
        <f aca="false">B10</f>
        <v>36868</v>
      </c>
      <c r="E10" s="34" t="n">
        <v>0</v>
      </c>
      <c r="L10" s="35" t="n">
        <f aca="false">J10+K10</f>
        <v>0</v>
      </c>
      <c r="M10" s="34"/>
      <c r="N10" s="0" t="s">
        <v>28</v>
      </c>
      <c r="O10" s="34" t="n">
        <f aca="false">XNPV($Q$7,L10:L41,C10:C41)</f>
        <v>44624912.0488876</v>
      </c>
      <c r="P10" s="0" t="s">
        <v>29</v>
      </c>
      <c r="Q10" s="34"/>
    </row>
    <row r="11" customFormat="false" ht="12.75" hidden="false" customHeight="false" outlineLevel="0" collapsed="false">
      <c r="B11" s="32" t="n">
        <v>36885</v>
      </c>
      <c r="C11" s="33" t="n">
        <f aca="false">EDATE(B11,$C$2)</f>
        <v>36916</v>
      </c>
      <c r="D11" s="34" t="n">
        <v>16740</v>
      </c>
      <c r="E11" s="34" t="n">
        <v>300700</v>
      </c>
      <c r="G11" s="36" t="n">
        <v>33.42</v>
      </c>
      <c r="H11" s="3" t="n">
        <v>6.016</v>
      </c>
      <c r="J11" s="35" t="n">
        <f aca="false">D11*(G11+$I$7)</f>
        <v>538525.8</v>
      </c>
      <c r="K11" s="35" t="n">
        <f aca="false">E11*(H11+$H$7)</f>
        <v>1799238.45</v>
      </c>
      <c r="L11" s="35" t="n">
        <f aca="false">J11+K11</f>
        <v>2337764.25</v>
      </c>
      <c r="M11" s="34"/>
      <c r="O11" s="37"/>
      <c r="P11" s="38"/>
      <c r="Q11" s="34"/>
      <c r="S11" s="3"/>
    </row>
    <row r="12" customFormat="false" ht="12.75" hidden="false" customHeight="false" outlineLevel="0" collapsed="false">
      <c r="B12" s="33" t="n">
        <f aca="false">EDATE(B11,1)</f>
        <v>36916</v>
      </c>
      <c r="C12" s="33" t="n">
        <f aca="false">EDATE(B12,$C$2)</f>
        <v>36947</v>
      </c>
      <c r="D12" s="34" t="n">
        <v>17050</v>
      </c>
      <c r="E12" s="34" t="n">
        <v>322710</v>
      </c>
      <c r="G12" s="36" t="n">
        <v>32.48</v>
      </c>
      <c r="H12" s="39" t="n">
        <f aca="false">$L$3</f>
        <v>4.7</v>
      </c>
      <c r="J12" s="35" t="n">
        <f aca="false">D12*(G12+$I$7)</f>
        <v>532471.5</v>
      </c>
      <c r="K12" s="35" t="n">
        <f aca="false">E12*(H12+$H$7)</f>
        <v>1506248.925</v>
      </c>
      <c r="L12" s="35" t="n">
        <f aca="false">J12+K12</f>
        <v>2038720.425</v>
      </c>
      <c r="M12" s="34"/>
      <c r="N12" s="0" t="s">
        <v>28</v>
      </c>
      <c r="O12" s="34" t="n">
        <f aca="false">XNPV($Q$5,L10:L41,C10:C41)</f>
        <v>45111008.1978055</v>
      </c>
      <c r="P12" s="38" t="s">
        <v>30</v>
      </c>
      <c r="Q12" s="34"/>
    </row>
    <row r="13" customFormat="false" ht="12.75" hidden="false" customHeight="false" outlineLevel="0" collapsed="false">
      <c r="B13" s="33" t="n">
        <f aca="false">EDATE(B12,1)</f>
        <v>36947</v>
      </c>
      <c r="C13" s="33" t="n">
        <f aca="false">EDATE(B13,$C$2)</f>
        <v>36975</v>
      </c>
      <c r="D13" s="34" t="n">
        <v>16800</v>
      </c>
      <c r="E13" s="34" t="n">
        <v>321440</v>
      </c>
      <c r="G13" s="36" t="n">
        <v>31.55</v>
      </c>
      <c r="H13" s="39" t="n">
        <f aca="false">$L$3</f>
        <v>4.7</v>
      </c>
      <c r="J13" s="35" t="n">
        <f aca="false">D13*(G13+$I$7)</f>
        <v>509040</v>
      </c>
      <c r="K13" s="35" t="n">
        <f aca="false">E13*(H13+$H$7)</f>
        <v>1500321.2</v>
      </c>
      <c r="L13" s="35" t="n">
        <f aca="false">J13+K13</f>
        <v>2009361.2</v>
      </c>
      <c r="M13" s="34"/>
      <c r="N13" s="0" t="s">
        <v>17</v>
      </c>
      <c r="O13" s="34" t="n">
        <f aca="false">$O$10*$Q$8</f>
        <v>557811.400611095</v>
      </c>
      <c r="P13" s="38"/>
      <c r="Q13" s="34"/>
    </row>
    <row r="14" customFormat="false" ht="12.75" hidden="false" customHeight="false" outlineLevel="0" collapsed="false">
      <c r="B14" s="33" t="n">
        <f aca="false">EDATE(B13,1)</f>
        <v>36975</v>
      </c>
      <c r="C14" s="33" t="n">
        <f aca="false">EDATE(B14,$C$2)</f>
        <v>37006</v>
      </c>
      <c r="D14" s="34" t="n">
        <v>16430</v>
      </c>
      <c r="E14" s="34" t="n">
        <v>320385</v>
      </c>
      <c r="G14" s="36" t="n">
        <v>30.64</v>
      </c>
      <c r="H14" s="39" t="n">
        <f aca="false">$L$3</f>
        <v>4.7</v>
      </c>
      <c r="J14" s="35" t="n">
        <f aca="false">D14*(G14+$I$7)</f>
        <v>482877.7</v>
      </c>
      <c r="K14" s="35" t="n">
        <f aca="false">E14*(H14+$H$7)</f>
        <v>1495396.9875</v>
      </c>
      <c r="L14" s="35" t="n">
        <f aca="false">J14+K14</f>
        <v>1978274.6875</v>
      </c>
      <c r="M14" s="34"/>
      <c r="N14" s="0" t="s">
        <v>31</v>
      </c>
      <c r="O14" s="34" t="n">
        <f aca="false">O12-O10</f>
        <v>486096.148917869</v>
      </c>
      <c r="P14" s="38"/>
      <c r="Q14" s="34"/>
    </row>
    <row r="15" customFormat="false" ht="12.75" hidden="false" customHeight="false" outlineLevel="0" collapsed="false">
      <c r="B15" s="33" t="n">
        <f aca="false">EDATE(B14,1)</f>
        <v>37006</v>
      </c>
      <c r="C15" s="33" t="n">
        <f aca="false">EDATE(B15,$C$2)</f>
        <v>37036</v>
      </c>
      <c r="D15" s="34" t="n">
        <v>16200</v>
      </c>
      <c r="E15" s="34" t="n">
        <v>319200</v>
      </c>
      <c r="G15" s="36" t="n">
        <v>29.92</v>
      </c>
      <c r="H15" s="39" t="n">
        <f aca="false">$L$3</f>
        <v>4.7</v>
      </c>
      <c r="J15" s="35" t="n">
        <f aca="false">D15*(G15+$I$7)</f>
        <v>464454</v>
      </c>
      <c r="K15" s="35" t="n">
        <f aca="false">E15*(H15+$H$7)</f>
        <v>1489866</v>
      </c>
      <c r="L15" s="35" t="n">
        <f aca="false">J15+K15</f>
        <v>1954320</v>
      </c>
      <c r="M15" s="34"/>
      <c r="N15" s="0" t="s">
        <v>32</v>
      </c>
      <c r="O15" s="34" t="n">
        <f aca="false">+O13+O14</f>
        <v>1043907.54952896</v>
      </c>
      <c r="P15" s="38"/>
      <c r="Q15" s="34"/>
    </row>
    <row r="16" customFormat="false" ht="12.75" hidden="false" customHeight="false" outlineLevel="0" collapsed="false">
      <c r="B16" s="33" t="n">
        <f aca="false">EDATE(B15,1)</f>
        <v>37036</v>
      </c>
      <c r="C16" s="33" t="n">
        <f aca="false">EDATE(B16,$C$2)</f>
        <v>37067</v>
      </c>
      <c r="D16" s="34" t="n">
        <v>15975.9551926482</v>
      </c>
      <c r="E16" s="34" t="n">
        <v>318060</v>
      </c>
      <c r="G16" s="36" t="n">
        <v>29.26</v>
      </c>
      <c r="H16" s="39" t="n">
        <f aca="false">$L$3</f>
        <v>4.7</v>
      </c>
      <c r="J16" s="35" t="n">
        <f aca="false">D16*(G16+$I$7)</f>
        <v>447486.504946075</v>
      </c>
      <c r="K16" s="35" t="n">
        <f aca="false">E16*(H16+$H$7)</f>
        <v>1484545.05</v>
      </c>
      <c r="L16" s="35" t="n">
        <f aca="false">J16+K16</f>
        <v>1932031.55494608</v>
      </c>
      <c r="M16" s="34"/>
      <c r="O16" s="37"/>
      <c r="P16" s="38"/>
      <c r="Q16" s="34"/>
    </row>
    <row r="17" customFormat="false" ht="12.75" hidden="false" customHeight="false" outlineLevel="0" collapsed="false">
      <c r="B17" s="33" t="n">
        <f aca="false">EDATE(B16,1)</f>
        <v>37067</v>
      </c>
      <c r="C17" s="33" t="n">
        <f aca="false">EDATE(B17,$C$2)</f>
        <v>37097</v>
      </c>
      <c r="D17" s="34" t="n">
        <v>15750</v>
      </c>
      <c r="E17" s="34" t="n">
        <v>316950</v>
      </c>
      <c r="G17" s="36" t="n">
        <v>28.62</v>
      </c>
      <c r="H17" s="39" t="n">
        <f aca="false">$L$3</f>
        <v>4.7</v>
      </c>
      <c r="J17" s="35" t="n">
        <f aca="false">D17*(G17+$I$7)</f>
        <v>431077.5</v>
      </c>
      <c r="K17" s="35" t="n">
        <f aca="false">E17*(H17+$H$7)</f>
        <v>1479364.125</v>
      </c>
      <c r="L17" s="35" t="n">
        <f aca="false">J17+K17</f>
        <v>1910441.625</v>
      </c>
      <c r="M17" s="34"/>
      <c r="N17" s="0" t="s">
        <v>28</v>
      </c>
      <c r="O17" s="34" t="n">
        <f aca="false">XNPV($Q$6,L10:L41,C10:C41)</f>
        <v>46352670.2475752</v>
      </c>
      <c r="P17" s="38" t="s">
        <v>33</v>
      </c>
      <c r="Q17" s="34"/>
    </row>
    <row r="18" customFormat="false" ht="12.75" hidden="false" customHeight="false" outlineLevel="0" collapsed="false">
      <c r="B18" s="33" t="n">
        <f aca="false">EDATE(B17,1)</f>
        <v>37097</v>
      </c>
      <c r="C18" s="33" t="n">
        <f aca="false">EDATE(B18,$C$2)</f>
        <v>37128</v>
      </c>
      <c r="D18" s="34" t="n">
        <v>15500</v>
      </c>
      <c r="E18" s="34" t="n">
        <v>313100</v>
      </c>
      <c r="G18" s="36" t="n">
        <v>28.11</v>
      </c>
      <c r="H18" s="39" t="n">
        <f aca="false">$L$3</f>
        <v>4.7</v>
      </c>
      <c r="J18" s="35" t="n">
        <f aca="false">D18*(G18+$I$7)</f>
        <v>416330</v>
      </c>
      <c r="K18" s="35" t="n">
        <f aca="false">E18*(H18+$H$7)</f>
        <v>1461394.25</v>
      </c>
      <c r="L18" s="35" t="n">
        <f aca="false">J18+K18</f>
        <v>1877724.25</v>
      </c>
      <c r="M18" s="34"/>
      <c r="N18" s="0" t="s">
        <v>17</v>
      </c>
      <c r="O18" s="34" t="n">
        <f aca="false">$O$10*$Q$8</f>
        <v>557811.400611095</v>
      </c>
      <c r="P18" s="38"/>
      <c r="Q18" s="34"/>
    </row>
    <row r="19" customFormat="false" ht="12.75" hidden="false" customHeight="false" outlineLevel="0" collapsed="false">
      <c r="B19" s="33" t="n">
        <f aca="false">EDATE(B18,1)</f>
        <v>37128</v>
      </c>
      <c r="C19" s="33" t="n">
        <f aca="false">EDATE(B19,$C$2)</f>
        <v>37159</v>
      </c>
      <c r="D19" s="34" t="n">
        <v>15035</v>
      </c>
      <c r="E19" s="34" t="n">
        <v>306900</v>
      </c>
      <c r="G19" s="36" t="n">
        <v>27.63</v>
      </c>
      <c r="H19" s="39" t="n">
        <f aca="false">$L$3</f>
        <v>4.7</v>
      </c>
      <c r="J19" s="35" t="n">
        <f aca="false">D19*(G19+$I$7)</f>
        <v>396623.3</v>
      </c>
      <c r="K19" s="35" t="n">
        <f aca="false">E19*(H19+$H$7)</f>
        <v>1432455.75</v>
      </c>
      <c r="L19" s="35" t="n">
        <f aca="false">J19+K19</f>
        <v>1829079.05</v>
      </c>
      <c r="M19" s="34"/>
      <c r="N19" s="0" t="s">
        <v>31</v>
      </c>
      <c r="O19" s="34" t="n">
        <f aca="false">O17-O10</f>
        <v>1727758.19868758</v>
      </c>
      <c r="P19" s="38"/>
      <c r="Q19" s="34"/>
    </row>
    <row r="20" customFormat="false" ht="12.75" hidden="false" customHeight="false" outlineLevel="0" collapsed="false">
      <c r="B20" s="33" t="n">
        <f aca="false">EDATE(B19,1)</f>
        <v>37159</v>
      </c>
      <c r="C20" s="33" t="n">
        <f aca="false">EDATE(B20,$C$2)</f>
        <v>37189</v>
      </c>
      <c r="D20" s="34" t="n">
        <v>14700</v>
      </c>
      <c r="E20" s="34" t="n">
        <v>301350</v>
      </c>
      <c r="G20" s="36" t="n">
        <v>27.23</v>
      </c>
      <c r="H20" s="39" t="n">
        <f aca="false">$L$3</f>
        <v>4.7</v>
      </c>
      <c r="J20" s="35" t="n">
        <f aca="false">D20*(G20+$I$7)</f>
        <v>381906</v>
      </c>
      <c r="K20" s="35" t="n">
        <f aca="false">E20*(H20+$H$7)</f>
        <v>1406551.125</v>
      </c>
      <c r="L20" s="35" t="n">
        <f aca="false">J20+K20</f>
        <v>1788457.125</v>
      </c>
      <c r="M20" s="34"/>
      <c r="N20" s="0" t="s">
        <v>32</v>
      </c>
      <c r="O20" s="34" t="n">
        <f aca="false">O18+O19</f>
        <v>2285569.59929867</v>
      </c>
      <c r="P20" s="38"/>
      <c r="Q20" s="34"/>
    </row>
    <row r="21" customFormat="false" ht="12.75" hidden="false" customHeight="false" outlineLevel="0" collapsed="false">
      <c r="B21" s="33" t="n">
        <f aca="false">EDATE(B20,1)</f>
        <v>37189</v>
      </c>
      <c r="C21" s="33" t="n">
        <f aca="false">EDATE(B21,$C$2)</f>
        <v>37220</v>
      </c>
      <c r="D21" s="34" t="n">
        <v>14415</v>
      </c>
      <c r="E21" s="34" t="n">
        <v>296205</v>
      </c>
      <c r="G21" s="36" t="n">
        <v>26.83</v>
      </c>
      <c r="H21" s="39" t="n">
        <f aca="false">$L$3</f>
        <v>4.7</v>
      </c>
      <c r="J21" s="35" t="n">
        <f aca="false">D21*(G21+$I$7)</f>
        <v>368735.7</v>
      </c>
      <c r="K21" s="35" t="n">
        <f aca="false">E21*(H21+$H$7)</f>
        <v>1382536.8375</v>
      </c>
      <c r="L21" s="35" t="n">
        <f aca="false">J21+K21</f>
        <v>1751272.5375</v>
      </c>
      <c r="M21" s="34"/>
      <c r="O21" s="37"/>
      <c r="P21" s="38"/>
      <c r="Q21" s="34"/>
    </row>
    <row r="22" customFormat="false" ht="12.75" hidden="false" customHeight="false" outlineLevel="0" collapsed="false">
      <c r="B22" s="33" t="n">
        <f aca="false">EDATE(B21,1)</f>
        <v>37220</v>
      </c>
      <c r="C22" s="33" t="n">
        <f aca="false">EDATE(B22,$C$2)</f>
        <v>37250</v>
      </c>
      <c r="D22" s="34" t="n">
        <v>14100</v>
      </c>
      <c r="E22" s="34" t="n">
        <v>291300</v>
      </c>
      <c r="G22" s="36" t="n">
        <v>26.39</v>
      </c>
      <c r="H22" s="39" t="n">
        <f aca="false">$L$3</f>
        <v>4.7</v>
      </c>
      <c r="J22" s="35" t="n">
        <f aca="false">D22*(G22+$I$7)</f>
        <v>354474</v>
      </c>
      <c r="K22" s="35" t="n">
        <f aca="false">E22*(H22+$H$7)</f>
        <v>1359642.75</v>
      </c>
      <c r="L22" s="35" t="n">
        <f aca="false">J22+K22</f>
        <v>1714116.75</v>
      </c>
      <c r="M22" s="34"/>
      <c r="O22" s="37"/>
      <c r="P22" s="38"/>
      <c r="Q22" s="34"/>
    </row>
    <row r="23" customFormat="false" ht="12.75" hidden="false" customHeight="false" outlineLevel="0" collapsed="false">
      <c r="B23" s="33" t="n">
        <f aca="false">EDATE(B22,1)</f>
        <v>37250</v>
      </c>
      <c r="C23" s="33" t="n">
        <f aca="false">EDATE(B23,$C$2)</f>
        <v>37281</v>
      </c>
      <c r="D23" s="34" t="n">
        <v>13950</v>
      </c>
      <c r="E23" s="34" t="n">
        <v>286905</v>
      </c>
      <c r="G23" s="36" t="n">
        <v>26.03</v>
      </c>
      <c r="H23" s="39" t="n">
        <f aca="false">$L$3</f>
        <v>4.7</v>
      </c>
      <c r="J23" s="35" t="n">
        <f aca="false">D23*(G23+$I$7)</f>
        <v>345681</v>
      </c>
      <c r="K23" s="35" t="n">
        <f aca="false">E23*(H23+$H$7)</f>
        <v>1339129.0875</v>
      </c>
      <c r="L23" s="35" t="n">
        <f aca="false">J23+K23</f>
        <v>1684810.0875</v>
      </c>
      <c r="M23" s="34"/>
      <c r="O23" s="37"/>
      <c r="P23" s="38"/>
      <c r="Q23" s="34"/>
    </row>
    <row r="24" customFormat="false" ht="12.75" hidden="false" customHeight="false" outlineLevel="0" collapsed="false">
      <c r="B24" s="33" t="n">
        <f aca="false">EDATE(B23,1)</f>
        <v>37281</v>
      </c>
      <c r="C24" s="33" t="n">
        <f aca="false">EDATE(B24,$C$2)</f>
        <v>37312</v>
      </c>
      <c r="D24" s="34" t="n">
        <v>13485</v>
      </c>
      <c r="E24" s="34" t="n">
        <v>282875</v>
      </c>
      <c r="G24" s="36" t="n">
        <v>25.7</v>
      </c>
      <c r="H24" s="39" t="n">
        <f aca="false">$L$3</f>
        <v>4.7</v>
      </c>
      <c r="J24" s="35" t="n">
        <f aca="false">D24*(G24+$I$7)</f>
        <v>329708.25</v>
      </c>
      <c r="K24" s="35" t="n">
        <f aca="false">E24*(H24+$H$7)</f>
        <v>1320319.0625</v>
      </c>
      <c r="L24" s="35" t="n">
        <f aca="false">J24+K24</f>
        <v>1650027.3125</v>
      </c>
      <c r="M24" s="34"/>
      <c r="O24" s="37"/>
      <c r="P24" s="38"/>
      <c r="Q24" s="34"/>
    </row>
    <row r="25" customFormat="false" ht="12.75" hidden="false" customHeight="false" outlineLevel="0" collapsed="false">
      <c r="B25" s="33" t="n">
        <f aca="false">EDATE(B24,1)</f>
        <v>37312</v>
      </c>
      <c r="C25" s="33" t="n">
        <f aca="false">EDATE(B25,$C$2)</f>
        <v>37340</v>
      </c>
      <c r="D25" s="34" t="n">
        <v>13300</v>
      </c>
      <c r="E25" s="34" t="n">
        <v>279160</v>
      </c>
      <c r="G25" s="36" t="n">
        <v>25.39</v>
      </c>
      <c r="H25" s="39" t="n">
        <f aca="false">$L$3</f>
        <v>4.7</v>
      </c>
      <c r="J25" s="35" t="n">
        <f aca="false">D25*(G25+$I$7)</f>
        <v>321062</v>
      </c>
      <c r="K25" s="35" t="n">
        <f aca="false">E25*(H25+$H$7)</f>
        <v>1302979.3</v>
      </c>
      <c r="L25" s="35" t="n">
        <f aca="false">J25+K25</f>
        <v>1624041.3</v>
      </c>
      <c r="M25" s="34"/>
      <c r="O25" s="37"/>
      <c r="P25" s="38"/>
      <c r="Q25" s="34"/>
    </row>
    <row r="26" customFormat="false" ht="12.75" hidden="false" customHeight="false" outlineLevel="0" collapsed="false">
      <c r="B26" s="33" t="n">
        <f aca="false">EDATE(B25,1)</f>
        <v>37340</v>
      </c>
      <c r="C26" s="33" t="n">
        <f aca="false">EDATE(B26,$C$2)</f>
        <v>37371</v>
      </c>
      <c r="D26" s="34" t="n">
        <v>13020</v>
      </c>
      <c r="E26" s="34" t="n">
        <v>275745</v>
      </c>
      <c r="G26" s="36" t="n">
        <v>25.12</v>
      </c>
      <c r="H26" s="39" t="n">
        <f aca="false">$L$3</f>
        <v>4.7</v>
      </c>
      <c r="J26" s="35" t="n">
        <f aca="false">D26*(G26+$I$7)</f>
        <v>310787.4</v>
      </c>
      <c r="K26" s="35" t="n">
        <f aca="false">E26*(H26+$H$7)</f>
        <v>1287039.7875</v>
      </c>
      <c r="L26" s="35" t="n">
        <f aca="false">J26+K26</f>
        <v>1597827.1875</v>
      </c>
      <c r="M26" s="34"/>
      <c r="O26" s="37"/>
      <c r="P26" s="38"/>
      <c r="Q26" s="34"/>
    </row>
    <row r="27" customFormat="false" ht="12.75" hidden="false" customHeight="false" outlineLevel="0" collapsed="false">
      <c r="B27" s="33" t="n">
        <f aca="false">EDATE(B26,1)</f>
        <v>37371</v>
      </c>
      <c r="C27" s="33" t="n">
        <f aca="false">EDATE(B27,$C$2)</f>
        <v>37401</v>
      </c>
      <c r="D27" s="34" t="n">
        <v>12900</v>
      </c>
      <c r="E27" s="34" t="n">
        <v>272550</v>
      </c>
      <c r="G27" s="36" t="n">
        <v>24.92</v>
      </c>
      <c r="H27" s="39" t="n">
        <f aca="false">$L$3</f>
        <v>4.7</v>
      </c>
      <c r="J27" s="35" t="n">
        <f aca="false">D27*(G27+$I$7)</f>
        <v>305343</v>
      </c>
      <c r="K27" s="35" t="n">
        <f aca="false">E27*(H27+$H$7)</f>
        <v>1272127.125</v>
      </c>
      <c r="L27" s="35" t="n">
        <f aca="false">J27+K27</f>
        <v>1577470.125</v>
      </c>
      <c r="M27" s="34"/>
      <c r="O27" s="37"/>
      <c r="P27" s="38"/>
      <c r="Q27" s="34"/>
    </row>
    <row r="28" customFormat="false" ht="12.75" hidden="false" customHeight="false" outlineLevel="0" collapsed="false">
      <c r="B28" s="33" t="n">
        <f aca="false">EDATE(B27,1)</f>
        <v>37401</v>
      </c>
      <c r="C28" s="33" t="n">
        <f aca="false">EDATE(B28,$C$2)</f>
        <v>37432</v>
      </c>
      <c r="D28" s="34" t="n">
        <v>12710</v>
      </c>
      <c r="E28" s="34" t="n">
        <v>269545</v>
      </c>
      <c r="G28" s="36" t="n">
        <v>24.75</v>
      </c>
      <c r="H28" s="39" t="n">
        <f aca="false">$L$3</f>
        <v>4.7</v>
      </c>
      <c r="J28" s="35" t="n">
        <f aca="false">D28*(G28+$I$7)</f>
        <v>298685</v>
      </c>
      <c r="K28" s="35" t="n">
        <f aca="false">E28*(H28+$H$7)</f>
        <v>1258101.2875</v>
      </c>
      <c r="L28" s="35" t="n">
        <f aca="false">J28+K28</f>
        <v>1556786.2875</v>
      </c>
      <c r="M28" s="34"/>
      <c r="O28" s="37"/>
      <c r="P28" s="38"/>
      <c r="Q28" s="34"/>
    </row>
    <row r="29" customFormat="false" ht="12.75" hidden="false" customHeight="false" outlineLevel="0" collapsed="false">
      <c r="B29" s="33" t="n">
        <f aca="false">EDATE(B28,1)</f>
        <v>37432</v>
      </c>
      <c r="C29" s="33" t="n">
        <f aca="false">EDATE(B29,$C$2)</f>
        <v>37462</v>
      </c>
      <c r="D29" s="34" t="n">
        <v>12450</v>
      </c>
      <c r="E29" s="34" t="n">
        <v>266850</v>
      </c>
      <c r="G29" s="36" t="n">
        <v>24.61</v>
      </c>
      <c r="H29" s="39" t="n">
        <f aca="false">$L$3</f>
        <v>4.7</v>
      </c>
      <c r="J29" s="35" t="n">
        <f aca="false">D29*(G29+$I$7)</f>
        <v>290832</v>
      </c>
      <c r="K29" s="35" t="n">
        <f aca="false">E29*(H29+$H$7)</f>
        <v>1245522.375</v>
      </c>
      <c r="L29" s="35" t="n">
        <f aca="false">J29+K29</f>
        <v>1536354.375</v>
      </c>
      <c r="M29" s="34"/>
      <c r="O29" s="37"/>
      <c r="P29" s="38"/>
      <c r="Q29" s="34"/>
    </row>
    <row r="30" customFormat="false" ht="12.75" hidden="false" customHeight="false" outlineLevel="0" collapsed="false">
      <c r="B30" s="33" t="n">
        <f aca="false">EDATE(B29,1)</f>
        <v>37462</v>
      </c>
      <c r="C30" s="33" t="n">
        <f aca="false">EDATE(B30,$C$2)</f>
        <v>37493</v>
      </c>
      <c r="D30" s="34" t="n">
        <v>12400</v>
      </c>
      <c r="E30" s="34" t="n">
        <v>263500</v>
      </c>
      <c r="G30" s="36" t="n">
        <v>24.45</v>
      </c>
      <c r="H30" s="39" t="n">
        <f aca="false">$L$3</f>
        <v>4.7</v>
      </c>
      <c r="J30" s="35" t="n">
        <f aca="false">D30*(G30+$I$7)</f>
        <v>287680</v>
      </c>
      <c r="K30" s="35" t="n">
        <f aca="false">E30*(H30+$H$7)</f>
        <v>1229886.25</v>
      </c>
      <c r="L30" s="35" t="n">
        <f aca="false">J30+K30</f>
        <v>1517566.25</v>
      </c>
      <c r="M30" s="34"/>
      <c r="O30" s="37"/>
      <c r="P30" s="38"/>
      <c r="Q30" s="34"/>
    </row>
    <row r="31" customFormat="false" ht="12.75" hidden="false" customHeight="false" outlineLevel="0" collapsed="false">
      <c r="B31" s="33" t="n">
        <f aca="false">EDATE(B30,1)</f>
        <v>37493</v>
      </c>
      <c r="C31" s="33" t="n">
        <f aca="false">EDATE(B31,$C$2)</f>
        <v>37524</v>
      </c>
      <c r="D31" s="34" t="n">
        <v>12090</v>
      </c>
      <c r="E31" s="34" t="n">
        <v>252650</v>
      </c>
      <c r="G31" s="36" t="n">
        <v>24.3</v>
      </c>
      <c r="H31" s="39" t="n">
        <f aca="false">$L$3</f>
        <v>4.7</v>
      </c>
      <c r="J31" s="35" t="n">
        <f aca="false">D31*(G31+$I$7)</f>
        <v>278674.5</v>
      </c>
      <c r="K31" s="35" t="n">
        <f aca="false">E31*(H31+$H$7)</f>
        <v>1179243.875</v>
      </c>
      <c r="L31" s="35" t="n">
        <f aca="false">J31+K31</f>
        <v>1457918.375</v>
      </c>
      <c r="M31" s="34"/>
      <c r="O31" s="37"/>
      <c r="P31" s="38"/>
      <c r="Q31" s="34"/>
    </row>
    <row r="32" customFormat="false" ht="12.75" hidden="false" customHeight="false" outlineLevel="0" collapsed="false">
      <c r="B32" s="33" t="n">
        <f aca="false">EDATE(B31,1)</f>
        <v>37524</v>
      </c>
      <c r="C32" s="33" t="n">
        <f aca="false">EDATE(B32,$C$2)</f>
        <v>37554</v>
      </c>
      <c r="D32" s="34" t="n">
        <v>13350</v>
      </c>
      <c r="E32" s="34" t="n">
        <v>267300</v>
      </c>
      <c r="G32" s="36" t="n">
        <v>24.17</v>
      </c>
      <c r="H32" s="39" t="n">
        <f aca="false">$L$3</f>
        <v>4.7</v>
      </c>
      <c r="J32" s="35" t="n">
        <f aca="false">D32*(G32+$I$7)</f>
        <v>305982</v>
      </c>
      <c r="K32" s="35" t="n">
        <f aca="false">E32*(H32+$H$7)</f>
        <v>1247622.75</v>
      </c>
      <c r="L32" s="35" t="n">
        <f aca="false">J32+K32</f>
        <v>1553604.75</v>
      </c>
      <c r="M32" s="34"/>
      <c r="O32" s="37"/>
      <c r="P32" s="38"/>
      <c r="Q32" s="34"/>
    </row>
    <row r="33" customFormat="false" ht="12.75" hidden="false" customHeight="false" outlineLevel="0" collapsed="false">
      <c r="B33" s="33" t="n">
        <f aca="false">EDATE(B32,1)</f>
        <v>37554</v>
      </c>
      <c r="C33" s="33" t="n">
        <f aca="false">EDATE(B33,$C$2)</f>
        <v>37585</v>
      </c>
      <c r="D33" s="34" t="n">
        <v>13175</v>
      </c>
      <c r="E33" s="34" t="n">
        <v>264895</v>
      </c>
      <c r="G33" s="36" t="n">
        <v>24.03</v>
      </c>
      <c r="H33" s="39" t="n">
        <f aca="false">$L$3</f>
        <v>4.7</v>
      </c>
      <c r="J33" s="35" t="n">
        <f aca="false">D33*(G33+$I$7)</f>
        <v>300126.5</v>
      </c>
      <c r="K33" s="35" t="n">
        <f aca="false">E33*(H33+$H$7)</f>
        <v>1236397.4125</v>
      </c>
      <c r="L33" s="35" t="n">
        <f aca="false">J33+K33</f>
        <v>1536523.9125</v>
      </c>
      <c r="M33" s="34"/>
      <c r="O33" s="37"/>
      <c r="P33" s="38"/>
      <c r="Q33" s="34"/>
    </row>
    <row r="34" customFormat="false" ht="12.75" hidden="false" customHeight="false" outlineLevel="0" collapsed="false">
      <c r="B34" s="33" t="n">
        <f aca="false">EDATE(B33,1)</f>
        <v>37585</v>
      </c>
      <c r="C34" s="33" t="n">
        <f aca="false">EDATE(B34,$C$2)</f>
        <v>37615</v>
      </c>
      <c r="D34" s="34" t="n">
        <v>12900</v>
      </c>
      <c r="E34" s="34" t="n">
        <v>262500</v>
      </c>
      <c r="G34" s="36" t="n">
        <v>23.88</v>
      </c>
      <c r="H34" s="39" t="n">
        <f aca="false">$L$3</f>
        <v>4.7</v>
      </c>
      <c r="J34" s="35" t="n">
        <f aca="false">D34*(G34+$I$7)</f>
        <v>291927</v>
      </c>
      <c r="K34" s="35" t="n">
        <f aca="false">E34*(H34+$H$7)</f>
        <v>1225218.75</v>
      </c>
      <c r="L34" s="35" t="n">
        <f aca="false">J34+K34</f>
        <v>1517145.75</v>
      </c>
      <c r="M34" s="34"/>
      <c r="O34" s="37"/>
      <c r="P34" s="38"/>
      <c r="Q34" s="34"/>
    </row>
    <row r="35" customFormat="false" ht="12.75" hidden="false" customHeight="false" outlineLevel="0" collapsed="false">
      <c r="B35" s="33" t="n">
        <f aca="false">EDATE(B34,1)</f>
        <v>37615</v>
      </c>
      <c r="C35" s="33" t="n">
        <f aca="false">EDATE(B35,$C$2)</f>
        <v>37646</v>
      </c>
      <c r="D35" s="34" t="n">
        <v>12710</v>
      </c>
      <c r="E35" s="34" t="n">
        <v>260400</v>
      </c>
      <c r="G35" s="36" t="n">
        <v>23.75</v>
      </c>
      <c r="H35" s="39" t="n">
        <f aca="false">$L$3</f>
        <v>4.7</v>
      </c>
      <c r="J35" s="35" t="n">
        <f aca="false">D35*(G35+$I$7)</f>
        <v>285975</v>
      </c>
      <c r="K35" s="35" t="n">
        <f aca="false">E35*(H35+$H$7)</f>
        <v>1215417</v>
      </c>
      <c r="L35" s="35" t="n">
        <f aca="false">J35+K35</f>
        <v>1501392</v>
      </c>
      <c r="M35" s="34"/>
      <c r="O35" s="37"/>
      <c r="P35" s="38"/>
      <c r="Q35" s="34"/>
    </row>
    <row r="36" customFormat="false" ht="12.75" hidden="false" customHeight="false" outlineLevel="0" collapsed="false">
      <c r="B36" s="33" t="n">
        <f aca="false">EDATE(B35,1)</f>
        <v>37646</v>
      </c>
      <c r="C36" s="33" t="n">
        <f aca="false">EDATE(B36,$C$2)</f>
        <v>37677</v>
      </c>
      <c r="D36" s="34" t="n">
        <v>11935</v>
      </c>
      <c r="E36" s="34" t="n">
        <v>254355</v>
      </c>
      <c r="G36" s="36" t="n">
        <v>23.59</v>
      </c>
      <c r="H36" s="39" t="n">
        <f aca="false">$L$3</f>
        <v>4.7</v>
      </c>
      <c r="J36" s="35" t="n">
        <f aca="false">D36*(G36+$I$7)</f>
        <v>266627.9</v>
      </c>
      <c r="K36" s="35" t="n">
        <f aca="false">E36*(H36+$H$7)</f>
        <v>1187201.9625</v>
      </c>
      <c r="L36" s="35" t="n">
        <f aca="false">J36+K36</f>
        <v>1453829.8625</v>
      </c>
      <c r="M36" s="34"/>
      <c r="O36" s="37"/>
      <c r="P36" s="38"/>
      <c r="Q36" s="34"/>
    </row>
    <row r="37" customFormat="false" ht="12.75" hidden="false" customHeight="false" outlineLevel="0" collapsed="false">
      <c r="B37" s="33" t="n">
        <f aca="false">EDATE(B36,1)</f>
        <v>37677</v>
      </c>
      <c r="C37" s="33" t="n">
        <f aca="false">EDATE(B37,$C$2)</f>
        <v>37705</v>
      </c>
      <c r="D37" s="34" t="n">
        <v>11200</v>
      </c>
      <c r="E37" s="34" t="n">
        <v>236180</v>
      </c>
      <c r="G37" s="36" t="n">
        <v>23.47</v>
      </c>
      <c r="H37" s="39" t="n">
        <f aca="false">$L$3</f>
        <v>4.7</v>
      </c>
      <c r="J37" s="35" t="n">
        <f aca="false">D37*(G37+$I$7)</f>
        <v>248864</v>
      </c>
      <c r="K37" s="35" t="n">
        <f aca="false">E37*(H37+$H$7)</f>
        <v>1102370.15</v>
      </c>
      <c r="L37" s="35" t="n">
        <f aca="false">J37+K37</f>
        <v>1351234.15</v>
      </c>
      <c r="M37" s="34"/>
      <c r="O37" s="37"/>
      <c r="P37" s="38"/>
      <c r="Q37" s="34"/>
    </row>
    <row r="38" customFormat="false" ht="12.75" hidden="false" customHeight="false" outlineLevel="0" collapsed="false">
      <c r="B38" s="33" t="n">
        <f aca="false">EDATE(B37,1)</f>
        <v>37705</v>
      </c>
      <c r="C38" s="33" t="n">
        <f aca="false">EDATE(B38,$C$2)</f>
        <v>37736</v>
      </c>
      <c r="D38" s="34" t="n">
        <v>10075</v>
      </c>
      <c r="E38" s="34" t="n">
        <v>227230</v>
      </c>
      <c r="G38" s="36" t="n">
        <v>23.34</v>
      </c>
      <c r="H38" s="39" t="n">
        <f aca="false">$L$3</f>
        <v>4.7</v>
      </c>
      <c r="J38" s="35" t="n">
        <f aca="false">D38*(G38+$I$7)</f>
        <v>222556.75</v>
      </c>
      <c r="K38" s="35" t="n">
        <f aca="false">E38*(H38+$H$7)</f>
        <v>1060596.025</v>
      </c>
      <c r="L38" s="35" t="n">
        <f aca="false">J38+K38</f>
        <v>1283152.775</v>
      </c>
      <c r="M38" s="34"/>
      <c r="O38" s="37"/>
      <c r="P38" s="38"/>
      <c r="Q38" s="34"/>
    </row>
    <row r="39" customFormat="false" ht="12.75" hidden="false" customHeight="false" outlineLevel="0" collapsed="false">
      <c r="B39" s="33" t="n">
        <f aca="false">EDATE(B38,1)</f>
        <v>37736</v>
      </c>
      <c r="C39" s="33" t="n">
        <f aca="false">EDATE(B39,$C$2)</f>
        <v>37766</v>
      </c>
      <c r="D39" s="34" t="n">
        <v>9000</v>
      </c>
      <c r="E39" s="34" t="n">
        <v>218400</v>
      </c>
      <c r="G39" s="36" t="n">
        <v>23.21</v>
      </c>
      <c r="H39" s="39" t="n">
        <f aca="false">$L$3</f>
        <v>4.7</v>
      </c>
      <c r="J39" s="35" t="n">
        <f aca="false">D39*(G39+$I$7)</f>
        <v>197640</v>
      </c>
      <c r="K39" s="35" t="n">
        <f aca="false">E39*(H39+$H$7)</f>
        <v>1019382</v>
      </c>
      <c r="L39" s="35" t="n">
        <f aca="false">J39+K39</f>
        <v>1217022</v>
      </c>
      <c r="M39" s="34"/>
      <c r="O39" s="37"/>
      <c r="P39" s="38"/>
      <c r="Q39" s="34"/>
    </row>
    <row r="40" customFormat="false" ht="12.75" hidden="false" customHeight="false" outlineLevel="0" collapsed="false">
      <c r="B40" s="33" t="n">
        <f aca="false">EDATE(B39,1)</f>
        <v>37766</v>
      </c>
      <c r="C40" s="33" t="n">
        <f aca="false">EDATE(B40,$C$2)</f>
        <v>37797</v>
      </c>
      <c r="D40" s="34" t="n">
        <v>8370</v>
      </c>
      <c r="E40" s="34" t="n">
        <v>210490</v>
      </c>
      <c r="G40" s="36" t="n">
        <v>23.1</v>
      </c>
      <c r="H40" s="39" t="n">
        <f aca="false">$L$3</f>
        <v>4.7</v>
      </c>
      <c r="J40" s="35" t="n">
        <f aca="false">D40*(G40+$I$7)</f>
        <v>182884.5</v>
      </c>
      <c r="K40" s="35" t="n">
        <f aca="false">E40*(H40+$H$7)</f>
        <v>982462.075</v>
      </c>
      <c r="L40" s="35" t="n">
        <f aca="false">J40+K40</f>
        <v>1165346.575</v>
      </c>
      <c r="M40" s="34"/>
      <c r="O40" s="37"/>
      <c r="P40" s="38"/>
      <c r="Q40" s="34"/>
    </row>
    <row r="41" customFormat="false" ht="12.75" hidden="false" customHeight="false" outlineLevel="0" collapsed="false">
      <c r="B41" s="33" t="n">
        <f aca="false">EDATE(B40,1)</f>
        <v>37797</v>
      </c>
      <c r="C41" s="33" t="n">
        <f aca="false">EDATE(B41,$C$2)</f>
        <v>37827</v>
      </c>
      <c r="D41" s="34" t="n">
        <v>7500</v>
      </c>
      <c r="E41" s="34" t="n">
        <v>203250</v>
      </c>
      <c r="G41" s="36" t="n">
        <v>23.01</v>
      </c>
      <c r="H41" s="39" t="n">
        <f aca="false">$L$3</f>
        <v>4.7</v>
      </c>
      <c r="J41" s="35" t="n">
        <f aca="false">D41*(G41+$I$7)</f>
        <v>163200</v>
      </c>
      <c r="K41" s="35" t="n">
        <f aca="false">E41*(H41+$H$7)</f>
        <v>948669.375</v>
      </c>
      <c r="L41" s="35" t="n">
        <f aca="false">J41+K41</f>
        <v>1111869.375</v>
      </c>
      <c r="M41" s="34"/>
      <c r="O41" s="37"/>
      <c r="P41" s="38"/>
      <c r="Q41" s="34"/>
    </row>
    <row r="42" customFormat="false" ht="13.5" hidden="false" customHeight="false" outlineLevel="0" collapsed="false">
      <c r="A42" s="6"/>
      <c r="B42" s="40" t="s">
        <v>11</v>
      </c>
      <c r="C42" s="6"/>
      <c r="D42" s="41" t="n">
        <f aca="false">SUM(D11:D41)</f>
        <v>415215.955192648</v>
      </c>
      <c r="E42" s="41" t="n">
        <f aca="false">SUM(E11:E41)</f>
        <v>8583080</v>
      </c>
      <c r="F42" s="6"/>
      <c r="G42" s="39"/>
      <c r="H42" s="38"/>
      <c r="I42" s="41"/>
      <c r="J42" s="41" t="n">
        <f aca="false">SUM(J11:J41)</f>
        <v>10558238.8049461</v>
      </c>
      <c r="K42" s="41" t="n">
        <f aca="false">SUM(K11:K41)</f>
        <v>40457247.1</v>
      </c>
      <c r="L42" s="41" t="n">
        <f aca="false">SUM(L11:L41)</f>
        <v>51015485.9049461</v>
      </c>
      <c r="M42" s="41"/>
      <c r="N42" s="6"/>
      <c r="O42" s="6"/>
      <c r="P42" s="6"/>
      <c r="Q42" s="41"/>
      <c r="R42" s="6"/>
      <c r="S42" s="6"/>
    </row>
    <row r="44" customFormat="false" ht="13.5" hidden="false" customHeight="false" outlineLevel="0" collapsed="false">
      <c r="A44" s="6"/>
      <c r="B44" s="40"/>
      <c r="C44" s="6"/>
      <c r="D44" s="6"/>
      <c r="E44" s="6"/>
      <c r="F44" s="6"/>
      <c r="G44" s="6"/>
      <c r="H44" s="6"/>
      <c r="I44" s="42"/>
      <c r="J44" s="6"/>
      <c r="K44" s="6"/>
      <c r="L44" s="6"/>
      <c r="M44" s="42"/>
      <c r="N44" s="6"/>
      <c r="O44" s="6"/>
      <c r="P44" s="6"/>
      <c r="Q44" s="42"/>
      <c r="R44" s="6"/>
      <c r="S44" s="6"/>
    </row>
    <row r="47" customFormat="false" ht="13.5" hidden="false" customHeight="false" outlineLevel="0" collapsed="false">
      <c r="K47" s="43"/>
      <c r="O47" s="43"/>
    </row>
    <row r="53" customFormat="false" ht="13.5" hidden="false" customHeight="false" outlineLevel="0" collapsed="false">
      <c r="M53" s="43"/>
    </row>
  </sheetData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2000-11-29T21:42:38Z</dcterms:created>
  <dc:creator>Mark P. Castiglione</dc:creator>
  <dc:description/>
  <dc:language>en-US</dc:language>
  <cp:lastModifiedBy>Mark P. Castiglione</cp:lastModifiedBy>
  <cp:lastPrinted>2000-11-30T18:21:23Z</cp:lastPrinted>
  <cp:revision>0</cp:revision>
  <dc:subject/>
  <dc:title/>
</cp:coreProperties>
</file>