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4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_rels/externalLink3.xml.rels" ContentType="application/vnd.openxmlformats-package.relationships+xml"/>
  <Override PartName="/xl/externalLinks/_rels/externalLink14.xml.rels" ContentType="application/vnd.openxmlformats-package.relationships+xml"/>
  <Override PartName="/xl/externalLinks/_rels/externalLink15.xml.rels" ContentType="application/vnd.openxmlformats-package.relationships+xml"/>
  <Override PartName="/xl/externalLinks/_rels/externalLink16.xml.rels" ContentType="application/vnd.openxmlformats-package.relationships+xml"/>
  <Override PartName="/xl/externalLinks/_rels/externalLink17.xml.rels" ContentType="application/vnd.openxmlformats-package.relationships+xml"/>
  <Override PartName="/xl/externalLinks/_rels/externalLink1.xml.rels" ContentType="application/vnd.openxmlformats-package.relationships+xml"/>
  <Override PartName="/xl/externalLinks/_rels/externalLink18.xml.rels" ContentType="application/vnd.openxmlformats-package.relationships+xml"/>
  <Override PartName="/xl/externalLinks/_rels/externalLink20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9.xml.rels" ContentType="application/vnd.openxmlformats-package.relationships+xml"/>
  <Override PartName="/xl/externalLinks/_rels/externalLink13.xml.rels" ContentType="application/vnd.openxmlformats-package.relationships+xml"/>
  <Override PartName="/xl/externalLinks/_rels/externalLink8.xml.rels" ContentType="application/vnd.openxmlformats-package.relationships+xml"/>
  <Override PartName="/xl/externalLinks/_rels/externalLink12.xml.rels" ContentType="application/vnd.openxmlformats-package.relationships+xml"/>
  <Override PartName="/xl/externalLinks/_rels/externalLink7.xml.rels" ContentType="application/vnd.openxmlformats-package.relationships+xml"/>
  <Override PartName="/xl/externalLinks/_rels/externalLink11.xml.rels" ContentType="application/vnd.openxmlformats-package.relationships+xml"/>
  <Override PartName="/xl/externalLinks/_rels/externalLink6.xml.rels" ContentType="application/vnd.openxmlformats-package.relationships+xml"/>
  <Override PartName="/xl/externalLinks/_rels/externalLink10.xml.rels" ContentType="application/vnd.openxmlformats-package.relationships+xml"/>
  <Override PartName="/xl/externalLinks/_rels/externalLink22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21.xml.rels" ContentType="application/vnd.openxmlformats-package.relationships+xml"/>
  <Override PartName="/xl/externalLinks/_rels/externalLink19.xml.rels" ContentType="application/vnd.openxmlformats-package.relationships+xml"/>
  <Override PartName="/xl/externalLinks/_rels/externalLink2.xml.rels" ContentType="application/vnd.openxmlformats-package.relationships+xml"/>
  <Override PartName="/xl/externalLinks/externalLink8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comments14.xml" ContentType="application/vnd.openxmlformats-officedocument.spreadsheetml.comments+xml"/>
  <Override PartName="/xl/drawings/vmlDrawing1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nronVal" sheetId="1" state="visible" r:id="rId3"/>
    <sheet name="EnronSumm" sheetId="2" state="visible" r:id="rId4"/>
    <sheet name="FPLE_Wind Summary" sheetId="3" state="visible" r:id="rId5"/>
    <sheet name="Cerro Gordo" sheetId="4" state="visible" r:id="rId6"/>
    <sheet name="Southwest Mesa" sheetId="5" state="visible" r:id="rId7"/>
    <sheet name="Vansycle" sheetId="6" state="visible" r:id="rId8"/>
    <sheet name="Cameron" sheetId="7" state="visible" r:id="rId9"/>
    <sheet name="Pacific Crest" sheetId="8" state="visible" r:id="rId10"/>
    <sheet name="Sky River" sheetId="9" state="visible" r:id="rId11"/>
    <sheet name="Ridgetop" sheetId="10" state="visible" r:id="rId12"/>
    <sheet name="Green Ridge" sheetId="11" state="visible" r:id="rId13"/>
    <sheet name="Mojave 16-18" sheetId="12" state="visible" r:id="rId14"/>
    <sheet name="Morwind" sheetId="13" state="visible" r:id="rId15"/>
    <sheet name="VG" sheetId="14" state="visible" r:id="rId16"/>
    <sheet name="WPP 92" sheetId="15" state="visible" r:id="rId17"/>
    <sheet name="WPP 91-2" sheetId="16" state="visible" r:id="rId18"/>
    <sheet name="WPP 89" sheetId="17" state="visible" r:id="rId19"/>
    <sheet name="WPP 91" sheetId="18" state="visible" r:id="rId20"/>
    <sheet name="WPP 90" sheetId="19" state="visible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function="false" hidden="false" localSheetId="6" name="_xlnm.Print_Area" vbProcedure="false">Cameron!$A$1:$Y$164</definedName>
    <definedName function="false" hidden="false" localSheetId="6" name="_xlnm.Print_Titles" vbProcedure="false">Cameron!$1:$2</definedName>
    <definedName function="false" hidden="false" localSheetId="3" name="_xlnm.Print_Area" vbProcedure="false">'Cerro Gordo'!$A$1:$Y$164</definedName>
    <definedName function="false" hidden="false" localSheetId="2" name="_xlnm.Print_Area" vbProcedure="false">'FPLE_Wind Summary'!$B$2:$K$40</definedName>
    <definedName function="false" hidden="false" localSheetId="10" name="_xlnm.Print_Area" vbProcedure="false">'Green Ridge'!$A$1:$Y$164</definedName>
    <definedName function="false" hidden="false" localSheetId="10" name="_xlnm.Print_Titles" vbProcedure="false">'Green Ridge'!$1:$2</definedName>
    <definedName function="false" hidden="false" localSheetId="11" name="_xlnm.Print_Area" vbProcedure="false">'Mojave 16-18'!$A$1:$Y$164</definedName>
    <definedName function="false" hidden="false" localSheetId="11" name="_xlnm.Print_Titles" vbProcedure="false">'Mojave 16-18'!$1:$2</definedName>
    <definedName function="false" hidden="false" localSheetId="12" name="_xlnm.Print_Area" vbProcedure="false">Morwind!$A$1:$Y$164</definedName>
    <definedName function="false" hidden="false" localSheetId="12" name="_xlnm.Print_Titles" vbProcedure="false">Morwind!$1:$2</definedName>
    <definedName function="false" hidden="false" localSheetId="7" name="_xlnm.Print_Area" vbProcedure="false">'Pacific Crest'!$A$1:$Y$165</definedName>
    <definedName function="false" hidden="false" localSheetId="7" name="_xlnm.Print_Titles" vbProcedure="false">'Pacific Crest'!$1:$2</definedName>
    <definedName function="false" hidden="false" localSheetId="9" name="_xlnm.Print_Area" vbProcedure="false">Ridgetop!$A$1:$Y$164</definedName>
    <definedName function="false" hidden="false" localSheetId="9" name="_xlnm.Print_Titles" vbProcedure="false">Ridgetop!$1:$2</definedName>
    <definedName function="false" hidden="false" localSheetId="8" name="_xlnm.Print_Area" vbProcedure="false">'Sky River'!$A$1:$Y$164</definedName>
    <definedName function="false" hidden="false" localSheetId="8" name="_xlnm.Print_Titles" vbProcedure="false">'Sky River'!$1:$2</definedName>
    <definedName function="false" hidden="false" localSheetId="4" name="_xlnm.Print_Area" vbProcedure="false">'Southwest Mesa'!$A$1:$Y$164</definedName>
    <definedName function="false" hidden="false" localSheetId="4" name="_xlnm.Print_Titles" vbProcedure="false">'Southwest Mesa'!$1:$2</definedName>
    <definedName function="false" hidden="false" localSheetId="5" name="_xlnm.Print_Area" vbProcedure="false">Vansycle!$A$1:$Y$164</definedName>
    <definedName function="false" hidden="false" localSheetId="5" name="_xlnm.Print_Titles" vbProcedure="false">Vansycle!$1:$2</definedName>
    <definedName function="false" hidden="false" localSheetId="13" name="_xlnm.Print_Area" vbProcedure="false">VG!$A$1:$Y$164</definedName>
    <definedName function="false" hidden="false" localSheetId="13" name="_xlnm.Print_Titles" vbProcedure="false">VG!$1:$2</definedName>
    <definedName function="false" hidden="false" localSheetId="16" name="_xlnm.Print_Area" vbProcedure="false">'WPP 89'!$A$1:$Y$164</definedName>
    <definedName function="false" hidden="false" localSheetId="16" name="_xlnm.Print_Titles" vbProcedure="false">'WPP 89'!$1:$2</definedName>
    <definedName function="false" hidden="false" localSheetId="18" name="_xlnm.Print_Area" vbProcedure="false">'WPP 90'!$A$1:$Y$164</definedName>
    <definedName function="false" hidden="false" localSheetId="18" name="_xlnm.Print_Titles" vbProcedure="false">'WPP 90'!$1:$2</definedName>
    <definedName function="false" hidden="false" localSheetId="17" name="_xlnm.Print_Area" vbProcedure="false">'WPP 91'!$A$1:$Y$164</definedName>
    <definedName function="false" hidden="false" localSheetId="17" name="_xlnm.Print_Titles" vbProcedure="false">'WPP 91'!$1:$2</definedName>
    <definedName function="false" hidden="false" localSheetId="15" name="_xlnm.Print_Area" vbProcedure="false">'WPP 91-2'!$A$1:$Y$164</definedName>
    <definedName function="false" hidden="false" localSheetId="15" name="_xlnm.Print_Titles" vbProcedure="false">'WPP 91-2'!$1:$2</definedName>
    <definedName function="false" hidden="false" localSheetId="14" name="_xlnm.Print_Area" vbProcedure="false">'WPP 92'!$A$1:$Y$164</definedName>
    <definedName function="false" hidden="false" name="a" vbProcedure="false">{"Income Statement",#N/A,FALSE,"CFMODEL";"Balance Sheet",#N/A,FALSE,"CFMODEL"}</definedName>
    <definedName function="false" hidden="false" name="AnnualHours" vbProcedure="false">[1]Assumptions!$G$15</definedName>
    <definedName function="false" hidden="false" name="annualsummary" vbProcedure="false">#REF!</definedName>
    <definedName function="false" hidden="false" name="b" vbProcedure="false">{"SourcesUses",#N/A,TRUE,"CFMODEL";"TransOverview",#N/A,TRUE,"CFMODEL"}</definedName>
    <definedName function="false" hidden="false" name="Begin_Op" vbProcedure="false">[4]Sum!$N$7</definedName>
    <definedName function="false" hidden="false" name="cherokee" vbProcedure="false">#REF!</definedName>
    <definedName function="false" hidden="false" name="chillers" vbProcedure="false">[5]PROJECTCONFIGURATION!$M$65</definedName>
    <definedName function="false" hidden="false" name="d" vbProcedure="false">{"SourcesUses",#N/A,TRUE,#N/A;"TransOverview",#N/A,TRUE,"CFMODEL"}</definedName>
    <definedName function="false" hidden="false" name="doswell" vbProcedure="false">#REF!</definedName>
    <definedName function="false" hidden="false" name="doswellct" vbProcedure="false">#REF!</definedName>
    <definedName function="false" hidden="false" name="e" vbProcedure="false">{"SourcesUses",#N/A,TRUE,"FundsFlow";"TransOverview",#N/A,TRUE,"FundsFlow"}</definedName>
    <definedName function="false" hidden="false" name="idc" vbProcedure="false">#REF!</definedName>
    <definedName function="false" hidden="false" name="lamar" vbProcedure="false">#REF!</definedName>
    <definedName function="false" hidden="false" name="mainehydro" vbProcedure="false">#REF!</definedName>
    <definedName function="false" hidden="false" name="mainethermal" vbProcedure="false">#REF!</definedName>
    <definedName function="false" hidden="false" name="Maint_Accrual" vbProcedure="false">[1]Assumptions!$N$17</definedName>
    <definedName function="false" hidden="false" name="Main_Table" vbProcedure="false">'[2]Maintenance Reserves'!$D$22:$I$45</definedName>
    <definedName function="false" hidden="false" name="marcushook50" vbProcedure="false">#REF!</definedName>
    <definedName function="false" hidden="false" name="nelp" vbProcedure="false">#REF!</definedName>
    <definedName function="false" hidden="false" name="PERIOD1" vbProcedure="false">'[3]Project Assumptions'!$F$38</definedName>
    <definedName function="false" hidden="false" name="PERIOD2" vbProcedure="false">'[3]Project Assumptions'!$G$38</definedName>
    <definedName function="false" hidden="false" name="principal" vbProcedure="false">'[3]Debt Amortization'!$D$98:$AC$98</definedName>
    <definedName function="false" hidden="false" name="ProjectLife" vbProcedure="false">'[6]Project Assumptions'!$I$15</definedName>
    <definedName function="false" hidden="false" name="segs8" vbProcedure="false">#REF!</definedName>
    <definedName function="false" hidden="false" name="segs9" vbProcedure="false">#REF!</definedName>
    <definedName function="false" hidden="false" name="StartMWh" vbProcedure="false">'[3]Project Assumptions'!$N$11</definedName>
    <definedName function="false" hidden="false" name="valuationsummary" vbProcedure="false">#REF!</definedName>
    <definedName function="false" hidden="false" name="Variable" vbProcedure="false">[1]Assumptions!$L$12</definedName>
    <definedName function="false" hidden="false" name="WaterTreatmentVar" vbProcedure="false">[1]Assumptions!$L$10</definedName>
    <definedName function="false" hidden="false" name="wind" vbProcedure="false">#REF!</definedName>
    <definedName function="false" hidden="false" name="windincomesummary" vbProcedure="false">#REF!</definedName>
    <definedName function="false" hidden="false" name="windvaluation" vbProcedure="false">#REF!</definedName>
    <definedName function="false" hidden="false" name="wrn_test1_" vbProcedure="false">{"Income Statement",#N/A,FALSE,"CFMODEL";"Balance Sheet",#N/A,FALSE,"CFMODEL"}</definedName>
    <definedName function="false" hidden="false" name="wrn_test2_" vbProcedure="false">{"SourcesUses",#N/A,TRUE,"CFMODEL";"TransOverview",#N/A,TRUE,"CFMODEL"}</definedName>
    <definedName function="false" hidden="false" name="wrn_test3_" vbProcedure="false">{"SourcesUses",#N/A,TRUE,#N/A;"TransOverview",#N/A,TRUE,"CFMODEL"}</definedName>
    <definedName function="false" hidden="false" name="wrn_test4_" vbProcedure="false">{"SourcesUses",#N/A,TRUE,"FundsFlow";"TransOverview",#N/A,TRUE,"FundsFlow"}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6" authorId="0">
      <text>
        <r>
          <rPr>
            <b val="true"/>
            <sz val="8"/>
            <color rgb="FF000000"/>
            <rFont val="Tahoma"/>
            <family val="0"/>
          </rPr>
          <t xml:space="preserve">WDISPATCH:
</t>
        </r>
        <r>
          <rPr>
            <sz val="8"/>
            <color rgb="FF000000"/>
            <rFont val="Tahoma"/>
            <family val="0"/>
          </rPr>
          <t xml:space="preserve">Net of Debt Service Reserve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63</xdr:colOff>
                <xdr:row>63</xdr:row>
                <xdr:rowOff>12</xdr:rowOff>
              </xdr:from>
              <xdr:to>
                <xdr:col>6</xdr:col>
                <xdr:colOff>40</xdr:colOff>
                <xdr:row>67</xdr:row>
                <xdr:rowOff>12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<sst xmlns="http://schemas.openxmlformats.org/spreadsheetml/2006/main" count="1985" uniqueCount="265">
  <si>
    <t xml:space="preserve">Assumptions:</t>
  </si>
  <si>
    <t xml:space="preserve">Exclusion per recommendation below</t>
  </si>
  <si>
    <t xml:space="preserve">Project Debt will be addressed separately using actual terms and interest rate selelctions </t>
  </si>
  <si>
    <t xml:space="preserve">WACC with energy rate risk</t>
  </si>
  <si>
    <t xml:space="preserve">  annual cashflows : may be lowered after agreed forecast</t>
  </si>
  <si>
    <t xml:space="preserve">WACC w/o energy rate risk</t>
  </si>
  <si>
    <t xml:space="preserve">  annual cashflows </t>
  </si>
  <si>
    <t xml:space="preserve">Tax and PTC remain with FPL</t>
  </si>
  <si>
    <t xml:space="preserve">20 year wind turbine life</t>
  </si>
  <si>
    <t xml:space="preserve">Total Value contributed by FPL ($000)</t>
  </si>
  <si>
    <t xml:space="preserve">Consolidated Wind Assets</t>
  </si>
  <si>
    <t xml:space="preserve">Cerro Gordo</t>
  </si>
  <si>
    <t xml:space="preserve">Southwest Mesa</t>
  </si>
  <si>
    <t xml:space="preserve">Vansycle</t>
  </si>
  <si>
    <t xml:space="preserve">Non-Consolidated Wind Assets</t>
  </si>
  <si>
    <t xml:space="preserve">Cameron Ridge</t>
  </si>
  <si>
    <t xml:space="preserve">Pacific Crest</t>
  </si>
  <si>
    <t xml:space="preserve">Sky River </t>
  </si>
  <si>
    <t xml:space="preserve">Ridge Top</t>
  </si>
  <si>
    <t xml:space="preserve">exclude*</t>
  </si>
  <si>
    <t xml:space="preserve">Green Ridge</t>
  </si>
  <si>
    <t xml:space="preserve">Mojave 16/17/18</t>
  </si>
  <si>
    <t xml:space="preserve">Morwind</t>
  </si>
  <si>
    <t xml:space="preserve">Victory Garden</t>
  </si>
  <si>
    <t xml:space="preserve">Non-Core Wind Assets </t>
  </si>
  <si>
    <t xml:space="preserve">WPP 92</t>
  </si>
  <si>
    <t xml:space="preserve">WPP 91-2</t>
  </si>
  <si>
    <t xml:space="preserve">Mojave 3/5 </t>
  </si>
  <si>
    <t xml:space="preserve">WPP 89</t>
  </si>
  <si>
    <t xml:space="preserve">WPP 91</t>
  </si>
  <si>
    <t xml:space="preserve">WPP 90</t>
  </si>
  <si>
    <t xml:space="preserve">Altamont Power </t>
  </si>
  <si>
    <t xml:space="preserve">* recommend exclusion of project more than 3 years old in Jan 2001 and are not jointly owned with Enron Wind due to technology risk associated with older model wind turbines</t>
  </si>
  <si>
    <t xml:space="preserve">Suggested further info:</t>
  </si>
  <si>
    <t xml:space="preserve">Project Start Date</t>
  </si>
  <si>
    <t xml:space="preserve">If SO4 Repower, Repower Start Date</t>
  </si>
  <si>
    <t xml:space="preserve">Turbine Design</t>
  </si>
  <si>
    <t xml:space="preserve">Turbine Nameplate Capacity</t>
  </si>
  <si>
    <t xml:space="preserve"># Turbines</t>
  </si>
  <si>
    <t xml:space="preserve">Actual Capacity Factor</t>
  </si>
  <si>
    <t xml:space="preserve">PPA Contract Terms</t>
  </si>
  <si>
    <t xml:space="preserve">     Length</t>
  </si>
  <si>
    <t xml:space="preserve">     Energy Rate</t>
  </si>
  <si>
    <t xml:space="preserve">     Other Revenue</t>
  </si>
  <si>
    <t xml:space="preserve">     Counterparty</t>
  </si>
  <si>
    <t xml:space="preserve">% Owned by FPL and name of partners</t>
  </si>
  <si>
    <t xml:space="preserve">Debt</t>
  </si>
  <si>
    <t xml:space="preserve">     Recourse, related party, balance sheet, or non-recourse</t>
  </si>
  <si>
    <t xml:space="preserve">     Term</t>
  </si>
  <si>
    <t xml:space="preserve">     Interest Rate</t>
  </si>
  <si>
    <t xml:space="preserve">     Consents for transfer of interests necessary</t>
  </si>
  <si>
    <t xml:space="preserve">     Debt holder relation to FPL if any</t>
  </si>
  <si>
    <t xml:space="preserve">OPEX</t>
  </si>
  <si>
    <t xml:space="preserve">     Detailed OPEX history</t>
  </si>
  <si>
    <t xml:space="preserve">Main Points in FPL spreadsheet valuation:</t>
  </si>
  <si>
    <t xml:space="preserve">PPA Terms - if there is floating/market component then
 risk is higher. 9% WACC is benchmark for 20 year fixed price PPA with annual cashflow assumption.</t>
  </si>
  <si>
    <t xml:space="preserve">Equity cash flows - are discounted at WACC 
even when project debt is included in calculation.</t>
  </si>
  <si>
    <t xml:space="preserve">MACRS depreciation - it is true that NewCo would receive 5 year MACRS on it's investment basis, however, FPL would not get new basis under lease or is fully depreciated in some of these projects already so should not get 1:1 credit for new NewCo tax effects</t>
  </si>
  <si>
    <t xml:space="preserve">Effective tax rate - NewCo would have it's own corporate effective tax rate based on apportionment and unitary/non-unitary rules. FPL analysis demonstrates lack of understanding of tax regime.</t>
  </si>
  <si>
    <t xml:space="preserve">Some implied capacity factors and OPEX expenses are very supspect</t>
  </si>
  <si>
    <t xml:space="preserve">Some partnership structures, ie where FPL owns the debt, are suspect of need explaining as relate to PTC</t>
  </si>
  <si>
    <t xml:space="preserve">Book accounting is wrong and ignores deferred tax provision</t>
  </si>
  <si>
    <t xml:space="preserve">See Notes in FPL spreadsheet for detail and additional comments</t>
  </si>
  <si>
    <t xml:space="preserve">FPLE Wind Valuation Summary</t>
  </si>
  <si>
    <t xml:space="preserve">('000 $)</t>
  </si>
  <si>
    <t xml:space="preserve">Interest</t>
  </si>
  <si>
    <t xml:space="preserve">DCF Value</t>
  </si>
  <si>
    <t xml:space="preserve">Unlevered </t>
  </si>
  <si>
    <t xml:space="preserve">Levered</t>
  </si>
  <si>
    <t xml:space="preserve">Tax Shield</t>
  </si>
  <si>
    <t xml:space="preserve">% by</t>
  </si>
  <si>
    <t xml:space="preserve">Debt </t>
  </si>
  <si>
    <t xml:space="preserve">Valuation is run</t>
  </si>
  <si>
    <t xml:space="preserve">Net MW</t>
  </si>
  <si>
    <t xml:space="preserve">Equity</t>
  </si>
  <si>
    <t xml:space="preserve">Debt (a)</t>
  </si>
  <si>
    <t xml:space="preserve">Total</t>
  </si>
  <si>
    <t xml:space="preserve">IRR</t>
  </si>
  <si>
    <t xml:space="preserve">Plant Value</t>
  </si>
  <si>
    <t xml:space="preserve">$/KW</t>
  </si>
  <si>
    <t xml:space="preserve">Allocation</t>
  </si>
  <si>
    <t xml:space="preserve">Cash Flow</t>
  </si>
  <si>
    <t xml:space="preserve">proof</t>
  </si>
  <si>
    <t xml:space="preserve">(b)</t>
  </si>
  <si>
    <t xml:space="preserve">(c)</t>
  </si>
  <si>
    <t xml:space="preserve">(d)</t>
  </si>
  <si>
    <t xml:space="preserve">Wind Portfolio</t>
  </si>
  <si>
    <t xml:space="preserve">(a)  FPLE debt.</t>
  </si>
  <si>
    <t xml:space="preserve">(b)  Assumes refinancing of FPLE debt</t>
  </si>
  <si>
    <t xml:space="preserve">(c)  DCF valuation doe not include the value of non-repowered turbines</t>
  </si>
  <si>
    <t xml:space="preserve">(d)  Non-core assets included at book value</t>
  </si>
  <si>
    <t xml:space="preserve">MW</t>
  </si>
  <si>
    <t xml:space="preserve">INCOME STATEMENT</t>
  </si>
  <si>
    <t xml:space="preserve">Net Total</t>
  </si>
  <si>
    <t xml:space="preserve">Revenue</t>
  </si>
  <si>
    <t xml:space="preserve">PPA Period:</t>
  </si>
  <si>
    <t xml:space="preserve">Demand Payment</t>
  </si>
  <si>
    <t xml:space="preserve">Energy Payment</t>
  </si>
  <si>
    <t xml:space="preserve">Block Payment</t>
  </si>
  <si>
    <t xml:space="preserve">Market Period:</t>
  </si>
  <si>
    <t xml:space="preserve">Variable Revenue </t>
  </si>
  <si>
    <t xml:space="preserve">Energy Margin</t>
  </si>
  <si>
    <t xml:space="preserve">Interest Income</t>
  </si>
  <si>
    <t xml:space="preserve">Total Revenue</t>
  </si>
  <si>
    <t xml:space="preserve">Expense</t>
  </si>
  <si>
    <t xml:space="preserve">Fuel  (Includes Fixed Transportation)</t>
  </si>
  <si>
    <t xml:space="preserve">Fixed O&amp;M</t>
  </si>
  <si>
    <t xml:space="preserve">Variable O&amp;M </t>
  </si>
  <si>
    <t xml:space="preserve">Major Maintenance &amp; Ongoing Capex (Cash)</t>
  </si>
  <si>
    <t xml:space="preserve">Insurance</t>
  </si>
  <si>
    <t xml:space="preserve">SG&amp;A </t>
  </si>
  <si>
    <t xml:space="preserve">Utility Start Up Power (included in O&amp;M)</t>
  </si>
  <si>
    <t xml:space="preserve">Property, Other Taxes</t>
  </si>
  <si>
    <t xml:space="preserve">Debt Service L/C Fee</t>
  </si>
  <si>
    <t xml:space="preserve">Marketing Fee</t>
  </si>
  <si>
    <t xml:space="preserve">Administrative Fee</t>
  </si>
  <si>
    <t xml:space="preserve">O&amp;M Fees </t>
  </si>
  <si>
    <t xml:space="preserve">Total Expense</t>
  </si>
  <si>
    <t xml:space="preserve">EBITDA</t>
  </si>
  <si>
    <t xml:space="preserve">Depreciation &amp; Amortization</t>
  </si>
  <si>
    <t xml:space="preserve">EBIT</t>
  </si>
  <si>
    <t xml:space="preserve">Interest Expense</t>
  </si>
  <si>
    <t xml:space="preserve">EBT</t>
  </si>
  <si>
    <t xml:space="preserve">Book State Tax Benefit / (Expense)</t>
  </si>
  <si>
    <t xml:space="preserve">Shareholder Fed. Tax Benefit / (Expense)</t>
  </si>
  <si>
    <t xml:space="preserve">Net Income</t>
  </si>
  <si>
    <t xml:space="preserve">PTC</t>
  </si>
  <si>
    <t xml:space="preserve">implied CF</t>
  </si>
  <si>
    <t xml:space="preserve">CASH FLOW </t>
  </si>
  <si>
    <t xml:space="preserve">FPLE Interest</t>
  </si>
  <si>
    <t xml:space="preserve">Capital Expenditures</t>
  </si>
  <si>
    <t xml:space="preserve">Debt Service</t>
  </si>
  <si>
    <t xml:space="preserve">Pre Tax Cash Flow</t>
  </si>
  <si>
    <t xml:space="preserve"> Cash Taxes Benefit (Expense)</t>
  </si>
  <si>
    <t xml:space="preserve">After Tax Cash Flow</t>
  </si>
  <si>
    <t xml:space="preserve">Net Income to FPLE</t>
  </si>
  <si>
    <t xml:space="preserve">Distributable Cash to FPLE</t>
  </si>
  <si>
    <t xml:space="preserve">Valuation</t>
  </si>
  <si>
    <t xml:space="preserve"> Tax Benefit / (Expense)</t>
  </si>
  <si>
    <t xml:space="preserve"> PTC</t>
  </si>
  <si>
    <t xml:space="preserve"> Residual Value</t>
  </si>
  <si>
    <t xml:space="preserve">    After Tax Cash Flow</t>
  </si>
  <si>
    <t xml:space="preserve">Residual Value</t>
  </si>
  <si>
    <t xml:space="preserve">NPV</t>
  </si>
  <si>
    <t xml:space="preserve">2020 EBITDA</t>
  </si>
  <si>
    <t xml:space="preserve">Equity Discount Rate</t>
  </si>
  <si>
    <t xml:space="preserve">Adjustment Factor</t>
  </si>
  <si>
    <t xml:space="preserve">Adjusted EBITDA</t>
  </si>
  <si>
    <t xml:space="preserve">EBITDA Multiple </t>
  </si>
  <si>
    <t xml:space="preserve">Depreciable Basis</t>
  </si>
  <si>
    <t xml:space="preserve">  Debt (12/31/00)</t>
  </si>
  <si>
    <t xml:space="preserve">  Equity</t>
  </si>
  <si>
    <t xml:space="preserve">  Percent Depreciable</t>
  </si>
  <si>
    <t xml:space="preserve">  Depreciable Basis</t>
  </si>
  <si>
    <t xml:space="preserve">GAAP Depreciation</t>
  </si>
  <si>
    <t xml:space="preserve">Life </t>
  </si>
  <si>
    <t xml:space="preserve">SL</t>
  </si>
  <si>
    <t xml:space="preserve">Additional Depreciation @ FPLE</t>
  </si>
  <si>
    <t xml:space="preserve">Tax Depreciation</t>
  </si>
  <si>
    <t xml:space="preserve">Basis</t>
  </si>
  <si>
    <t xml:space="preserve">Depreciation Rate: 5 Year 200% MACRS HY</t>
  </si>
  <si>
    <t xml:space="preserve">Taxable Income </t>
  </si>
  <si>
    <t xml:space="preserve"> Tax Depreciation</t>
  </si>
  <si>
    <t xml:space="preserve"> Interest Expense</t>
  </si>
  <si>
    <t xml:space="preserve">Taxable Income</t>
  </si>
  <si>
    <t xml:space="preserve">State Income Tax</t>
  </si>
  <si>
    <t xml:space="preserve">Federal Income Tax</t>
  </si>
  <si>
    <t xml:space="preserve">FPLE Net Income</t>
  </si>
  <si>
    <t xml:space="preserve">Interest Income - Loan Receivable</t>
  </si>
  <si>
    <t xml:space="preserve">Fee Income</t>
  </si>
  <si>
    <t xml:space="preserve">  Total Other Income</t>
  </si>
  <si>
    <t xml:space="preserve">State Taxes</t>
  </si>
  <si>
    <t xml:space="preserve">Federal Taxes</t>
  </si>
  <si>
    <t xml:space="preserve">  Net Income from Interest and Fee to FPLE</t>
  </si>
  <si>
    <t xml:space="preserve">   Total FPLE Net Income</t>
  </si>
  <si>
    <t xml:space="preserve">FPLE Other Cash Flows </t>
  </si>
  <si>
    <t xml:space="preserve">   Principal on Note Receivable</t>
  </si>
  <si>
    <t xml:space="preserve">Valuation of FPLE's Project Interest</t>
  </si>
  <si>
    <t xml:space="preserve">  FPLE's Share of Project </t>
  </si>
  <si>
    <t xml:space="preserve">  Note Receivable</t>
  </si>
  <si>
    <t xml:space="preserve">  PV of Fee Income</t>
  </si>
  <si>
    <t xml:space="preserve">Value of FPLE's Interest</t>
  </si>
  <si>
    <t xml:space="preserve">Notes:</t>
  </si>
  <si>
    <t xml:space="preserve">No lease payments</t>
  </si>
  <si>
    <t xml:space="preserve">O&amp;M is not fixed. 50%-75% is labour</t>
  </si>
  <si>
    <t xml:space="preserve">Ongoing Capex (parts replacement) is not included or is lumped into fixed O%M</t>
  </si>
  <si>
    <t xml:space="preserve">Both O&amp;M and Capex should rise as a % of fixed price revenue. Capex follows "bathtub effect".</t>
  </si>
  <si>
    <t xml:space="preserve">15 - 20k per MW (including both O&amp;M and Capex) is ok rule of thumb for new turbines, escalate up to 40s or 50s</t>
  </si>
  <si>
    <t xml:space="preserve">Project started June 1999 - what type of turbines?</t>
  </si>
  <si>
    <t xml:space="preserve">What is PPA term and rate? Why does revenue bounce around?</t>
  </si>
  <si>
    <t xml:space="preserve">Implied Capacity factor</t>
  </si>
  <si>
    <t xml:space="preserve">ok</t>
  </si>
  <si>
    <t xml:space="preserve">Tax benefit in Net income based on book depreciation, just plain wrong</t>
  </si>
  <si>
    <t xml:space="preserve">Tax benefit in Net income ignores deferred portion of tax</t>
  </si>
  <si>
    <t xml:space="preserve">probably they lack understanding of Apportionment in applying state tax</t>
  </si>
  <si>
    <t xml:space="preserve">NewCo state tax shield may be non-existant, Apportionment rules would need tax review, conclusion would differ with Lease Agreement</t>
  </si>
  <si>
    <t xml:space="preserve">NewCo would indeed get new round of MACRS but realize that FPL would not get this under Lease Agreement</t>
  </si>
  <si>
    <t xml:space="preserve">9% wacc probably ok, implies 15.5% equity at 60% leverage and corporate bond market debt, but would be low if PPA has Price Risk</t>
  </si>
  <si>
    <t xml:space="preserve">2019 EBITDA</t>
  </si>
  <si>
    <t xml:space="preserve">Total Principal Payment</t>
  </si>
  <si>
    <t xml:space="preserve">(Yes=1, No = 0)</t>
  </si>
  <si>
    <t xml:space="preserve">Project started Jan 1999 - what type of turbines?</t>
  </si>
  <si>
    <t xml:space="preserve">What is PPA term and rate? </t>
  </si>
  <si>
    <t xml:space="preserve">Implies very low dscr for debt service, could be balance sheet finance otherwise makes no sense</t>
  </si>
  <si>
    <t xml:space="preserve">ok for Texas</t>
  </si>
  <si>
    <t xml:space="preserve">Equity Cashflow</t>
  </si>
  <si>
    <t xml:space="preserve">Discounted at unlevered rate but leverage included in cashflow</t>
  </si>
  <si>
    <t xml:space="preserve">Historically FPL has financed projects at 17%-19% equity range </t>
  </si>
  <si>
    <t xml:space="preserve">Using balance sheet rather than project finance, FPL still earns about 15% - 17% for their equity</t>
  </si>
  <si>
    <t xml:space="preserve">Project started Nov 1998 - what type of turbines?</t>
  </si>
  <si>
    <t xml:space="preserve">9% wacc probably ok, implies 15.5% equity at 60% balance sheet leverage and corporate bond market debt, but would be low if the PPA has price risk</t>
  </si>
  <si>
    <t xml:space="preserve">Depreciation Rate: 20 Year 150% MACRS HY</t>
  </si>
  <si>
    <t xml:space="preserve">Effective Tax Rate</t>
  </si>
  <si>
    <t xml:space="preserve">Project started Feb 1999 - what type of turbines?</t>
  </si>
  <si>
    <t xml:space="preserve">What is PPA term and rate, looks like repower? Why does revenue bounce around?</t>
  </si>
  <si>
    <t xml:space="preserve">something wrong here - oh, FPL owns 50%, who is partner, what are transfer of interest covenants/consents?</t>
  </si>
  <si>
    <t xml:space="preserve">FPL taking full tax benefit and PTC but half of cashflow - difficult to do with PTC's - oh but splits in half at valuation, wow this model is twisted</t>
  </si>
  <si>
    <t xml:space="preserve">FPL owns the loan on this project apparently, so any risk distinction between debt and equity is a fiction, very questionable this structure works for tax</t>
  </si>
  <si>
    <t xml:space="preserve">Actually I pretty much give up on this one.</t>
  </si>
  <si>
    <t xml:space="preserve">What is the plan for 3rd party partners and related party loans?</t>
  </si>
  <si>
    <t xml:space="preserve">  FPLE's Share of Project Equity</t>
  </si>
  <si>
    <t xml:space="preserve">  Capital Contribution</t>
  </si>
  <si>
    <t xml:space="preserve">???</t>
  </si>
  <si>
    <t xml:space="preserve">Project started summer? 1999 - what type of turbines?</t>
  </si>
  <si>
    <t xml:space="preserve">something wrong here</t>
  </si>
  <si>
    <t xml:space="preserve">FPL owns the loan on this project apparently, so any risk distinction between debt and equity is largely a fiction, very questionable this structure works for tax</t>
  </si>
  <si>
    <t xml:space="preserve">What is deduction for cabital contribution???</t>
  </si>
  <si>
    <t xml:space="preserve">Sky River</t>
  </si>
  <si>
    <t xml:space="preserve">(25% of EBITDA)</t>
  </si>
  <si>
    <t xml:space="preserve">(50% of EBITDA)</t>
  </si>
  <si>
    <t xml:space="preserve">(goes to FPLE Debt)</t>
  </si>
  <si>
    <t xml:space="preserve">Loan shown here would be 30 years (project started in 1990) </t>
  </si>
  <si>
    <t xml:space="preserve">Turbine life of V-27 is 20 years</t>
  </si>
  <si>
    <t xml:space="preserve">Book deprecitiation is 30 years (20 year turbine life)</t>
  </si>
  <si>
    <t xml:space="preserve">Calculations do not show Avoided Cost forecast and Capacity (Demand) payment</t>
  </si>
  <si>
    <t xml:space="preserve">Cashflow Debt assumptions ignore actual debt outstanding and assume refinance with 30 year turbine life</t>
  </si>
  <si>
    <t xml:space="preserve">Actual debt outstanding on 1/31/00 will be $66,885mm</t>
  </si>
  <si>
    <t xml:space="preserve">Depreciable basis for MACRS</t>
  </si>
  <si>
    <t xml:space="preserve">92-97% of total value depreciable at 5 year MACRS is ok rule of thumb</t>
  </si>
  <si>
    <t xml:space="preserve">FPL has fully depreciated any asset owned more than 6 years from start date or from repower start date</t>
  </si>
  <si>
    <t xml:space="preserve">Corporate effective tax rate implied at 38%</t>
  </si>
  <si>
    <t xml:space="preserve">ok estimate but there is indication they don't understand Apportionment as it applies to state tax</t>
  </si>
  <si>
    <t xml:space="preserve">If WACC is 9% implied equity at this Valuation is 13%  : 9% is low for PPA with Price Risk</t>
  </si>
  <si>
    <t xml:space="preserve">However this valuation is very high (RAC valued EWC's half at $22mm with 15% equity discount (EWC owns less than half due to cash allocations and flips)</t>
  </si>
  <si>
    <t xml:space="preserve">Cashflow from fees ignores expense associated with services</t>
  </si>
  <si>
    <t xml:space="preserve">Would FPL keep their Jr note or sell it?</t>
  </si>
  <si>
    <t xml:space="preserve">Ridgetop</t>
  </si>
  <si>
    <t xml:space="preserve">Other Revenues</t>
  </si>
  <si>
    <t xml:space="preserve">Project started March 1995 - what type of turbines?</t>
  </si>
  <si>
    <t xml:space="preserve">Older Repower? Looks like an SO4 contract but this capacity factor would be high for older model turbines.</t>
  </si>
  <si>
    <t xml:space="preserve">Calculations do not show Avoided Cost forecast </t>
  </si>
  <si>
    <t xml:space="preserve">9% wacc probably low for PPA with price risk</t>
  </si>
  <si>
    <t xml:space="preserve">2013 EBITDA</t>
  </si>
  <si>
    <t xml:space="preserve">Project started Jan 1994 - what type of turbines?</t>
  </si>
  <si>
    <t xml:space="preserve">Older Repower? Looks like an SO4 contract but this makes no sense at all</t>
  </si>
  <si>
    <t xml:space="preserve">Mojave 16-18</t>
  </si>
  <si>
    <t xml:space="preserve">Whole thing makes no sense, how can revenues be 1.0 million on 43 MW project?</t>
  </si>
  <si>
    <t xml:space="preserve">2016 EBITDA</t>
  </si>
  <si>
    <t xml:space="preserve">Project started June 1999 - what type of turbines? PTC start in June 1999 but cashflow ends in 2016 implying 17 year turbine life? Suspect</t>
  </si>
  <si>
    <t xml:space="preserve">New Repower?</t>
  </si>
  <si>
    <t xml:space="preserve">2014 EBITDA</t>
  </si>
  <si>
    <t xml:space="preserve">EWC is 50% owner</t>
  </si>
  <si>
    <t xml:space="preserve">why is wacc raised to 10%?</t>
  </si>
  <si>
    <t xml:space="preserve">SO4 contract has avoided cost price risk</t>
  </si>
  <si>
    <t xml:space="preserve">implied turbine life 25 years, 20 year design life also see 'bathtub effect'</t>
  </si>
</sst>
</file>

<file path=xl/styles.xml><?xml version="1.0" encoding="utf-8"?>
<styleSheet xmlns="http://schemas.openxmlformats.org/spreadsheetml/2006/main">
  <numFmts count="87">
    <numFmt numFmtId="164" formatCode="General"/>
    <numFmt numFmtId="165" formatCode="\$#,##0.0000000000_);&quot;($&quot;#,##0.0000000000\)"/>
    <numFmt numFmtId="166" formatCode="0.00000000000000%"/>
    <numFmt numFmtId="167" formatCode="\$#,##0.00000"/>
    <numFmt numFmtId="168" formatCode="[$-409]m/d/yyyy"/>
    <numFmt numFmtId="169" formatCode="mm/dd/yy"/>
    <numFmt numFmtId="170" formatCode="[$-409]#,##0_);[RED]\(#,##0\)"/>
    <numFmt numFmtId="171" formatCode="\$#,##0_);[RED]&quot;($&quot;#,##0\)"/>
    <numFmt numFmtId="172" formatCode="_(* #,##0.000000_);_(* \(#,##0.000000\);_(* \-??_);_(@_)"/>
    <numFmt numFmtId="173" formatCode="0.000000000_)"/>
    <numFmt numFmtId="174" formatCode="0.000E+00_)"/>
    <numFmt numFmtId="175" formatCode="\$#,##0;[RED]\$#,##0"/>
    <numFmt numFmtId="176" formatCode="\$#,##0.0000000_);[RED]&quot;($&quot;#,##0.0000000\)"/>
    <numFmt numFmtId="177" formatCode="0.000000\x_);\(0.000000&quot;x)&quot;"/>
    <numFmt numFmtId="178" formatCode="0.0000000%"/>
    <numFmt numFmtId="179" formatCode="0.000000%"/>
    <numFmt numFmtId="180" formatCode="[$-409]#,##0.00_);[RED]\(#,##0.00\)"/>
    <numFmt numFmtId="181" formatCode="\$#,##0.00_);[RED]&quot;($&quot;#,##0.00\)"/>
    <numFmt numFmtId="182" formatCode="_(\$* #,##0.000_);_(\$* \(#,##0.000\);_(\$* \-??_);_(@_)"/>
    <numFmt numFmtId="183" formatCode="0.0000000000"/>
    <numFmt numFmtId="184" formatCode="m/yy"/>
    <numFmt numFmtId="185" formatCode="_(* #,##0.0000_);_(* \(#,##0.0000\);_(* \-????_);_(@_)"/>
    <numFmt numFmtId="186" formatCode="_(* #,##0_);_(* \(#,##0\);_(* \-_);_(@_)"/>
    <numFmt numFmtId="187" formatCode="\$#,##0.0000000_);&quot;($&quot;#,##0.0000000\)"/>
    <numFmt numFmtId="188" formatCode="0.000000000000000%"/>
    <numFmt numFmtId="189" formatCode="_ &quot;$ &quot;* #,##0_ ;_ &quot;$ &quot;* \-#,##0_ ;_ &quot;$ &quot;* \-_ ;_ @_ "/>
    <numFmt numFmtId="190" formatCode="\$#,##0;&quot;($&quot;#,##0\)"/>
    <numFmt numFmtId="191" formatCode="#,##0.0000000000_);[RED]\(#,##0.0000000000\)"/>
    <numFmt numFmtId="192" formatCode="0.000"/>
    <numFmt numFmtId="193" formatCode="_ * #,##0_ ;_ * \-#,##0_ ;_ * \-_ ;_ @_ "/>
    <numFmt numFmtId="194" formatCode="_(* #,##0.0_);_(* \(#,##0.0\);_(* \-?_);_(@_)"/>
    <numFmt numFmtId="195" formatCode="_(* #,##0.00_);_(* \(#,##0.00\);_(* \-??_);_(@_)"/>
    <numFmt numFmtId="196" formatCode="#,##0.00"/>
    <numFmt numFmtId="197" formatCode="#,##0.00000000_);[RED]\(#,##0.00000000\)"/>
    <numFmt numFmtId="198" formatCode="0_);[RED]\(0\)"/>
    <numFmt numFmtId="199" formatCode="0E+00"/>
    <numFmt numFmtId="200" formatCode="_ * #,##0.00_ ;_ * \-#,##0.00_ ;_ * \-??_ ;_ @_ "/>
    <numFmt numFmtId="201" formatCode="0.000000%;\-0.000000%;&quot; -&quot;_%;@_%"/>
    <numFmt numFmtId="202" formatCode="_(\$* #,##0_);_(\$* \(#,##0\);_(\$* \-_);_(@_)"/>
    <numFmt numFmtId="203" formatCode="mmm\-dd"/>
    <numFmt numFmtId="204" formatCode="_(* #,##0.0000000000_);_(* \(#,##0.0000000000\);_(* \-_);_(@_)"/>
    <numFmt numFmtId="205" formatCode="0.00000000000000000%"/>
    <numFmt numFmtId="206" formatCode="0.0000_)"/>
    <numFmt numFmtId="207" formatCode="#,##0.000_);\(#,##0.000\)"/>
    <numFmt numFmtId="208" formatCode="_(\$* #,##0.00000_);_(\$* \(#,##0.00000\);_(\$* \-??_);_(@_)"/>
    <numFmt numFmtId="209" formatCode="#,##0.000000_);[RED]\(#,##0.000000\)"/>
    <numFmt numFmtId="210" formatCode="#,##0;\(#,##0\)"/>
    <numFmt numFmtId="211" formatCode="\$#,##0.000000000_);&quot;($&quot;#,##0.000000000\)"/>
    <numFmt numFmtId="212" formatCode="General_)"/>
    <numFmt numFmtId="213" formatCode="_(* #,##0.0000_);_(* \(#,##0.0000\);_(* \-??_);_(@_)"/>
    <numFmt numFmtId="214" formatCode="_(* #,##0.00000000_);_(* \(#,##0.00000000\);_(* \-??_);_(@_)"/>
    <numFmt numFmtId="215" formatCode="_(\$* #,##0.00_);_(\$* \(#,##0.00\);_(\$* \-??_);_(@_)"/>
    <numFmt numFmtId="216" formatCode="_(* #,##0.000000000000_);_(* \(#,##0.000000000000\);_(* \-_);_(@_)"/>
    <numFmt numFmtId="217" formatCode="#,##0.000_);[RED]\(#,##0.000\)"/>
    <numFmt numFmtId="218" formatCode="0.000000000"/>
    <numFmt numFmtId="219" formatCode="#,##0.0000000_);[RED]\(#,##0.0000000\)"/>
    <numFmt numFmtId="220" formatCode="yyyy"/>
    <numFmt numFmtId="221" formatCode="##0.000&quot; ¢&quot;"/>
    <numFmt numFmtId="222" formatCode="\$#,##0.000000_);[RED]&quot;($&quot;#,##0.000000\)"/>
    <numFmt numFmtId="223" formatCode="0.0E+00"/>
    <numFmt numFmtId="224" formatCode="dd\-mmm_)"/>
    <numFmt numFmtId="225" formatCode="0.00"/>
    <numFmt numFmtId="226" formatCode="[$-409]d\-mmm\-yy"/>
    <numFmt numFmtId="227" formatCode=";;;"/>
    <numFmt numFmtId="228" formatCode="_ &quot;$ &quot;* #,##0.00_ ;_ &quot;$ &quot;* \-#,##0.00_ ;_ &quot;$ &quot;* \-??_ ;_ @_ "/>
    <numFmt numFmtId="229" formatCode="_(* #,##0.000_);_(* \(#,##0.000\);_(* \-???_);_(@_)"/>
    <numFmt numFmtId="230" formatCode="mmmm\ d&quot;, &quot;yyyy"/>
    <numFmt numFmtId="231" formatCode="[$-409]#,##0_);\(#,##0\)"/>
    <numFmt numFmtId="232" formatCode="0.00_)"/>
    <numFmt numFmtId="233" formatCode="0.0000000_)"/>
    <numFmt numFmtId="234" formatCode="#,##0"/>
    <numFmt numFmtId="235" formatCode="#,##0.0_);\(#,##0.0\)"/>
    <numFmt numFmtId="236" formatCode="#,##0.0000_);[RED]\(#,##0.0000\)"/>
    <numFmt numFmtId="237" formatCode="0"/>
    <numFmt numFmtId="238" formatCode="0.00%"/>
    <numFmt numFmtId="239" formatCode="0%"/>
    <numFmt numFmtId="240" formatCode="0.0%;\-0.0%;&quot; -&quot;_%;@_%"/>
    <numFmt numFmtId="241" formatCode="0.0%"/>
    <numFmt numFmtId="242" formatCode="_ &quot;$ &quot;* #,##0.0_ ;_ &quot;$ &quot;* \-#,##0.0_ ;_ &quot;$ &quot;* \-??_ ;_ @_ "/>
    <numFmt numFmtId="243" formatCode="0&quot; / kW&quot;"/>
    <numFmt numFmtId="244" formatCode="0_);\(0\)"/>
    <numFmt numFmtId="245" formatCode="_(* #,##0_);_(* \(#,##0\);_(* \-??_);_(@_)"/>
    <numFmt numFmtId="246" formatCode="_(* #,##0.0_);_(* \(#,##0.0\);_(* \-??_);_(@_)"/>
    <numFmt numFmtId="247" formatCode="[$-409]mmm\-yy"/>
    <numFmt numFmtId="248" formatCode="_(\$* #,##0_);_(\$* \(#,##0\);_(\$* \-??_);_(@_)"/>
    <numFmt numFmtId="249" formatCode="0.000%"/>
    <numFmt numFmtId="250" formatCode="0.0000%"/>
  </numFmts>
  <fonts count="98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1"/>
      <name val="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sz val="8"/>
      <name val="Arial"/>
      <family val="2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sz val="7"/>
      <name val="Small Fonts"/>
      <family val="0"/>
    </font>
    <font>
      <b val="true"/>
      <i val="true"/>
      <sz val="16"/>
      <name val="Arial"/>
      <family val="0"/>
    </font>
    <font>
      <sz val="12"/>
      <name val="Arial"/>
      <family val="2"/>
    </font>
    <font>
      <sz val="10"/>
      <name val="Courier New"/>
      <family val="0"/>
    </font>
    <font>
      <sz val="12"/>
      <color rgb="FF000000"/>
      <name val="Arial MT"/>
      <family val="0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8"/>
      <name val=""/>
      <family val="0"/>
    </font>
    <font>
      <sz val="8"/>
      <name val="MS Sans Serif"/>
      <family val="2"/>
    </font>
    <font>
      <sz val="10"/>
      <color rgb="FF000000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0"/>
    </font>
    <font>
      <sz val="12"/>
      <name val="Times New Roman"/>
      <family val="0"/>
    </font>
    <font>
      <sz val="10"/>
      <name val="Univers (W1)"/>
      <family val="2"/>
    </font>
    <font>
      <b val="true"/>
      <sz val="14"/>
      <name val="Times New Roman"/>
      <family val="1"/>
    </font>
    <font>
      <b val="true"/>
      <sz val="14"/>
      <name val="Times New Roman"/>
      <family val="0"/>
    </font>
    <font>
      <sz val="10"/>
      <name val="Geneva"/>
      <family val="0"/>
    </font>
    <font>
      <sz val="14"/>
      <name val="AngsanaUPC"/>
      <family val="1"/>
    </font>
    <font>
      <sz val="9"/>
      <name val="Arial Narrow"/>
      <family val="2"/>
    </font>
    <font>
      <sz val="7"/>
      <name val="Arial"/>
      <family val="2"/>
    </font>
    <font>
      <sz val="7"/>
      <name val="Arial"/>
      <family val="0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12"/>
      <name val="PathWay Access 3.0"/>
      <family val="3"/>
    </font>
    <font>
      <sz val="12"/>
      <name val="Arial"/>
      <family val="0"/>
    </font>
    <font>
      <sz val="8.5"/>
      <name val="MS Sans Serif"/>
      <family val="2"/>
    </font>
    <font>
      <sz val="10"/>
      <name val="Arial Narrow"/>
      <family val="2"/>
    </font>
    <font>
      <sz val="10"/>
      <color rgb="FF000000"/>
      <name val="MS Sans Serif"/>
      <family val="0"/>
    </font>
    <font>
      <sz val="9"/>
      <name val="Arial"/>
      <family val="0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name val="Times New Roman"/>
      <family val="1"/>
    </font>
    <font>
      <sz val="8"/>
      <color rgb="FF0000FF"/>
      <name val="Arial"/>
      <family val="2"/>
    </font>
    <font>
      <b val="true"/>
      <sz val="10"/>
      <name val="Arial"/>
      <family val="2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u val="single"/>
      <sz val="10"/>
      <name val="Times New Roman"/>
      <family val="1"/>
    </font>
    <font>
      <sz val="10"/>
      <color rgb="FF000080"/>
      <name val="Times New Roman"/>
      <family val="1"/>
    </font>
    <font>
      <sz val="10"/>
      <color rgb="FF000000"/>
      <name val="Times New Roman"/>
      <family val="1"/>
    </font>
    <font>
      <b val="true"/>
      <sz val="10"/>
      <color rgb="FF000080"/>
      <name val="Times New Roman"/>
      <family val="1"/>
    </font>
    <font>
      <sz val="10"/>
      <color rgb="FF339966"/>
      <name val="Times New Roman"/>
      <family val="1"/>
    </font>
    <font>
      <b val="true"/>
      <sz val="12"/>
      <name val="Times New Roman"/>
      <family val="1"/>
    </font>
    <font>
      <i val="true"/>
      <sz val="10"/>
      <name val="Times New Roman"/>
      <family val="1"/>
    </font>
    <font>
      <b val="true"/>
      <i val="true"/>
      <sz val="10"/>
      <name val="Times New Roman"/>
      <family val="0"/>
    </font>
    <font>
      <b val="true"/>
      <i val="true"/>
      <sz val="10"/>
      <name val="Times New Roman"/>
      <family val="1"/>
    </font>
    <font>
      <b val="true"/>
      <u val="single"/>
      <sz val="10"/>
      <name val="Arial"/>
      <family val="2"/>
    </font>
    <font>
      <u val="single"/>
      <sz val="10"/>
      <name val="Arial"/>
      <family val="2"/>
    </font>
    <font>
      <i val="true"/>
      <u val="single"/>
      <sz val="10"/>
      <name val="Times New Roman"/>
      <family val="1"/>
    </font>
    <font>
      <sz val="10"/>
      <color rgb="FF339966"/>
      <name val="Arial"/>
      <family val="2"/>
    </font>
    <font>
      <sz val="10"/>
      <color rgb="FFFF000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4"/>
      <color rgb="FF000000"/>
      <name val="Times New Roman"/>
      <family val="1"/>
    </font>
    <font>
      <b val="true"/>
      <sz val="12"/>
      <color rgb="FF000000"/>
      <name val="Times New Roman"/>
      <family val="1"/>
    </font>
    <font>
      <b val="true"/>
      <sz val="10"/>
      <color rgb="FF000000"/>
      <name val="times new roman"/>
      <family val="1"/>
    </font>
    <font>
      <sz val="10"/>
      <color rgb="FF000000"/>
      <name val="Arial"/>
      <family val="0"/>
    </font>
    <font>
      <u val="single"/>
      <sz val="10"/>
      <color rgb="FF000000"/>
      <name val="Times New Roman"/>
      <family val="1"/>
    </font>
    <font>
      <i val="true"/>
      <sz val="10"/>
      <color rgb="FF000000"/>
      <name val="Times New Roman"/>
      <family val="1"/>
    </font>
    <font>
      <b val="true"/>
      <i val="true"/>
      <sz val="10"/>
      <color rgb="FF000000"/>
      <name val="Times New Roman"/>
      <family val="0"/>
    </font>
    <font>
      <b val="true"/>
      <i val="true"/>
      <sz val="10"/>
      <color rgb="FF000000"/>
      <name val="Times New Roman"/>
      <family val="1"/>
    </font>
    <font>
      <b val="true"/>
      <u val="single"/>
      <sz val="10"/>
      <color rgb="FF000000"/>
      <name val="Arial"/>
      <family val="2"/>
    </font>
    <font>
      <b val="true"/>
      <sz val="10"/>
      <color rgb="FF000000"/>
      <name val="Arial"/>
      <family val="2"/>
    </font>
    <font>
      <u val="single"/>
      <sz val="10"/>
      <color rgb="FF000000"/>
      <name val="Arial"/>
      <family val="2"/>
    </font>
    <font>
      <i val="true"/>
      <u val="single"/>
      <sz val="10"/>
      <color rgb="FF000000"/>
      <name val="Times New Roman"/>
      <family val="1"/>
    </font>
    <font>
      <sz val="10"/>
      <color rgb="FF000000"/>
      <name val="Times New Roman"/>
      <family val="0"/>
    </font>
    <font>
      <sz val="10"/>
      <color rgb="FFFFFFFF"/>
      <name val="Times New Roman"/>
      <family val="1"/>
    </font>
    <font>
      <sz val="10"/>
      <color rgb="FF3366FF"/>
      <name val="Times New Roman"/>
      <family val="1"/>
    </font>
    <font>
      <b val="true"/>
      <sz val="10"/>
      <color rgb="FF3366FF"/>
      <name val="Times New Roman"/>
      <family val="1"/>
    </font>
    <font>
      <sz val="10"/>
      <color rgb="FF0000FF"/>
      <name val="Times New Roman"/>
      <family val="1"/>
    </font>
    <font>
      <u val="single"/>
      <sz val="10"/>
      <color rgb="FF0000FF"/>
      <name val="Times New Roman"/>
      <family val="1"/>
    </font>
    <font>
      <b val="true"/>
      <sz val="10"/>
      <color rgb="FF0000FF"/>
      <name val="Arial"/>
      <family val="2"/>
    </font>
    <font>
      <i val="true"/>
      <u val="single"/>
      <sz val="10"/>
      <color rgb="FFFF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FFFFCC"/>
        <bgColor rgb="FFFFFFFF"/>
      </patternFill>
    </fill>
    <fill>
      <patternFill patternType="solid">
        <fgColor rgb="FF003300"/>
        <bgColor rgb="FF333300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CC"/>
      </patternFill>
    </fill>
    <fill>
      <patternFill patternType="solid">
        <fgColor rgb="FF00CCFF"/>
        <bgColor rgb="FF33CCCC"/>
      </patternFill>
    </fill>
  </fills>
  <borders count="17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21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23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2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9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8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70" fontId="4" fillId="0" borderId="0" applyFont="true" applyBorder="false" applyAlignment="false" applyProtection="false"/>
    <xf numFmtId="197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9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95" fontId="9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80" fontId="0" fillId="3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96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80" fontId="0" fillId="3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80" fontId="0" fillId="3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80" fontId="0" fillId="3" borderId="0" applyFont="true" applyBorder="false" applyAlignment="false" applyProtection="false"/>
    <xf numFmtId="19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0" fontId="4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0" fontId="0" fillId="3" borderId="0" applyFont="true" applyBorder="false" applyAlignment="false" applyProtection="false"/>
    <xf numFmtId="18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218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8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2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2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25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22" fontId="0" fillId="0" borderId="0" applyFont="true" applyBorder="false" applyAlignment="false" applyProtection="false"/>
    <xf numFmtId="223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2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27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7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28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219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71" fontId="8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228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229" fontId="0" fillId="0" borderId="0" applyFont="true" applyBorder="false" applyAlignment="false" applyProtection="false"/>
    <xf numFmtId="230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4" borderId="0" applyFont="true" applyBorder="false" applyAlignment="false" applyProtection="false"/>
    <xf numFmtId="164" fontId="13" fillId="0" borderId="0" applyFont="true" applyBorder="false" applyAlignment="false" applyProtection="false"/>
    <xf numFmtId="168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2" applyFont="true" applyBorder="true" applyAlignment="false" applyProtection="false"/>
    <xf numFmtId="164" fontId="15" fillId="0" borderId="0" applyFont="true" applyBorder="false" applyAlignment="false" applyProtection="false"/>
    <xf numFmtId="164" fontId="12" fillId="5" borderId="0" applyFont="true" applyBorder="false" applyAlignment="false" applyProtection="false"/>
    <xf numFmtId="231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2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5" fillId="0" borderId="0" applyFont="true" applyBorder="false" applyAlignment="false" applyProtection="false"/>
    <xf numFmtId="231" fontId="25" fillId="0" borderId="0" applyFont="true" applyBorder="false" applyAlignment="false" applyProtection="false"/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5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5" fillId="0" borderId="0" applyFont="true" applyBorder="false" applyAlignment="false" applyProtection="false"/>
    <xf numFmtId="231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5" fillId="0" borderId="0" applyFont="true" applyBorder="false" applyAlignment="false" applyProtection="false"/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231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5" fillId="0" borderId="0" applyFont="true" applyBorder="false" applyAlignment="false" applyProtection="false"/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5" fillId="0" borderId="0" applyFont="true" applyBorder="false" applyAlignment="false" applyProtection="false"/>
    <xf numFmtId="231" fontId="2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0" fillId="0" borderId="0" applyFont="true" applyBorder="true" applyAlignment="false" applyProtection="true">
      <protection locked="true" hidden="false"/>
    </xf>
    <xf numFmtId="231" fontId="25" fillId="0" borderId="0" applyFont="true" applyBorder="false" applyAlignment="false" applyProtection="false"/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3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5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0" fillId="0" borderId="0" applyFont="true" applyBorder="true" applyAlignment="false" applyProtection="true"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31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34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231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2" fontId="4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5" fillId="0" borderId="0" applyFont="true" applyBorder="false" applyAlignment="false" applyProtection="false"/>
    <xf numFmtId="164" fontId="0" fillId="0" borderId="0" applyFont="true" applyBorder="true" applyAlignment="false" applyProtection="true">
      <protection locked="true" hidden="false"/>
    </xf>
    <xf numFmtId="23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0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1" fontId="28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31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1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1" fontId="2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0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1" fontId="6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1" fontId="61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1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2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2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1" fontId="6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8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41" fontId="28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1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31" fontId="28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31" fontId="28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3" fontId="6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1" fontId="28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9" fontId="2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28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1" fontId="28" fillId="0" borderId="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45" fontId="28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3" fontId="63" fillId="0" borderId="3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5" fontId="28" fillId="7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28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8" fillId="4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45" fontId="28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8" fillId="4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44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4" fontId="60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4" fontId="28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64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31" fontId="6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45" fontId="6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1" fontId="28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7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6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60" fillId="4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1" fontId="60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1" fontId="6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6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3" fontId="65" fillId="0" borderId="5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5" fontId="60" fillId="7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6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2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1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1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2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6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6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8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8" fillId="8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6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28" fillId="8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38" fontId="28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28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2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5" fontId="6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6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9" fontId="28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5" fontId="60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6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62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6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6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7" fontId="6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59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1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0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59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9" fillId="0" borderId="1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0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9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1" fontId="9" fillId="8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9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9" fillId="8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9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9" fillId="8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9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9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7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7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6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2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9" fontId="6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9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07" fontId="2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5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137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137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8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137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45" fontId="2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6" fontId="2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1" fontId="28" fillId="0" borderId="0" xfId="137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8" fontId="2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28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28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2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9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28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62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7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0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6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0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4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4" fillId="8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8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64" fillId="8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38" fontId="6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8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64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64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9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9" fontId="64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5" fontId="80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8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82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8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8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6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7" fontId="8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8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87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8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6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81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81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87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31" fillId="0" borderId="1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81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31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1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81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8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3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1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8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1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1" fontId="31" fillId="8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8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81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8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3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31" fillId="8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8" fontId="31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31" fillId="8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5" fontId="31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7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31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1" fontId="8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8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8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8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9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8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6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9" fontId="8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8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9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8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6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5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8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137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1" fontId="8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0" xfId="137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64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137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45" fontId="64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6" fontId="64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1" fontId="64" fillId="0" borderId="0" xfId="137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8" fontId="6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64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64" fillId="0" borderId="0" xfId="137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9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92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2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3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2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2" fillId="8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9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94" fillId="8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38" fontId="9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39" fontId="94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45" fontId="9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95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96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96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14" fillId="0" borderId="1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14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1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1" fontId="14" fillId="8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14" fillId="8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5" fontId="14" fillId="8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9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9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9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9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9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9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91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1" fontId="91" fillId="0" borderId="0" xfId="1374" applyFont="tru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1731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?? [0]_94???" xfId="20"/>
    <cellStyle name="?? [0]_94???_demand analysisrevised" xfId="21"/>
    <cellStyle name="?? [0]_??" xfId="22"/>
    <cellStyle name="?? [0]_???" xfId="23"/>
    <cellStyle name="?? [0]_?????" xfId="24"/>
    <cellStyle name="?? [0]_?????_???" xfId="25"/>
    <cellStyle name="?? [0]_?????_???_demand analysisrevised" xfId="26"/>
    <cellStyle name="?? [0]_?????_???_demand analysisrevised_BasePowerModel-2-7-00" xfId="27"/>
    <cellStyle name="?? [0]_?????_demand analysisrevised" xfId="28"/>
    <cellStyle name="?? [0]_?????_demand analysisrevised_BasePowerModel-2-7-00" xfId="29"/>
    <cellStyle name="?? [0]_???_demand analysisrevised" xfId="30"/>
    <cellStyle name="?? [0]_???_demand analysisrevised_BasePowerModel-2-7-00" xfId="31"/>
    <cellStyle name="?? [0]_??_demand analysisrevised" xfId="32"/>
    <cellStyle name="?? [0]_??_demand analysisrevised_BasePowerModel-2-7-00" xfId="33"/>
    <cellStyle name="?? [0]_dimon" xfId="34"/>
    <cellStyle name="?? [0]_dimon_BasePowerModel-2-7-00" xfId="35"/>
    <cellStyle name="?? [0]_form" xfId="36"/>
    <cellStyle name="?? [0]_form_demand analysisrevised" xfId="37"/>
    <cellStyle name="?? [0]_form_demand analysisrevised_BasePowerModel-2-7-00" xfId="38"/>
    <cellStyle name="?? [0]_laroux" xfId="39"/>
    <cellStyle name="?? [0]_laroux_1" xfId="40"/>
    <cellStyle name="?? [0]_laroux_1_demand analysisrevised" xfId="41"/>
    <cellStyle name="?? [0]_laroux_2" xfId="42"/>
    <cellStyle name="?? [0]_laroux_demand analysisrevised" xfId="43"/>
    <cellStyle name="?? [0]_laroux_demand analysisrevised_BasePowerModel-2-7-00" xfId="44"/>
    <cellStyle name="?? [0]_PERSONAL" xfId="45"/>
    <cellStyle name="?? [0]_PERSONAL_1" xfId="46"/>
    <cellStyle name="?? [0]_PERSONAL_1_demand analysisrevised" xfId="47"/>
    <cellStyle name="?? [0]_PERSONAL_2" xfId="48"/>
    <cellStyle name="?? [0]_PERSONAL_2_demand analysisrevised" xfId="49"/>
    <cellStyle name="?? [0]_PERSONAL_3" xfId="50"/>
    <cellStyle name="?? [0]_PERSONAL_3_BasePowerModel-2-7-00" xfId="51"/>
    <cellStyle name="?? [0]_PERSONAL_demand analysisrevised" xfId="52"/>
    <cellStyle name="?? [0]_Sheet2" xfId="53"/>
    <cellStyle name="??_94???" xfId="54"/>
    <cellStyle name="??_94???_demand analysisrevised" xfId="55"/>
    <cellStyle name="??_970120" xfId="56"/>
    <cellStyle name="??_97???" xfId="57"/>
    <cellStyle name="??_?.????" xfId="58"/>
    <cellStyle name="??_??" xfId="59"/>
    <cellStyle name="??_???" xfId="60"/>
    <cellStyle name="??_????" xfId="61"/>
    <cellStyle name="??_?????" xfId="62"/>
    <cellStyle name="??_?????_1" xfId="63"/>
    <cellStyle name="??_?????_2" xfId="64"/>
    <cellStyle name="??_?????_???" xfId="65"/>
    <cellStyle name="??_?????_???_demand analysisrevised" xfId="66"/>
    <cellStyle name="??_?????_???_demand analysisrevised_1" xfId="67"/>
    <cellStyle name="??_?????_demand analysisrevised" xfId="68"/>
    <cellStyle name="??_?????_demand analysisrevised_1" xfId="69"/>
    <cellStyle name="??_????_1" xfId="70"/>
    <cellStyle name="??_???_demand analysisrevised" xfId="71"/>
    <cellStyle name="??_???_demand analysisrevised_1" xfId="72"/>
    <cellStyle name="??_??_1" xfId="73"/>
    <cellStyle name="??_??_????" xfId="74"/>
    <cellStyle name="??_??_????_demand analysisrevised" xfId="75"/>
    <cellStyle name="??_??_demand analysisrevised" xfId="76"/>
    <cellStyle name="??_??_demand analysisrevised_1" xfId="77"/>
    <cellStyle name="??_??_demand analysisrevised_2" xfId="78"/>
    <cellStyle name="??_BEBU_GI" xfId="79"/>
    <cellStyle name="??_dimon" xfId="80"/>
    <cellStyle name="??_dimon_demand analysisrevised" xfId="81"/>
    <cellStyle name="??_form" xfId="82"/>
    <cellStyle name="??_form_demand analysisrevised" xfId="83"/>
    <cellStyle name="??_form_demand analysisrevised_1" xfId="84"/>
    <cellStyle name="??_ga_PB" xfId="85"/>
    <cellStyle name="??_laroux" xfId="86"/>
    <cellStyle name="??_laroux_1" xfId="87"/>
    <cellStyle name="??_laroux_1_demand analysisrevised" xfId="88"/>
    <cellStyle name="??_laroux_1_demand analysisrevised_1" xfId="89"/>
    <cellStyle name="??_laroux_2" xfId="90"/>
    <cellStyle name="??_laroux_2_demand analysisrevised" xfId="91"/>
    <cellStyle name="??_laroux_3" xfId="92"/>
    <cellStyle name="??_laroux_4" xfId="93"/>
    <cellStyle name="??_laroux_5" xfId="94"/>
    <cellStyle name="??_laroux_6" xfId="95"/>
    <cellStyle name="??_laroux_7" xfId="96"/>
    <cellStyle name="??_laroux_8" xfId="97"/>
    <cellStyle name="??_laroux_demand analysisrevised" xfId="98"/>
    <cellStyle name="??_laroux_demand analysisrevised_1" xfId="99"/>
    <cellStyle name="??_PERSONAL" xfId="100"/>
    <cellStyle name="??_PERSONAL_1" xfId="101"/>
    <cellStyle name="??_PERSONAL_1_demand analysisrevised" xfId="102"/>
    <cellStyle name="??_PERSONAL_1_demand analysisrevised_1" xfId="103"/>
    <cellStyle name="??_PERSONAL_2" xfId="104"/>
    <cellStyle name="??_PERSONAL_2_demand analysisrevised" xfId="105"/>
    <cellStyle name="??_PERSONAL_2_demand analysisrevised_1" xfId="106"/>
    <cellStyle name="??_PERSONAL_3" xfId="107"/>
    <cellStyle name="??_PERSONAL_3_demand analysisrevised" xfId="108"/>
    <cellStyle name="??_PERSONAL_4" xfId="109"/>
    <cellStyle name="??_PERSONAL_demand analysisrevised" xfId="110"/>
    <cellStyle name="??_PERSONAL_demand analysisrevised_1" xfId="111"/>
    <cellStyle name="??_Query11" xfId="112"/>
    <cellStyle name="??_Sheet1" xfId="113"/>
    <cellStyle name="??_Sheet1 (2)" xfId="114"/>
    <cellStyle name="??_Sheet2" xfId="115"/>
    <cellStyle name="??_Sheet2_demand analysisrevised" xfId="116"/>
    <cellStyle name="Actual Date" xfId="117"/>
    <cellStyle name="Comma [0]_12matrix" xfId="118"/>
    <cellStyle name="Comma [0]_1995" xfId="119"/>
    <cellStyle name="Comma [0]_A" xfId="120"/>
    <cellStyle name="Comma [0]_A_dimon" xfId="121"/>
    <cellStyle name="Comma [0]_A_dimon_1" xfId="122"/>
    <cellStyle name="Comma [0]_ACTUAL" xfId="123"/>
    <cellStyle name="Comma [0]_ACTUAL NA -OBU" xfId="124"/>
    <cellStyle name="Comma [0]_Actual vs." xfId="125"/>
    <cellStyle name="Comma [0]_algasdefault" xfId="126"/>
    <cellStyle name="Comma [0]_Alternative1" xfId="127"/>
    <cellStyle name="Comma [0]_Alternative1_1" xfId="128"/>
    <cellStyle name="Comma [0]_App E" xfId="129"/>
    <cellStyle name="Comma [0]_Apr" xfId="130"/>
    <cellStyle name="Comma [0]_Arapahoe" xfId="131"/>
    <cellStyle name="Comma [0]_Assumptions" xfId="132"/>
    <cellStyle name="Comma [0]_Assumptions_dimon" xfId="133"/>
    <cellStyle name="Comma [0]_Assumptions_summary" xfId="134"/>
    <cellStyle name="Comma [0]_B" xfId="135"/>
    <cellStyle name="Comma [0]_bahiadefault" xfId="136"/>
    <cellStyle name="Comma [0]_Book3" xfId="137"/>
    <cellStyle name="Comma [0]_BOP" xfId="138"/>
    <cellStyle name="Comma [0]_BOPBAL1" xfId="139"/>
    <cellStyle name="Comma [0]_BOPCBU" xfId="140"/>
    <cellStyle name="Comma [0]_BOPCBU (2)" xfId="141"/>
    <cellStyle name="Comma [0]_BOPCBU96" xfId="142"/>
    <cellStyle name="Comma [0]_BSAPPE.XLS" xfId="143"/>
    <cellStyle name="Comma [0]_Calculations" xfId="144"/>
    <cellStyle name="Comma [0]_Calculations (2)" xfId="145"/>
    <cellStyle name="Comma [0]_Calculations II" xfId="146"/>
    <cellStyle name="Comma [0]_Calculations III" xfId="147"/>
    <cellStyle name="Comma [0]_Calculations_1" xfId="148"/>
    <cellStyle name="Comma [0]_CAPEX" xfId="149"/>
    <cellStyle name="Comma [0]_CAPEX94" xfId="150"/>
    <cellStyle name="Comma [0]_CapInt" xfId="151"/>
    <cellStyle name="Comma [0]_Cashflow" xfId="152"/>
    <cellStyle name="Comma [0]_CBU BOX CHART V PLAN" xfId="153"/>
    <cellStyle name="Comma [0]_CCA" xfId="154"/>
    <cellStyle name="Comma [0]_CCOCPX" xfId="155"/>
    <cellStyle name="Comma [0]_CFMODEL" xfId="156"/>
    <cellStyle name="Comma [0]_CFTEST49" xfId="157"/>
    <cellStyle name="Comma [0]_CHANGES.XLS" xfId="158"/>
    <cellStyle name="Comma [0]_Charts" xfId="159"/>
    <cellStyle name="Comma [0]_Comm File" xfId="160"/>
    <cellStyle name="Comma [0]_coperdefault" xfId="161"/>
    <cellStyle name="Comma [0]_Corp method" xfId="162"/>
    <cellStyle name="Comma [0]_CTCUR" xfId="163"/>
    <cellStyle name="Comma [0]_CUMPLTCH" xfId="164"/>
    <cellStyle name="Comma [0]_Curve_Economics" xfId="165"/>
    <cellStyle name="Comma [0]_DEFAULT" xfId="166"/>
    <cellStyle name="Comma [0]_DeskCurves" xfId="167"/>
    <cellStyle name="Comma [0]_dimon" xfId="168"/>
    <cellStyle name="Comma [0]_Dowell C1b" xfId="169"/>
    <cellStyle name="Comma [0]_Dowell-C1a" xfId="170"/>
    <cellStyle name="Comma [0]_E&amp;ONW1" xfId="171"/>
    <cellStyle name="Comma [0]_E&amp;ONW2" xfId="172"/>
    <cellStyle name="Comma [0]_E&amp;OOCPX" xfId="173"/>
    <cellStyle name="Comma [0]_emserdefault" xfId="174"/>
    <cellStyle name="Comma [0]_EVER1" xfId="175"/>
    <cellStyle name="Comma [0]_F&amp;COCPX" xfId="176"/>
    <cellStyle name="Comma [0]_FEBRUARY" xfId="177"/>
    <cellStyle name="Comma [0]_FF" xfId="178"/>
    <cellStyle name="Comma [0]_FP 20 A (1)" xfId="179"/>
    <cellStyle name="Comma [0]_FP 20 A (2)" xfId="180"/>
    <cellStyle name="Comma [0]_FP-20 (App. E)" xfId="181"/>
    <cellStyle name="Comma [0]_FP-20 (App.A) " xfId="182"/>
    <cellStyle name="Comma [0]_FP-20 (App.D)" xfId="183"/>
    <cellStyle name="Comma [0]_FP-20(App.B)" xfId="184"/>
    <cellStyle name="Comma [0]_FP-20(C1) (a)" xfId="185"/>
    <cellStyle name="Comma [0]_FP-20(C1) (a) (2)" xfId="186"/>
    <cellStyle name="Comma [0]_FP-20(C1) (b)" xfId="187"/>
    <cellStyle name="Comma [0]_FP-20(C1) (b) " xfId="188"/>
    <cellStyle name="Comma [0]_FP-20(C1) (b) (2)" xfId="189"/>
    <cellStyle name="Comma [0]_GASDATA1" xfId="190"/>
    <cellStyle name="Comma [0]_GASDATA1 (2)" xfId="191"/>
    <cellStyle name="Comma [0]_GCM" xfId="192"/>
    <cellStyle name="Comma [0]_GenAssum" xfId="193"/>
    <cellStyle name="Comma [0]_GenMod" xfId="194"/>
    <cellStyle name="Comma [0]_GP C1a" xfId="195"/>
    <cellStyle name="Comma [0]_GP C1b" xfId="196"/>
    <cellStyle name="Comma [0]_GP_EI_3" xfId="197"/>
    <cellStyle name="Comma [0]_GQ C1A" xfId="198"/>
    <cellStyle name="Comma [0]_GQ C1B" xfId="199"/>
    <cellStyle name="Comma [0]_H" xfId="200"/>
    <cellStyle name="Comma [0]_Inputs" xfId="201"/>
    <cellStyle name="Comma [0]_Int. Data Table" xfId="202"/>
    <cellStyle name="Comma [0]_IPM C1b" xfId="203"/>
    <cellStyle name="Comma [0]_IPMC1a" xfId="204"/>
    <cellStyle name="Comma [0]_IPP" xfId="205"/>
    <cellStyle name="Comma [0]_IS-Hold" xfId="206"/>
    <cellStyle name="Comma [0]_ITOCPX" xfId="207"/>
    <cellStyle name="Comma [0]_jancf" xfId="208"/>
    <cellStyle name="Comma [0]_JUNMTH55" xfId="209"/>
    <cellStyle name="Comma [0]_JUNMTH57" xfId="210"/>
    <cellStyle name="Comma [0]_JUNYTD55" xfId="211"/>
    <cellStyle name="Comma [0]_JUNYTD57" xfId="212"/>
    <cellStyle name="Comma [0]_laroux" xfId="213"/>
    <cellStyle name="Comma [0]_laroux_1" xfId="214"/>
    <cellStyle name="Comma [0]_laroux_1995" xfId="215"/>
    <cellStyle name="Comma [0]_laroux_1_dimon" xfId="216"/>
    <cellStyle name="Comma [0]_laroux_1_dimon_1" xfId="217"/>
    <cellStyle name="Comma [0]_laroux_1_laroux" xfId="218"/>
    <cellStyle name="Comma [0]_laroux_1_pldt" xfId="219"/>
    <cellStyle name="Comma [0]_laroux_1_PLDT_dimon" xfId="220"/>
    <cellStyle name="Comma [0]_laroux_1_VERA" xfId="221"/>
    <cellStyle name="Comma [0]_laroux_1_VIRUS-EDY" xfId="222"/>
    <cellStyle name="Comma [0]_laroux_2" xfId="223"/>
    <cellStyle name="Comma [0]_laroux_2_dimon" xfId="224"/>
    <cellStyle name="Comma [0]_laroux_2_dimon_1" xfId="225"/>
    <cellStyle name="Comma [0]_laroux_2_dimon_2" xfId="226"/>
    <cellStyle name="Comma [0]_laroux_2_laroux" xfId="227"/>
    <cellStyle name="Comma [0]_laroux_2_laroux_dimon" xfId="228"/>
    <cellStyle name="Comma [0]_laroux_2_pldt" xfId="229"/>
    <cellStyle name="Comma [0]_laroux_2_VERA" xfId="230"/>
    <cellStyle name="Comma [0]_laroux_3" xfId="231"/>
    <cellStyle name="Comma [0]_laroux_3_dimon" xfId="232"/>
    <cellStyle name="Comma [0]_laroux_dimon" xfId="233"/>
    <cellStyle name="Comma [0]_laroux_dimon_1" xfId="234"/>
    <cellStyle name="Comma [0]_laroux_laroux" xfId="235"/>
    <cellStyle name="Comma [0]_laroux_laroux_1" xfId="236"/>
    <cellStyle name="Comma [0]_laroux_laroux_dimon" xfId="237"/>
    <cellStyle name="Comma [0]_laroux_MATERAL2" xfId="238"/>
    <cellStyle name="Comma [0]_laroux_MATERAL2_dimon" xfId="239"/>
    <cellStyle name="Comma [0]_laroux_MATERAL2_laroux" xfId="240"/>
    <cellStyle name="Comma [0]_laroux_MATERAL2_laroux_dimon" xfId="241"/>
    <cellStyle name="Comma [0]_laroux_MATERAL2_pldt" xfId="242"/>
    <cellStyle name="Comma [0]_laroux_MATERAL2_VERA" xfId="243"/>
    <cellStyle name="Comma [0]_laroux_MATERAL2_VIRUS-EDY" xfId="244"/>
    <cellStyle name="Comma [0]_laroux_mud plant bolted" xfId="245"/>
    <cellStyle name="Comma [0]_laroux_mud plant bolted_dimon" xfId="246"/>
    <cellStyle name="Comma [0]_laroux_mud plant bolted_dimon_1" xfId="247"/>
    <cellStyle name="Comma [0]_laroux_pldt" xfId="248"/>
    <cellStyle name="Comma [0]_laroux_VERA" xfId="249"/>
    <cellStyle name="Comma [0]_laroux_VERA_1" xfId="250"/>
    <cellStyle name="Comma [0]_laroux_VIRUS-EDY" xfId="251"/>
    <cellStyle name="Comma [0]_MATERAL2" xfId="252"/>
    <cellStyle name="Comma [0]_MATERAL2_dimon" xfId="253"/>
    <cellStyle name="Comma [0]_MATERAL2_dimon_1" xfId="254"/>
    <cellStyle name="Comma [0]_MKGOCPX" xfId="255"/>
    <cellStyle name="Comma [0]_MOBCPX" xfId="256"/>
    <cellStyle name="Comma [0]_Module1" xfId="257"/>
    <cellStyle name="Comma [0]_mud plant bolted" xfId="258"/>
    <cellStyle name="Comma [0]_mud plant bolted_dimon" xfId="259"/>
    <cellStyle name="Comma [0]_mud plant bolted_laroux" xfId="260"/>
    <cellStyle name="Comma [0]_mud plant bolted_laroux_dimon" xfId="261"/>
    <cellStyle name="Comma [0]_mud plant bolted_pldt" xfId="262"/>
    <cellStyle name="Comma [0]_mud plant bolted_VERA" xfId="263"/>
    <cellStyle name="Comma [0]_mud plant bolted_VIRUS-EDY" xfId="264"/>
    <cellStyle name="Comma [0]_NA WITHOUT GOV'T &amp; PNX" xfId="265"/>
    <cellStyle name="Comma [0]_NAOBU10" xfId="266"/>
    <cellStyle name="Comma [0]_NAT ACCT" xfId="267"/>
    <cellStyle name="Comma [0]_NSACTUAL.XLS" xfId="268"/>
    <cellStyle name="Comma [0]_NX00" xfId="269"/>
    <cellStyle name="Comma [0]_Odner" xfId="270"/>
    <cellStyle name="Comma [0]_Odner (2)" xfId="271"/>
    <cellStyle name="Comma [0]_Odner (3)" xfId="272"/>
    <cellStyle name="Comma [0]_OFFDATA1" xfId="273"/>
    <cellStyle name="Comma [0]_OFFDATA1 (2)" xfId="274"/>
    <cellStyle name="Comma [0]_Operations" xfId="275"/>
    <cellStyle name="Comma [0]_opsmacro" xfId="276"/>
    <cellStyle name="Comma [0]_OSMOCPX" xfId="277"/>
    <cellStyle name="Comma [0]_Other Months" xfId="278"/>
    <cellStyle name="Comma [0]_Outlook" xfId="279"/>
    <cellStyle name="Comma [0]_pbdefault" xfId="280"/>
    <cellStyle name="Comma [0]_percentages" xfId="281"/>
    <cellStyle name="Comma [0]_PERSONAL" xfId="282"/>
    <cellStyle name="Comma [0]_PGMKOCPX" xfId="283"/>
    <cellStyle name="Comma [0]_PGNW1" xfId="284"/>
    <cellStyle name="Comma [0]_PGNW2" xfId="285"/>
    <cellStyle name="Comma [0]_PGNWOCPX" xfId="286"/>
    <cellStyle name="Comma [0]_Pink" xfId="287"/>
    <cellStyle name="Comma [0]_PKDATA1" xfId="288"/>
    <cellStyle name="Comma [0]_PKDATA1 (2)" xfId="289"/>
    <cellStyle name="Comma [0]_Plan" xfId="290"/>
    <cellStyle name="Comma [0]_PLANT" xfId="291"/>
    <cellStyle name="Comma [0]_PLDT" xfId="292"/>
    <cellStyle name="Comma [0]_pldt_1" xfId="293"/>
    <cellStyle name="Comma [0]_PLDT_1_dimon" xfId="294"/>
    <cellStyle name="Comma [0]_pldt_Calculations" xfId="295"/>
    <cellStyle name="Comma [0]_PLDT_dimon" xfId="296"/>
    <cellStyle name="Comma [0]_priccurv" xfId="297"/>
    <cellStyle name="Comma [0]_PriceCurve" xfId="298"/>
    <cellStyle name="Comma [0]_PriceCurve_1" xfId="299"/>
    <cellStyle name="Comma [0]_PROCDS&amp;G" xfId="300"/>
    <cellStyle name="Comma [0]_PROFILE4" xfId="301"/>
    <cellStyle name="Comma [0]_Projects" xfId="302"/>
    <cellStyle name="Comma [0]_Quarter End Months" xfId="303"/>
    <cellStyle name="Comma [0]_r1" xfId="304"/>
    <cellStyle name="Comma [0]_RFI" xfId="305"/>
    <cellStyle name="Comma [0]_RFI_1" xfId="306"/>
    <cellStyle name="Comma [0]_Sales Order" xfId="307"/>
    <cellStyle name="Comma [0]_SATOCPX" xfId="308"/>
    <cellStyle name="Comma [0]_ScreeningModel" xfId="309"/>
    <cellStyle name="Comma [0]_SELECT" xfId="310"/>
    <cellStyle name="Comma [0]_SHEET" xfId="311"/>
    <cellStyle name="Comma [0]_Sheet1" xfId="312"/>
    <cellStyle name="Comma [0]_Sheet1_dimon" xfId="313"/>
    <cellStyle name="Comma [0]_SHENREPT" xfId="314"/>
    <cellStyle name="Comma [0]_Snr. CO" xfId="315"/>
    <cellStyle name="Comma [0]_sprint contr" xfId="316"/>
    <cellStyle name="Comma [0]_Subcont File" xfId="317"/>
    <cellStyle name="Comma [0]_SUMMARY" xfId="318"/>
    <cellStyle name="Comma [0]_Summary Info" xfId="319"/>
    <cellStyle name="Comma [0]_SUMPAGE" xfId="320"/>
    <cellStyle name="Comma [0]_Template" xfId="321"/>
    <cellStyle name="Comma [0]_TMSNW1" xfId="322"/>
    <cellStyle name="Comma [0]_TMSNW2" xfId="323"/>
    <cellStyle name="Comma [0]_TMSOCPX" xfId="324"/>
    <cellStyle name="Comma [0]_TOTAL MTH" xfId="325"/>
    <cellStyle name="Comma [0]_TOTAL YTD" xfId="326"/>
    <cellStyle name="Comma [0]_TRANSDSC.XLS" xfId="327"/>
    <cellStyle name="Comma [0]_TRANSFXA.XLS" xfId="328"/>
    <cellStyle name="Comma [0]_TRANSFXA.XLS_1" xfId="329"/>
    <cellStyle name="Comma [0]_TRANSIME.XLS" xfId="330"/>
    <cellStyle name="Comma [0]_TRANSIME.XLS_TRANSDSC.XLS" xfId="331"/>
    <cellStyle name="Comma [0]_TRANSIME.XLS_TRANSFXA.XLS" xfId="332"/>
    <cellStyle name="Comma [0]_VIRUS-EDY" xfId="333"/>
    <cellStyle name="Comma [0]_White" xfId="334"/>
    <cellStyle name="Comma [0]_WO Var. &amp; Tot. Exp." xfId="335"/>
    <cellStyle name="Comma [0]_WSP" xfId="336"/>
    <cellStyle name="Comma [0]_yrcao" xfId="337"/>
    <cellStyle name="Comma [0]_YREND55" xfId="338"/>
    <cellStyle name="Comma [0]_YREND57" xfId="339"/>
    <cellStyle name="Comma [0]_YTDCUR" xfId="340"/>
    <cellStyle name="Comma_12matrix" xfId="341"/>
    <cellStyle name="Comma_1995" xfId="342"/>
    <cellStyle name="Comma_A" xfId="343"/>
    <cellStyle name="Comma_A_dimon" xfId="344"/>
    <cellStyle name="Comma_A_dimon_1" xfId="345"/>
    <cellStyle name="Comma_ACTUAL" xfId="346"/>
    <cellStyle name="Comma_ACTUAL NA -OBU" xfId="347"/>
    <cellStyle name="Comma_Actual vs." xfId="348"/>
    <cellStyle name="Comma_algasdefault" xfId="349"/>
    <cellStyle name="Comma_algasdefault_1" xfId="350"/>
    <cellStyle name="Comma_Alternative1" xfId="351"/>
    <cellStyle name="Comma_Alternative1_1" xfId="352"/>
    <cellStyle name="Comma_App E" xfId="353"/>
    <cellStyle name="Comma_Apr" xfId="354"/>
    <cellStyle name="Comma_Arapahoe" xfId="355"/>
    <cellStyle name="Comma_Assumptions" xfId="356"/>
    <cellStyle name="Comma_Assumptions_dimon" xfId="357"/>
    <cellStyle name="Comma_Assumptions_summary" xfId="358"/>
    <cellStyle name="Comma_B" xfId="359"/>
    <cellStyle name="Comma_bahiadefault" xfId="360"/>
    <cellStyle name="Comma_bahiadefault_1" xfId="361"/>
    <cellStyle name="Comma_Book3" xfId="362"/>
    <cellStyle name="Comma_BOP" xfId="363"/>
    <cellStyle name="Comma_BOPBAL1" xfId="364"/>
    <cellStyle name="Comma_BOPCBU" xfId="365"/>
    <cellStyle name="Comma_BOPCBU (2)" xfId="366"/>
    <cellStyle name="Comma_BOPCBU96" xfId="367"/>
    <cellStyle name="Comma_BSAPPE.XLS" xfId="368"/>
    <cellStyle name="Comma_C-Cap intensity" xfId="369"/>
    <cellStyle name="Comma_C-Capex%rev" xfId="370"/>
    <cellStyle name="Comma_C-Line per Staff" xfId="371"/>
    <cellStyle name="Comma_C-lines distribution" xfId="372"/>
    <cellStyle name="Comma_C-Orig PLDT lines" xfId="373"/>
    <cellStyle name="Comma_C-Ret on Rev" xfId="374"/>
    <cellStyle name="Comma_C-ROACE" xfId="375"/>
    <cellStyle name="Comma_Calculations" xfId="376"/>
    <cellStyle name="Comma_Calculations (2)" xfId="377"/>
    <cellStyle name="Comma_Calculations II" xfId="378"/>
    <cellStyle name="Comma_Calculations III" xfId="379"/>
    <cellStyle name="Comma_Calculations_1" xfId="380"/>
    <cellStyle name="Comma_Capex" xfId="381"/>
    <cellStyle name="Comma_Capex per line" xfId="382"/>
    <cellStyle name="Comma_Capex%rev" xfId="383"/>
    <cellStyle name="Comma_CAPEX94" xfId="384"/>
    <cellStyle name="Comma_CAPEX_dimon" xfId="385"/>
    <cellStyle name="Comma_CapInt" xfId="386"/>
    <cellStyle name="Comma_Cashflow" xfId="387"/>
    <cellStyle name="Comma_CBU BOX CHART V PLAN" xfId="388"/>
    <cellStyle name="Comma_CCA" xfId="389"/>
    <cellStyle name="Comma_CCOCPX" xfId="390"/>
    <cellStyle name="Comma_CFMODEL" xfId="391"/>
    <cellStyle name="Comma_CFMODEL_summary" xfId="392"/>
    <cellStyle name="Comma_CFtest3" xfId="393"/>
    <cellStyle name="Comma_CFTEST49" xfId="394"/>
    <cellStyle name="Comma_CHANGES.XLS" xfId="395"/>
    <cellStyle name="Comma_Charts" xfId="396"/>
    <cellStyle name="Comma_Cht-Capex per line" xfId="397"/>
    <cellStyle name="Comma_Cht-Cum Real Opr Cf" xfId="398"/>
    <cellStyle name="Comma_Cht-Dep%Rev" xfId="399"/>
    <cellStyle name="Comma_Cht-Real Opr Cf" xfId="400"/>
    <cellStyle name="Comma_Cht-Rev dist" xfId="401"/>
    <cellStyle name="Comma_Cht-Rev p line" xfId="402"/>
    <cellStyle name="Comma_Cht-Rev per Staff" xfId="403"/>
    <cellStyle name="Comma_Cht-Staff cost%revenue" xfId="404"/>
    <cellStyle name="Comma_Comm File" xfId="405"/>
    <cellStyle name="Comma_coperdefault" xfId="406"/>
    <cellStyle name="Comma_coperdefault_1" xfId="407"/>
    <cellStyle name="Comma_Corp method" xfId="408"/>
    <cellStyle name="Comma_CROCF" xfId="409"/>
    <cellStyle name="Comma_CTCUR" xfId="410"/>
    <cellStyle name="Comma_Cum Real Opr Cf" xfId="411"/>
    <cellStyle name="Comma_CUMPLTCH" xfId="412"/>
    <cellStyle name="Comma_Curve_Economics" xfId="413"/>
    <cellStyle name="Comma_DEFAULT" xfId="414"/>
    <cellStyle name="Comma_Demand Fcst." xfId="415"/>
    <cellStyle name="Comma_Dep%Rev" xfId="416"/>
    <cellStyle name="Comma_DeskCurves" xfId="417"/>
    <cellStyle name="Comma_dimon" xfId="418"/>
    <cellStyle name="Comma_dimon_1" xfId="419"/>
    <cellStyle name="Comma_Dowell C1b" xfId="420"/>
    <cellStyle name="Comma_Dowell-C1a" xfId="421"/>
    <cellStyle name="Comma_E&amp;ONW1" xfId="422"/>
    <cellStyle name="Comma_E&amp;ONW2" xfId="423"/>
    <cellStyle name="Comma_E&amp;OOCPX" xfId="424"/>
    <cellStyle name="Comma_emserdefault" xfId="425"/>
    <cellStyle name="Comma_emserdefault_1" xfId="426"/>
    <cellStyle name="Comma_EPS" xfId="427"/>
    <cellStyle name="Comma_EVER1" xfId="428"/>
    <cellStyle name="Comma_F&amp;COCPX" xfId="429"/>
    <cellStyle name="Comma_FEBRUARY" xfId="430"/>
    <cellStyle name="Comma_FF" xfId="431"/>
    <cellStyle name="Comma_FP 20 A (1)" xfId="432"/>
    <cellStyle name="Comma_FP 20 A (2)" xfId="433"/>
    <cellStyle name="Comma_FP-20 (App. E)" xfId="434"/>
    <cellStyle name="Comma_FP-20 (App.A) " xfId="435"/>
    <cellStyle name="Comma_FP-20 (App.D)" xfId="436"/>
    <cellStyle name="Comma_FP-20(App.B)" xfId="437"/>
    <cellStyle name="Comma_FP-20(C1) (a)" xfId="438"/>
    <cellStyle name="Comma_FP-20(C1) (a) (2)" xfId="439"/>
    <cellStyle name="Comma_FP-20(C1) (b)" xfId="440"/>
    <cellStyle name="Comma_FP-20(C1) (b) " xfId="441"/>
    <cellStyle name="Comma_FP-20(C1) (b) (2)" xfId="442"/>
    <cellStyle name="Comma_GASDATA1" xfId="443"/>
    <cellStyle name="Comma_GASDATA1 (2)" xfId="444"/>
    <cellStyle name="Comma_GASDATA1_1" xfId="445"/>
    <cellStyle name="Comma_GCM" xfId="446"/>
    <cellStyle name="Comma_GenAssum" xfId="447"/>
    <cellStyle name="Comma_GenMod" xfId="448"/>
    <cellStyle name="Comma_GP C1a" xfId="449"/>
    <cellStyle name="Comma_GP C1b" xfId="450"/>
    <cellStyle name="Comma_GP_EI_3" xfId="451"/>
    <cellStyle name="Comma_GQ C1A" xfId="452"/>
    <cellStyle name="Comma_GQ C1B" xfId="453"/>
    <cellStyle name="Comma_H" xfId="454"/>
    <cellStyle name="Comma_Inputs" xfId="455"/>
    <cellStyle name="Comma_Int. Data Table" xfId="456"/>
    <cellStyle name="Comma_IPM C1b" xfId="457"/>
    <cellStyle name="Comma_IPMC1a" xfId="458"/>
    <cellStyle name="Comma_IPP" xfId="459"/>
    <cellStyle name="Comma_IRR" xfId="460"/>
    <cellStyle name="Comma_IS-Hold" xfId="461"/>
    <cellStyle name="Comma_ITOCPX" xfId="462"/>
    <cellStyle name="Comma_jancf" xfId="463"/>
    <cellStyle name="Comma_JUNMTH55" xfId="464"/>
    <cellStyle name="Comma_JUNMTH57" xfId="465"/>
    <cellStyle name="Comma_JUNYTD55" xfId="466"/>
    <cellStyle name="Comma_JUNYTD57" xfId="467"/>
    <cellStyle name="Comma_laroux" xfId="468"/>
    <cellStyle name="Comma_laroux_1" xfId="469"/>
    <cellStyle name="Comma_laroux_1995" xfId="470"/>
    <cellStyle name="Comma_laroux_1_dimon" xfId="471"/>
    <cellStyle name="Comma_laroux_1_dimon_1" xfId="472"/>
    <cellStyle name="Comma_laroux_1_laroux" xfId="473"/>
    <cellStyle name="Comma_laroux_1_pldt" xfId="474"/>
    <cellStyle name="Comma_laroux_1_pldt_1" xfId="475"/>
    <cellStyle name="Comma_laroux_1_PLDT_dimon" xfId="476"/>
    <cellStyle name="Comma_laroux_1_VERA" xfId="477"/>
    <cellStyle name="Comma_laroux_1_VERA_1" xfId="478"/>
    <cellStyle name="Comma_laroux_1_VIRUS-EDY" xfId="479"/>
    <cellStyle name="Comma_laroux_2" xfId="480"/>
    <cellStyle name="Comma_laroux_2_dimon" xfId="481"/>
    <cellStyle name="Comma_laroux_2_dimon_1" xfId="482"/>
    <cellStyle name="Comma_laroux_2_dimon_2" xfId="483"/>
    <cellStyle name="Comma_laroux_2_laroux" xfId="484"/>
    <cellStyle name="Comma_laroux_2_laroux_dimon" xfId="485"/>
    <cellStyle name="Comma_laroux_2_pldt" xfId="486"/>
    <cellStyle name="Comma_laroux_2_pldt_1" xfId="487"/>
    <cellStyle name="Comma_laroux_2_PLDT_dimon" xfId="488"/>
    <cellStyle name="Comma_laroux_2_VERA" xfId="489"/>
    <cellStyle name="Comma_laroux_2_VERA_1" xfId="490"/>
    <cellStyle name="Comma_laroux_3" xfId="491"/>
    <cellStyle name="Comma_laroux_3_dimon" xfId="492"/>
    <cellStyle name="Comma_laroux_3_dimon_1" xfId="493"/>
    <cellStyle name="Comma_laroux_3_dimon_2" xfId="494"/>
    <cellStyle name="Comma_laroux_dimon" xfId="495"/>
    <cellStyle name="Comma_laroux_dimon_1" xfId="496"/>
    <cellStyle name="Comma_laroux_laroux" xfId="497"/>
    <cellStyle name="Comma_laroux_laroux_1" xfId="498"/>
    <cellStyle name="Comma_laroux_laroux_dimon" xfId="499"/>
    <cellStyle name="Comma_laroux_pldt" xfId="500"/>
    <cellStyle name="Comma_laroux_pldt_1" xfId="501"/>
    <cellStyle name="Comma_laroux_VERA" xfId="502"/>
    <cellStyle name="Comma_laroux_VERA_1" xfId="503"/>
    <cellStyle name="Comma_laroux_VIRUS-EDY" xfId="504"/>
    <cellStyle name="Comma_Line Inst." xfId="505"/>
    <cellStyle name="Comma_MATERAL2" xfId="506"/>
    <cellStyle name="Comma_MATERAL2_dimon" xfId="507"/>
    <cellStyle name="Comma_MATERAL2_dimon_1" xfId="508"/>
    <cellStyle name="Comma_MKGOCPX" xfId="509"/>
    <cellStyle name="Comma_Mkt Shr" xfId="510"/>
    <cellStyle name="Comma_MOBCPX" xfId="511"/>
    <cellStyle name="Comma_Module1" xfId="512"/>
    <cellStyle name="Comma_mud plant bolted" xfId="513"/>
    <cellStyle name="Comma_NA WITHOUT GOV'T &amp; PNX" xfId="514"/>
    <cellStyle name="Comma_NAOBU10" xfId="515"/>
    <cellStyle name="Comma_NAT ACCT" xfId="516"/>
    <cellStyle name="Comma_NCR-C&amp;W Val" xfId="517"/>
    <cellStyle name="Comma_NCR-Cap intensity" xfId="518"/>
    <cellStyle name="Comma_NCR-Line per Staff" xfId="519"/>
    <cellStyle name="Comma_NCR-Rev dist" xfId="520"/>
    <cellStyle name="Comma_NSACTUAL.XLS" xfId="521"/>
    <cellStyle name="Comma_NX00" xfId="522"/>
    <cellStyle name="Comma_Odner" xfId="523"/>
    <cellStyle name="Comma_Odner (2)" xfId="524"/>
    <cellStyle name="Comma_Odner (3)" xfId="525"/>
    <cellStyle name="Comma_OFFDATA1" xfId="526"/>
    <cellStyle name="Comma_OFFDATA1 (2)" xfId="527"/>
    <cellStyle name="Comma_OFFDATA1_1" xfId="528"/>
    <cellStyle name="Comma_Op Cost Break" xfId="529"/>
    <cellStyle name="Comma_Operations" xfId="530"/>
    <cellStyle name="Comma_opsmacro" xfId="531"/>
    <cellStyle name="Comma_OSMOCPX" xfId="532"/>
    <cellStyle name="Comma_Other Months" xfId="533"/>
    <cellStyle name="Comma_Outlook" xfId="534"/>
    <cellStyle name="Comma_pbdefault" xfId="535"/>
    <cellStyle name="Comma_pbdefault_1" xfId="536"/>
    <cellStyle name="Comma_percentages" xfId="537"/>
    <cellStyle name="Comma_PERSONAL" xfId="538"/>
    <cellStyle name="Comma_PGMKOCPX" xfId="539"/>
    <cellStyle name="Comma_PGNW1" xfId="540"/>
    <cellStyle name="Comma_PGNW2" xfId="541"/>
    <cellStyle name="Comma_PGNWOCPX" xfId="542"/>
    <cellStyle name="Comma_Pink" xfId="543"/>
    <cellStyle name="Comma_PKDATA1" xfId="544"/>
    <cellStyle name="Comma_PKDATA1 (2)" xfId="545"/>
    <cellStyle name="Comma_PKDATA1_1" xfId="546"/>
    <cellStyle name="Comma_Plan" xfId="547"/>
    <cellStyle name="Comma_PLANT" xfId="548"/>
    <cellStyle name="Comma_PLDT" xfId="549"/>
    <cellStyle name="Comma_pldt_1" xfId="550"/>
    <cellStyle name="Comma_PLDT_1_dimon" xfId="551"/>
    <cellStyle name="Comma_pldt_2" xfId="552"/>
    <cellStyle name="Comma_pldt_Calculations" xfId="553"/>
    <cellStyle name="Comma_PLDT_dimon" xfId="554"/>
    <cellStyle name="Comma_priccurv" xfId="555"/>
    <cellStyle name="Comma_PriceCurve" xfId="556"/>
    <cellStyle name="Comma_PriceCurve_1" xfId="557"/>
    <cellStyle name="Comma_PROCDS&amp;G" xfId="558"/>
    <cellStyle name="Comma_PROFILE4" xfId="559"/>
    <cellStyle name="Comma_Projects" xfId="560"/>
    <cellStyle name="Comma_Quarter End Months" xfId="561"/>
    <cellStyle name="Comma_r1" xfId="562"/>
    <cellStyle name="Comma_Real Opr Cf" xfId="563"/>
    <cellStyle name="Comma_Real Rev per Staff (1)" xfId="564"/>
    <cellStyle name="Comma_Real Rev per Staff (2)" xfId="565"/>
    <cellStyle name="Comma_Region 2-C&amp;W" xfId="566"/>
    <cellStyle name="Comma_Return on Rev" xfId="567"/>
    <cellStyle name="Comma_Rev p line" xfId="568"/>
    <cellStyle name="Comma_RFI" xfId="569"/>
    <cellStyle name="Comma_RFI_1" xfId="570"/>
    <cellStyle name="Comma_ROACE" xfId="571"/>
    <cellStyle name="Comma_ROCF (Tot)" xfId="572"/>
    <cellStyle name="Comma_Sales Order" xfId="573"/>
    <cellStyle name="Comma_Salton Sea 4" xfId="574"/>
    <cellStyle name="Comma_SATOCPX" xfId="575"/>
    <cellStyle name="Comma_ScreeningModel" xfId="576"/>
    <cellStyle name="Comma_SELECT" xfId="577"/>
    <cellStyle name="Comma_SHEET" xfId="578"/>
    <cellStyle name="Comma_Sheet1" xfId="579"/>
    <cellStyle name="Comma_Sheet1_dimon" xfId="580"/>
    <cellStyle name="Comma_SHENREPT" xfId="581"/>
    <cellStyle name="Comma_Snr. CO" xfId="582"/>
    <cellStyle name="Comma_SPC99-03" xfId="583"/>
    <cellStyle name="Comma_sprint contr" xfId="584"/>
    <cellStyle name="Comma_Staff cost%rev" xfId="585"/>
    <cellStyle name="Comma_Subcont File" xfId="586"/>
    <cellStyle name="Comma_SUMMARY" xfId="587"/>
    <cellStyle name="Comma_Summary Info" xfId="588"/>
    <cellStyle name="Comma_SUMPAGE" xfId="589"/>
    <cellStyle name="Comma_Template" xfId="590"/>
    <cellStyle name="Comma_TESTDATA" xfId="591"/>
    <cellStyle name="Comma_TMSNW1" xfId="592"/>
    <cellStyle name="Comma_TMSNW2" xfId="593"/>
    <cellStyle name="Comma_TMSOCPX" xfId="594"/>
    <cellStyle name="Comma_TOTAL MTH" xfId="595"/>
    <cellStyle name="Comma_TOTAL YTD" xfId="596"/>
    <cellStyle name="Comma_Total-Rev dist." xfId="597"/>
    <cellStyle name="Comma_TRANSDSC.XLS" xfId="598"/>
    <cellStyle name="Comma_TRANSFXA.XLS" xfId="599"/>
    <cellStyle name="Comma_TRANSFXA.XLS_1" xfId="600"/>
    <cellStyle name="Comma_TRANSIME.XLS" xfId="601"/>
    <cellStyle name="Comma_TRANSIME.XLS_TRANSDSC.XLS" xfId="602"/>
    <cellStyle name="Comma_TRANSIME.XLS_TRANSFXA.XLS" xfId="603"/>
    <cellStyle name="Comma_VIRUS-EDY" xfId="604"/>
    <cellStyle name="Comma_White" xfId="605"/>
    <cellStyle name="Comma_WO Var. &amp; Tot. Exp." xfId="606"/>
    <cellStyle name="Comma_WSP" xfId="607"/>
    <cellStyle name="Comma_yrcao" xfId="608"/>
    <cellStyle name="Comma_YREND55" xfId="609"/>
    <cellStyle name="Comma_YREND57" xfId="610"/>
    <cellStyle name="Comma_YTDCUR" xfId="611"/>
    <cellStyle name="Comma_Yuma CE Strategic" xfId="612"/>
    <cellStyle name="Currency [0]_12matrix" xfId="613"/>
    <cellStyle name="Currency [0]_1995" xfId="614"/>
    <cellStyle name="Currency [0]_A" xfId="615"/>
    <cellStyle name="Currency [0]_A_dimon" xfId="616"/>
    <cellStyle name="Currency [0]_A_dimon_1" xfId="617"/>
    <cellStyle name="Currency [0]_A_dimon_1_BasePowerModel-2-7-00" xfId="618"/>
    <cellStyle name="Currency [0]_ACTUAL" xfId="619"/>
    <cellStyle name="Currency [0]_ACTUAL NA -OBU" xfId="620"/>
    <cellStyle name="Currency [0]_Actual vs." xfId="621"/>
    <cellStyle name="Currency [0]_algasdefault" xfId="622"/>
    <cellStyle name="Currency [0]_Alternative1" xfId="623"/>
    <cellStyle name="Currency [0]_Alternative1_1" xfId="624"/>
    <cellStyle name="Currency [0]_App E" xfId="625"/>
    <cellStyle name="Currency [0]_Apr" xfId="626"/>
    <cellStyle name="Currency [0]_Arapahoe" xfId="627"/>
    <cellStyle name="Currency [0]_Assumptions" xfId="628"/>
    <cellStyle name="Currency [0]_Assumptions_dimon" xfId="629"/>
    <cellStyle name="Currency [0]_Assumptions_summary" xfId="630"/>
    <cellStyle name="Currency [0]_B" xfId="631"/>
    <cellStyle name="Currency [0]_bahiadefault" xfId="632"/>
    <cellStyle name="Currency [0]_Book3" xfId="633"/>
    <cellStyle name="Currency [0]_BOP" xfId="634"/>
    <cellStyle name="Currency [0]_BOPBAL1" xfId="635"/>
    <cellStyle name="Currency [0]_BOPCBU" xfId="636"/>
    <cellStyle name="Currency [0]_BOPCBU (2)" xfId="637"/>
    <cellStyle name="Currency [0]_BOPCBU96" xfId="638"/>
    <cellStyle name="Currency [0]_BSAPPE.XLS" xfId="639"/>
    <cellStyle name="Currency [0]_Calculations" xfId="640"/>
    <cellStyle name="Currency [0]_Calculations (2)" xfId="641"/>
    <cellStyle name="Currency [0]_Calculations II" xfId="642"/>
    <cellStyle name="Currency [0]_Calculations III" xfId="643"/>
    <cellStyle name="Currency [0]_Calculations_1" xfId="644"/>
    <cellStyle name="Currency [0]_CAPEX" xfId="645"/>
    <cellStyle name="Currency [0]_CAPEX94" xfId="646"/>
    <cellStyle name="Currency [0]_CapInt" xfId="647"/>
    <cellStyle name="Currency [0]_Cardig GHS" xfId="648"/>
    <cellStyle name="Currency [0]_Cardig GHS_BasePowerModel-2-7-00" xfId="649"/>
    <cellStyle name="Currency [0]_Cash Flows" xfId="650"/>
    <cellStyle name="Currency [0]_Cashflow" xfId="651"/>
    <cellStyle name="Currency [0]_CBU BOX CHART V PLAN" xfId="652"/>
    <cellStyle name="Currency [0]_CCA" xfId="653"/>
    <cellStyle name="Currency [0]_CCOCPX" xfId="654"/>
    <cellStyle name="Currency [0]_CFMODEL" xfId="655"/>
    <cellStyle name="Currency [0]_CFTEST49" xfId="656"/>
    <cellStyle name="Currency [0]_CHANGES.XLS" xfId="657"/>
    <cellStyle name="Currency [0]_Charts" xfId="658"/>
    <cellStyle name="Currency [0]_Comm File" xfId="659"/>
    <cellStyle name="Currency [0]_coperdefault" xfId="660"/>
    <cellStyle name="Currency [0]_Corp method" xfId="661"/>
    <cellStyle name="Currency [0]_Cost Code" xfId="662"/>
    <cellStyle name="Currency [0]_CTCUR" xfId="663"/>
    <cellStyle name="Currency [0]_CUMPLTCH" xfId="664"/>
    <cellStyle name="Currency [0]_Curve_Economics" xfId="665"/>
    <cellStyle name="Currency [0]_DEFAULT" xfId="666"/>
    <cellStyle name="Currency [0]_DeskCurves" xfId="667"/>
    <cellStyle name="Currency [0]_dimon" xfId="668"/>
    <cellStyle name="Currency [0]_dimon_1" xfId="669"/>
    <cellStyle name="Currency [0]_dimon_2" xfId="670"/>
    <cellStyle name="Currency [0]_Dowell C1b" xfId="671"/>
    <cellStyle name="Currency [0]_Dowell-C1a" xfId="672"/>
    <cellStyle name="Currency [0]_E&amp;ONW1" xfId="673"/>
    <cellStyle name="Currency [0]_E&amp;ONW2" xfId="674"/>
    <cellStyle name="Currency [0]_E&amp;OOCPX" xfId="675"/>
    <cellStyle name="Currency [0]_emserdefault" xfId="676"/>
    <cellStyle name="Currency [0]_EVER1" xfId="677"/>
    <cellStyle name="Currency [0]_F&amp;COCPX" xfId="678"/>
    <cellStyle name="Currency [0]_FEBRUARY" xfId="679"/>
    <cellStyle name="Currency [0]_FF" xfId="680"/>
    <cellStyle name="Currency [0]_FP 20 A (1)" xfId="681"/>
    <cellStyle name="Currency [0]_FP 20 A (2)" xfId="682"/>
    <cellStyle name="Currency [0]_FP-20 (App. E)" xfId="683"/>
    <cellStyle name="Currency [0]_FP-20 (App.A) " xfId="684"/>
    <cellStyle name="Currency [0]_FP-20 (App.D)" xfId="685"/>
    <cellStyle name="Currency [0]_FP-20(App.B)" xfId="686"/>
    <cellStyle name="Currency [0]_FP-20(C1) (a)" xfId="687"/>
    <cellStyle name="Currency [0]_FP-20(C1) (a) (2)" xfId="688"/>
    <cellStyle name="Currency [0]_FP-20(C1) (b)" xfId="689"/>
    <cellStyle name="Currency [0]_FP-20(C1) (b) " xfId="690"/>
    <cellStyle name="Currency [0]_FP-20(C1) (b) (2)" xfId="691"/>
    <cellStyle name="Currency [0]_GASDATA1" xfId="692"/>
    <cellStyle name="Currency [0]_GASDATA1 (2)" xfId="693"/>
    <cellStyle name="Currency [0]_GCM" xfId="694"/>
    <cellStyle name="Currency [0]_GenAssum" xfId="695"/>
    <cellStyle name="Currency [0]_GenMod" xfId="696"/>
    <cellStyle name="Currency [0]_GP C1a" xfId="697"/>
    <cellStyle name="Currency [0]_GP C1b" xfId="698"/>
    <cellStyle name="Currency [0]_GP_EI_3" xfId="699"/>
    <cellStyle name="Currency [0]_GQ C1A" xfId="700"/>
    <cellStyle name="Currency [0]_GQ C1B" xfId="701"/>
    <cellStyle name="Currency [0]_H" xfId="702"/>
    <cellStyle name="Currency [0]_Inputs" xfId="703"/>
    <cellStyle name="Currency [0]_Int. Data Table" xfId="704"/>
    <cellStyle name="Currency [0]_IPM C1b" xfId="705"/>
    <cellStyle name="Currency [0]_IPMC1a" xfId="706"/>
    <cellStyle name="Currency [0]_IPP" xfId="707"/>
    <cellStyle name="Currency [0]_IS-Hold" xfId="708"/>
    <cellStyle name="Currency [0]_ITOCPX" xfId="709"/>
    <cellStyle name="Currency [0]_jancf" xfId="710"/>
    <cellStyle name="Currency [0]_JUNMTH55" xfId="711"/>
    <cellStyle name="Currency [0]_JUNMTH57" xfId="712"/>
    <cellStyle name="Currency [0]_JUNYTD55" xfId="713"/>
    <cellStyle name="Currency [0]_JUNYTD57" xfId="714"/>
    <cellStyle name="Currency [0]_laroux" xfId="715"/>
    <cellStyle name="Currency [0]_laroux_1" xfId="716"/>
    <cellStyle name="Currency [0]_laroux_1995" xfId="717"/>
    <cellStyle name="Currency [0]_laroux_1_dimon" xfId="718"/>
    <cellStyle name="Currency [0]_laroux_1_dimon_1" xfId="719"/>
    <cellStyle name="Currency [0]_laroux_1_dimon_2" xfId="720"/>
    <cellStyle name="Currency [0]_laroux_1_dimon_3" xfId="721"/>
    <cellStyle name="Currency [0]_laroux_1_dimon_3_BasePowerModel-2-7-00" xfId="722"/>
    <cellStyle name="Currency [0]_laroux_1_laroux" xfId="723"/>
    <cellStyle name="Currency [0]_laroux_1_laroux_1" xfId="724"/>
    <cellStyle name="Currency [0]_laroux_1_laroux_dimon" xfId="725"/>
    <cellStyle name="Currency [0]_laroux_1_Locas" xfId="726"/>
    <cellStyle name="Currency [0]_laroux_1_pldt" xfId="727"/>
    <cellStyle name="Currency [0]_laroux_1_PLDT_dimon" xfId="728"/>
    <cellStyle name="Currency [0]_laroux_1_VERA" xfId="729"/>
    <cellStyle name="Currency [0]_laroux_1_VERA_1" xfId="730"/>
    <cellStyle name="Currency [0]_laroux_1_VIRUS-EDY" xfId="731"/>
    <cellStyle name="Currency [0]_laroux_2" xfId="732"/>
    <cellStyle name="Currency [0]_laroux_2_dimon" xfId="733"/>
    <cellStyle name="Currency [0]_laroux_2_dimon_1" xfId="734"/>
    <cellStyle name="Currency [0]_laroux_2_dimon_1_BasePowerModel-2-7-00" xfId="735"/>
    <cellStyle name="Currency [0]_laroux_2_dimon_2" xfId="736"/>
    <cellStyle name="Currency [0]_laroux_2_dimon_3" xfId="737"/>
    <cellStyle name="Currency [0]_laroux_2_laroux" xfId="738"/>
    <cellStyle name="Currency [0]_laroux_2_laroux_BasePowerModel-2-7-00" xfId="739"/>
    <cellStyle name="Currency [0]_laroux_2_laroux_dimon" xfId="740"/>
    <cellStyle name="Currency [0]_laroux_2_laroux_dimon_BasePowerModel-2-7-00" xfId="741"/>
    <cellStyle name="Currency [0]_laroux_2_Locas" xfId="742"/>
    <cellStyle name="Currency [0]_laroux_2_Locas_BasePowerModel-2-7-00" xfId="743"/>
    <cellStyle name="Currency [0]_laroux_2_pldt" xfId="744"/>
    <cellStyle name="Currency [0]_laroux_2_PLDT_dimon" xfId="745"/>
    <cellStyle name="Currency [0]_laroux_2_PLDT_dimon_BasePowerModel-2-7-00" xfId="746"/>
    <cellStyle name="Currency [0]_laroux_2_VIRUS-EDY" xfId="747"/>
    <cellStyle name="Currency [0]_laroux_2_VIRUS-EDY_BasePowerModel-2-7-00" xfId="748"/>
    <cellStyle name="Currency [0]_laroux_3" xfId="749"/>
    <cellStyle name="Currency [0]_laroux_3_dimon" xfId="750"/>
    <cellStyle name="Currency [0]_laroux_3_dimon_1" xfId="751"/>
    <cellStyle name="Currency [0]_laroux_3_dimon_2" xfId="752"/>
    <cellStyle name="Currency [0]_laroux_3_dimon_3" xfId="753"/>
    <cellStyle name="Currency [0]_laroux_3_dimon_3_BasePowerModel-2-7-00" xfId="754"/>
    <cellStyle name="Currency [0]_laroux_4" xfId="755"/>
    <cellStyle name="Currency [0]_laroux_4_dimon" xfId="756"/>
    <cellStyle name="Currency [0]_laroux_4_dimon_1" xfId="757"/>
    <cellStyle name="Currency [0]_laroux_4_dimon_1_BasePowerModel-2-7-00" xfId="758"/>
    <cellStyle name="Currency [0]_laroux_5" xfId="759"/>
    <cellStyle name="Currency [0]_laroux_6" xfId="760"/>
    <cellStyle name="Currency [0]_laroux_7" xfId="761"/>
    <cellStyle name="Currency [0]_laroux_dimon" xfId="762"/>
    <cellStyle name="Currency [0]_laroux_dimon_1" xfId="763"/>
    <cellStyle name="Currency [0]_laroux_dimon_2" xfId="764"/>
    <cellStyle name="Currency [0]_laroux_dimon_2_BasePowerModel-2-7-00" xfId="765"/>
    <cellStyle name="Currency [0]_laroux_dimon_3" xfId="766"/>
    <cellStyle name="Currency [0]_laroux_laroux" xfId="767"/>
    <cellStyle name="Currency [0]_laroux_laroux_1" xfId="768"/>
    <cellStyle name="Currency [0]_laroux_laroux_1_dimon" xfId="769"/>
    <cellStyle name="Currency [0]_laroux_laroux_BasePowerModel-2-7-00" xfId="770"/>
    <cellStyle name="Currency [0]_laroux_laroux_dimon" xfId="771"/>
    <cellStyle name="Currency [0]_laroux_laroux_dimon_BasePowerModel-2-7-00" xfId="772"/>
    <cellStyle name="Currency [0]_laroux_Locas" xfId="773"/>
    <cellStyle name="Currency [0]_laroux_MATERAL2" xfId="774"/>
    <cellStyle name="Currency [0]_laroux_MATERAL2_dimon" xfId="775"/>
    <cellStyle name="Currency [0]_laroux_MATERAL2_dimon_1" xfId="776"/>
    <cellStyle name="Currency [0]_laroux_MATERAL2_dimon_1_BasePowerModel-2-7-00" xfId="777"/>
    <cellStyle name="Currency [0]_laroux_MATERAL2_laroux" xfId="778"/>
    <cellStyle name="Currency [0]_laroux_MATERAL2_laroux_BasePowerModel-2-7-00" xfId="779"/>
    <cellStyle name="Currency [0]_laroux_MATERAL2_laroux_dimon" xfId="780"/>
    <cellStyle name="Currency [0]_laroux_MATERAL2_laroux_dimon_BasePowerModel-2-7-00" xfId="781"/>
    <cellStyle name="Currency [0]_laroux_MATERAL2_pldt" xfId="782"/>
    <cellStyle name="Currency [0]_laroux_MATERAL2_VERA" xfId="783"/>
    <cellStyle name="Currency [0]_laroux_MATERAL2_VERA_BasePowerModel-2-7-00" xfId="784"/>
    <cellStyle name="Currency [0]_laroux_MATERAL2_VIRUS-EDY" xfId="785"/>
    <cellStyle name="Currency [0]_laroux_MATERAL2_VIRUS-EDY_BasePowerModel-2-7-00" xfId="786"/>
    <cellStyle name="Currency [0]_laroux_mud plant bolted" xfId="787"/>
    <cellStyle name="Currency [0]_laroux_mud plant bolted_dimon" xfId="788"/>
    <cellStyle name="Currency [0]_laroux_mud plant bolted_dimon_1" xfId="789"/>
    <cellStyle name="Currency [0]_laroux_pldt" xfId="790"/>
    <cellStyle name="Currency [0]_laroux_pldt_1" xfId="791"/>
    <cellStyle name="Currency [0]_laroux_VERA" xfId="792"/>
    <cellStyle name="Currency [0]_laroux_VERA_1" xfId="793"/>
    <cellStyle name="Currency [0]_laroux_VIRUS-EDY" xfId="794"/>
    <cellStyle name="Currency [0]_List" xfId="795"/>
    <cellStyle name="Currency [0]_MATERAL2" xfId="796"/>
    <cellStyle name="Currency [0]_MATERAL2_dimon" xfId="797"/>
    <cellStyle name="Currency [0]_MATERAL2_dimon_1" xfId="798"/>
    <cellStyle name="Currency [0]_MKGOCPX" xfId="799"/>
    <cellStyle name="Currency [0]_MOBCPX" xfId="800"/>
    <cellStyle name="Currency [0]_Module1" xfId="801"/>
    <cellStyle name="Currency [0]_mud plant bolted" xfId="802"/>
    <cellStyle name="Currency [0]_mud plant bolted_dimon" xfId="803"/>
    <cellStyle name="Currency [0]_mud plant bolted_dimon_1" xfId="804"/>
    <cellStyle name="Currency [0]_mud plant bolted_dimon_1_BasePowerModel-2-7-00" xfId="805"/>
    <cellStyle name="Currency [0]_mud plant bolted_laroux" xfId="806"/>
    <cellStyle name="Currency [0]_mud plant bolted_laroux_BasePowerModel-2-7-00" xfId="807"/>
    <cellStyle name="Currency [0]_mud plant bolted_laroux_dimon" xfId="808"/>
    <cellStyle name="Currency [0]_mud plant bolted_laroux_dimon_BasePowerModel-2-7-00" xfId="809"/>
    <cellStyle name="Currency [0]_mud plant bolted_pldt" xfId="810"/>
    <cellStyle name="Currency [0]_mud plant bolted_VERA" xfId="811"/>
    <cellStyle name="Currency [0]_mud plant bolted_VERA_BasePowerModel-2-7-00" xfId="812"/>
    <cellStyle name="Currency [0]_mud plant bolted_VIRUS-EDY" xfId="813"/>
    <cellStyle name="Currency [0]_mud plant bolted_VIRUS-EDY_BasePowerModel-2-7-00" xfId="814"/>
    <cellStyle name="Currency [0]_NA WITHOUT GOV'T &amp; PNX" xfId="815"/>
    <cellStyle name="Currency [0]_NAOBU10" xfId="816"/>
    <cellStyle name="Currency [0]_NAT ACCT" xfId="817"/>
    <cellStyle name="Currency [0]_NSACTUAL.XLS" xfId="818"/>
    <cellStyle name="Currency [0]_NX00" xfId="819"/>
    <cellStyle name="Currency [0]_Odner" xfId="820"/>
    <cellStyle name="Currency [0]_Odner (2)" xfId="821"/>
    <cellStyle name="Currency [0]_Odner (3)" xfId="822"/>
    <cellStyle name="Currency [0]_OFFDATA1" xfId="823"/>
    <cellStyle name="Currency [0]_OFFDATA1 (2)" xfId="824"/>
    <cellStyle name="Currency [0]_Operations" xfId="825"/>
    <cellStyle name="Currency [0]_opsmacro" xfId="826"/>
    <cellStyle name="Currency [0]_OSMOCPX" xfId="827"/>
    <cellStyle name="Currency [0]_Other Months" xfId="828"/>
    <cellStyle name="Currency [0]_Other Months_BasePowerModel-2-7-00" xfId="829"/>
    <cellStyle name="Currency [0]_Outlook" xfId="830"/>
    <cellStyle name="Currency [0]_pbdefault" xfId="831"/>
    <cellStyle name="Currency [0]_percentages" xfId="832"/>
    <cellStyle name="Currency [0]_PERSONAL" xfId="833"/>
    <cellStyle name="Currency [0]_PERSONAL_BasePowerModel-2-7-00" xfId="834"/>
    <cellStyle name="Currency [0]_PGMKOCPX" xfId="835"/>
    <cellStyle name="Currency [0]_PGNW1" xfId="836"/>
    <cellStyle name="Currency [0]_PGNW2" xfId="837"/>
    <cellStyle name="Currency [0]_PGNWOCPX" xfId="838"/>
    <cellStyle name="Currency [0]_Pink" xfId="839"/>
    <cellStyle name="Currency [0]_Pink_BasePowerModel-2-7-00" xfId="840"/>
    <cellStyle name="Currency [0]_PKDATA1" xfId="841"/>
    <cellStyle name="Currency [0]_PKDATA1 (2)" xfId="842"/>
    <cellStyle name="Currency [0]_Plan" xfId="843"/>
    <cellStyle name="Currency [0]_PLANT" xfId="844"/>
    <cellStyle name="Currency [0]_PLDT" xfId="845"/>
    <cellStyle name="Currency [0]_pldt_1" xfId="846"/>
    <cellStyle name="Currency [0]_PLDT_1_dimon" xfId="847"/>
    <cellStyle name="Currency [0]_pldt_1_dimon_1" xfId="848"/>
    <cellStyle name="Currency [0]_pldt_1_dimon_1_BasePowerModel-2-7-00" xfId="849"/>
    <cellStyle name="Currency [0]_pldt_2" xfId="850"/>
    <cellStyle name="Currency [0]_pldt_Calculations" xfId="851"/>
    <cellStyle name="Currency [0]_PLDT_dimon" xfId="852"/>
    <cellStyle name="Currency [0]_pldt_dimon_1" xfId="853"/>
    <cellStyle name="Currency [0]_priccurv" xfId="854"/>
    <cellStyle name="Currency [0]_PriceCurve" xfId="855"/>
    <cellStyle name="Currency [0]_PriceCurve_1" xfId="856"/>
    <cellStyle name="Currency [0]_PROCDS&amp;G" xfId="857"/>
    <cellStyle name="Currency [0]_PROFILE4" xfId="858"/>
    <cellStyle name="Currency [0]_Projects" xfId="859"/>
    <cellStyle name="Currency [0]_Quarter End Months" xfId="860"/>
    <cellStyle name="Currency [0]_Quarter End Months_BasePowerModel-2-7-00" xfId="861"/>
    <cellStyle name="Currency [0]_r1" xfId="862"/>
    <cellStyle name="Currency [0]_RFI" xfId="863"/>
    <cellStyle name="Currency [0]_RFI_1" xfId="864"/>
    <cellStyle name="Currency [0]_RFI_BasePowerModel-2-7-00" xfId="865"/>
    <cellStyle name="Currency [0]_Sales Order" xfId="866"/>
    <cellStyle name="Currency [0]_SATOCPX" xfId="867"/>
    <cellStyle name="Currency [0]_ScreeningModel" xfId="868"/>
    <cellStyle name="Currency [0]_SELECT" xfId="869"/>
    <cellStyle name="Currency [0]_SHEET" xfId="870"/>
    <cellStyle name="Currency [0]_Sheet1" xfId="871"/>
    <cellStyle name="Currency [0]_Sheet1 (2)" xfId="872"/>
    <cellStyle name="Currency [0]_Sheet1 (2)_BasePowerModel-2-7-00" xfId="873"/>
    <cellStyle name="Currency [0]_Sheet1_dimon" xfId="874"/>
    <cellStyle name="Currency [0]_Sheet1_dimon_BasePowerModel-2-7-00" xfId="875"/>
    <cellStyle name="Currency [0]_SHENREPT" xfId="876"/>
    <cellStyle name="Currency [0]_Snr. CO" xfId="877"/>
    <cellStyle name="Currency [0]_sprint contr" xfId="878"/>
    <cellStyle name="Currency [0]_Subcont File" xfId="879"/>
    <cellStyle name="Currency [0]_SUMMARY" xfId="880"/>
    <cellStyle name="Currency [0]_Summary Info" xfId="881"/>
    <cellStyle name="Currency [0]_SUMPAGE" xfId="882"/>
    <cellStyle name="Currency [0]_Template" xfId="883"/>
    <cellStyle name="Currency [0]_TMSNW1" xfId="884"/>
    <cellStyle name="Currency [0]_TMSNW2" xfId="885"/>
    <cellStyle name="Currency [0]_TMSOCPX" xfId="886"/>
    <cellStyle name="Currency [0]_TOTAL MTH" xfId="887"/>
    <cellStyle name="Currency [0]_TOTAL YTD" xfId="888"/>
    <cellStyle name="Currency [0]_TRANSDSC.XLS" xfId="889"/>
    <cellStyle name="Currency [0]_TRANSFXA.XLS" xfId="890"/>
    <cellStyle name="Currency [0]_TRANSFXA.XLS_1" xfId="891"/>
    <cellStyle name="Currency [0]_TRANSIME.XLS" xfId="892"/>
    <cellStyle name="Currency [0]_TRANSIME.XLS_TRANSDSC.XLS" xfId="893"/>
    <cellStyle name="Currency [0]_TRANSIME.XLS_TRANSFXA.XLS" xfId="894"/>
    <cellStyle name="Currency [0]_VERA" xfId="895"/>
    <cellStyle name="Currency [0]_VIRUS-EDY" xfId="896"/>
    <cellStyle name="Currency [0]_VIRUS-EDY_1" xfId="897"/>
    <cellStyle name="Currency [0]_VIRUS-EDY_BasePowerModel-2-7-00" xfId="898"/>
    <cellStyle name="Currency [0]_White" xfId="899"/>
    <cellStyle name="Currency [0]_White_BasePowerModel-2-7-00" xfId="900"/>
    <cellStyle name="Currency [0]_WO Var. &amp; Tot. Exp." xfId="901"/>
    <cellStyle name="Currency [0]_WSP" xfId="902"/>
    <cellStyle name="Currency [0]_yrcao" xfId="903"/>
    <cellStyle name="Currency [0]_YREND55" xfId="904"/>
    <cellStyle name="Currency [0]_YREND57" xfId="905"/>
    <cellStyle name="Currency [0]_YTDCUR" xfId="906"/>
    <cellStyle name="Currency_12matrix" xfId="907"/>
    <cellStyle name="Currency_1995" xfId="908"/>
    <cellStyle name="Currency_A" xfId="909"/>
    <cellStyle name="Currency_A_dimon" xfId="910"/>
    <cellStyle name="Currency_A_dimon_1" xfId="911"/>
    <cellStyle name="Currency_ACTUAL" xfId="912"/>
    <cellStyle name="Currency_ACTUAL NA -OBU" xfId="913"/>
    <cellStyle name="Currency_Actual vs." xfId="914"/>
    <cellStyle name="Currency_algasdefault" xfId="915"/>
    <cellStyle name="Currency_algasdefault_1" xfId="916"/>
    <cellStyle name="Currency_Alternative1" xfId="917"/>
    <cellStyle name="Currency_Alternative1_1" xfId="918"/>
    <cellStyle name="Currency_App E" xfId="919"/>
    <cellStyle name="Currency_Apr" xfId="920"/>
    <cellStyle name="Currency_Arapahoe" xfId="921"/>
    <cellStyle name="Currency_Assumptions" xfId="922"/>
    <cellStyle name="Currency_Assumptions_dimon" xfId="923"/>
    <cellStyle name="Currency_Assumptions_summary" xfId="924"/>
    <cellStyle name="Currency_B" xfId="925"/>
    <cellStyle name="Currency_bahiadefault" xfId="926"/>
    <cellStyle name="Currency_bahiadefault_1" xfId="927"/>
    <cellStyle name="Currency_BIGOUT" xfId="928"/>
    <cellStyle name="Currency_Book3" xfId="929"/>
    <cellStyle name="Currency_BOP" xfId="930"/>
    <cellStyle name="Currency_BOPBAL1" xfId="931"/>
    <cellStyle name="Currency_BOPCBU" xfId="932"/>
    <cellStyle name="Currency_BOPCBU (2)" xfId="933"/>
    <cellStyle name="Currency_BOPCBU96" xfId="934"/>
    <cellStyle name="Currency_BSAPPE.XLS" xfId="935"/>
    <cellStyle name="Currency_Calculations" xfId="936"/>
    <cellStyle name="Currency_Calculations (2)" xfId="937"/>
    <cellStyle name="Currency_Calculations II" xfId="938"/>
    <cellStyle name="Currency_Calculations III" xfId="939"/>
    <cellStyle name="Currency_Calculations_1" xfId="940"/>
    <cellStyle name="Currency_CAPEX" xfId="941"/>
    <cellStyle name="Currency_CAPEX94" xfId="942"/>
    <cellStyle name="Currency_CapInt" xfId="943"/>
    <cellStyle name="Currency_Cardig GHS" xfId="944"/>
    <cellStyle name="Currency_Cash Flows" xfId="945"/>
    <cellStyle name="Currency_Cashflow" xfId="946"/>
    <cellStyle name="Currency_CBU BOX CHART V PLAN" xfId="947"/>
    <cellStyle name="Currency_CCA" xfId="948"/>
    <cellStyle name="Currency_CCOCPX" xfId="949"/>
    <cellStyle name="Currency_CFMODEL" xfId="950"/>
    <cellStyle name="Currency_CFtest3" xfId="951"/>
    <cellStyle name="Currency_CFTEST49" xfId="952"/>
    <cellStyle name="Currency_CHANGES.XLS" xfId="953"/>
    <cellStyle name="Currency_Charts" xfId="954"/>
    <cellStyle name="Currency_chase1026" xfId="955"/>
    <cellStyle name="Currency_Comm File" xfId="956"/>
    <cellStyle name="Currency_coperdefault" xfId="957"/>
    <cellStyle name="Currency_coperdefault_1" xfId="958"/>
    <cellStyle name="Currency_Corp method" xfId="959"/>
    <cellStyle name="Currency_Cost Code" xfId="960"/>
    <cellStyle name="Currency_CTCUR" xfId="961"/>
    <cellStyle name="Currency_CUMPLTCH" xfId="962"/>
    <cellStyle name="Currency_Curve_Economics" xfId="963"/>
    <cellStyle name="Currency_DEFAULT" xfId="964"/>
    <cellStyle name="Currency_DeskCurves" xfId="965"/>
    <cellStyle name="Currency_dimon" xfId="966"/>
    <cellStyle name="Currency_dimon_1" xfId="967"/>
    <cellStyle name="Currency_dimon_2" xfId="968"/>
    <cellStyle name="Currency_Dowell C1b" xfId="969"/>
    <cellStyle name="Currency_Dowell-C1a" xfId="970"/>
    <cellStyle name="Currency_E&amp;ONW1" xfId="971"/>
    <cellStyle name="Currency_E&amp;ONW2" xfId="972"/>
    <cellStyle name="Currency_E&amp;OOCPX" xfId="973"/>
    <cellStyle name="Currency_emserdefault" xfId="974"/>
    <cellStyle name="Currency_emserdefault_1" xfId="975"/>
    <cellStyle name="Currency_EVER1" xfId="976"/>
    <cellStyle name="Currency_F&amp;COCPX" xfId="977"/>
    <cellStyle name="Currency_FEBRUARY" xfId="978"/>
    <cellStyle name="Currency_FF" xfId="979"/>
    <cellStyle name="Currency_FP 20 A (1)" xfId="980"/>
    <cellStyle name="Currency_FP 20 A (2)" xfId="981"/>
    <cellStyle name="Currency_FP-20 (App. E)" xfId="982"/>
    <cellStyle name="Currency_FP-20 (App.A) " xfId="983"/>
    <cellStyle name="Currency_FP-20 (App.D)" xfId="984"/>
    <cellStyle name="Currency_FP-20(App.B)" xfId="985"/>
    <cellStyle name="Currency_FP-20(C1) (a)" xfId="986"/>
    <cellStyle name="Currency_FP-20(C1) (a) (2)" xfId="987"/>
    <cellStyle name="Currency_FP-20(C1) (b)" xfId="988"/>
    <cellStyle name="Currency_FP-20(C1) (b) " xfId="989"/>
    <cellStyle name="Currency_FP-20(C1) (b) (2)" xfId="990"/>
    <cellStyle name="Currency_GASDATA1" xfId="991"/>
    <cellStyle name="Currency_GASDATA1 (2)" xfId="992"/>
    <cellStyle name="Currency_GCM" xfId="993"/>
    <cellStyle name="Currency_GenAssum" xfId="994"/>
    <cellStyle name="Currency_GenMod" xfId="995"/>
    <cellStyle name="Currency_GP C1a" xfId="996"/>
    <cellStyle name="Currency_GP C1b" xfId="997"/>
    <cellStyle name="Currency_GP_EI_3" xfId="998"/>
    <cellStyle name="Currency_GQ C1A" xfId="999"/>
    <cellStyle name="Currency_GQ C1B" xfId="1000"/>
    <cellStyle name="Currency_H" xfId="1001"/>
    <cellStyle name="Currency_Inputs" xfId="1002"/>
    <cellStyle name="Currency_Int. Data Table" xfId="1003"/>
    <cellStyle name="Currency_IPM C1b" xfId="1004"/>
    <cellStyle name="Currency_IPMC1a" xfId="1005"/>
    <cellStyle name="Currency_IPP" xfId="1006"/>
    <cellStyle name="Currency_IS-Hold" xfId="1007"/>
    <cellStyle name="Currency_ITOCPX" xfId="1008"/>
    <cellStyle name="Currency_jancf" xfId="1009"/>
    <cellStyle name="Currency_JUNMTH55" xfId="1010"/>
    <cellStyle name="Currency_JUNMTH57" xfId="1011"/>
    <cellStyle name="Currency_JUNYTD55" xfId="1012"/>
    <cellStyle name="Currency_JUNYTD57" xfId="1013"/>
    <cellStyle name="Currency_laroux" xfId="1014"/>
    <cellStyle name="Currency_laroux_1" xfId="1015"/>
    <cellStyle name="Currency_laroux_1995" xfId="1016"/>
    <cellStyle name="Currency_laroux_1_dimon" xfId="1017"/>
    <cellStyle name="Currency_laroux_1_dimon_1" xfId="1018"/>
    <cellStyle name="Currency_laroux_1_dimon_2" xfId="1019"/>
    <cellStyle name="Currency_laroux_1_dimon_3" xfId="1020"/>
    <cellStyle name="Currency_laroux_1_laroux" xfId="1021"/>
    <cellStyle name="Currency_laroux_1_laroux_1" xfId="1022"/>
    <cellStyle name="Currency_laroux_1_laroux_dimon" xfId="1023"/>
    <cellStyle name="Currency_laroux_1_Locas" xfId="1024"/>
    <cellStyle name="Currency_laroux_1_pldt" xfId="1025"/>
    <cellStyle name="Currency_laroux_1_PLDT_dimon" xfId="1026"/>
    <cellStyle name="Currency_laroux_1_VERA" xfId="1027"/>
    <cellStyle name="Currency_laroux_1_VERA_1" xfId="1028"/>
    <cellStyle name="Currency_laroux_1_VIRUS-EDY" xfId="1029"/>
    <cellStyle name="Currency_laroux_2" xfId="1030"/>
    <cellStyle name="Currency_laroux_2_dimon" xfId="1031"/>
    <cellStyle name="Currency_laroux_2_dimon_1" xfId="1032"/>
    <cellStyle name="Currency_laroux_2_dimon_2" xfId="1033"/>
    <cellStyle name="Currency_laroux_2_dimon_3" xfId="1034"/>
    <cellStyle name="Currency_laroux_2_laroux" xfId="1035"/>
    <cellStyle name="Currency_laroux_2_laroux_dimon" xfId="1036"/>
    <cellStyle name="Currency_laroux_2_Locas" xfId="1037"/>
    <cellStyle name="Currency_laroux_2_pldt" xfId="1038"/>
    <cellStyle name="Currency_laroux_2_PLDT_dimon" xfId="1039"/>
    <cellStyle name="Currency_laroux_2_VIRUS-EDY" xfId="1040"/>
    <cellStyle name="Currency_laroux_3" xfId="1041"/>
    <cellStyle name="Currency_laroux_3_dimon" xfId="1042"/>
    <cellStyle name="Currency_laroux_3_dimon_1" xfId="1043"/>
    <cellStyle name="Currency_laroux_3_dimon_2" xfId="1044"/>
    <cellStyle name="Currency_laroux_3_dimon_3" xfId="1045"/>
    <cellStyle name="Currency_laroux_4" xfId="1046"/>
    <cellStyle name="Currency_laroux_4_dimon" xfId="1047"/>
    <cellStyle name="Currency_laroux_4_dimon_1" xfId="1048"/>
    <cellStyle name="Currency_laroux_5" xfId="1049"/>
    <cellStyle name="Currency_laroux_6" xfId="1050"/>
    <cellStyle name="Currency_laroux_7" xfId="1051"/>
    <cellStyle name="Currency_laroux_8" xfId="1052"/>
    <cellStyle name="Currency_laroux_dimon" xfId="1053"/>
    <cellStyle name="Currency_laroux_dimon_1" xfId="1054"/>
    <cellStyle name="Currency_laroux_dimon_2" xfId="1055"/>
    <cellStyle name="Currency_laroux_dimon_3" xfId="1056"/>
    <cellStyle name="Currency_laroux_laroux" xfId="1057"/>
    <cellStyle name="Currency_laroux_laroux_1" xfId="1058"/>
    <cellStyle name="Currency_laroux_laroux_1_dimon" xfId="1059"/>
    <cellStyle name="Currency_laroux_laroux_dimon" xfId="1060"/>
    <cellStyle name="Currency_laroux_Locas" xfId="1061"/>
    <cellStyle name="Currency_laroux_pldt" xfId="1062"/>
    <cellStyle name="Currency_laroux_pldt_1" xfId="1063"/>
    <cellStyle name="Currency_laroux_VERA" xfId="1064"/>
    <cellStyle name="Currency_laroux_VERA_1" xfId="1065"/>
    <cellStyle name="Currency_laroux_VIRUS-EDY" xfId="1066"/>
    <cellStyle name="Currency_List" xfId="1067"/>
    <cellStyle name="Currency_MATERAL2" xfId="1068"/>
    <cellStyle name="Currency_MATERAL2_dimon" xfId="1069"/>
    <cellStyle name="Currency_MATERAL2_dimon_1" xfId="1070"/>
    <cellStyle name="Currency_MKGOCPX" xfId="1071"/>
    <cellStyle name="Currency_MOBCPX" xfId="1072"/>
    <cellStyle name="Currency_Module1" xfId="1073"/>
    <cellStyle name="Currency_mud plant bolted" xfId="1074"/>
    <cellStyle name="Currency_mud plant bolted_dimon" xfId="1075"/>
    <cellStyle name="Currency_mud plant bolted_dimon_1" xfId="1076"/>
    <cellStyle name="Currency_mud plant bolted_PLDT" xfId="1077"/>
    <cellStyle name="Currency_mud plant bolted_VERA" xfId="1078"/>
    <cellStyle name="Currency_mud plant bolted_VERA_1" xfId="1079"/>
    <cellStyle name="Currency_NA WITHOUT GOV'T &amp; PNX" xfId="1080"/>
    <cellStyle name="Currency_NAOBU10" xfId="1081"/>
    <cellStyle name="Currency_NAT ACCT" xfId="1082"/>
    <cellStyle name="Currency_NSACTUAL.XLS" xfId="1083"/>
    <cellStyle name="Currency_NX00" xfId="1084"/>
    <cellStyle name="Currency_Odner" xfId="1085"/>
    <cellStyle name="Currency_Odner (2)" xfId="1086"/>
    <cellStyle name="Currency_Odner (3)" xfId="1087"/>
    <cellStyle name="Currency_OFFDATA1" xfId="1088"/>
    <cellStyle name="Currency_OFFDATA1 (2)" xfId="1089"/>
    <cellStyle name="Currency_Operations" xfId="1090"/>
    <cellStyle name="Currency_opsmacro" xfId="1091"/>
    <cellStyle name="Currency_OSMOCPX" xfId="1092"/>
    <cellStyle name="Currency_Other Months" xfId="1093"/>
    <cellStyle name="Currency_Outlook" xfId="1094"/>
    <cellStyle name="Currency_pbdefault" xfId="1095"/>
    <cellStyle name="Currency_pbdefault_1" xfId="1096"/>
    <cellStyle name="Currency_percentages" xfId="1097"/>
    <cellStyle name="Currency_PERSONAL" xfId="1098"/>
    <cellStyle name="Currency_PGMKOCPX" xfId="1099"/>
    <cellStyle name="Currency_PGNW1" xfId="1100"/>
    <cellStyle name="Currency_PGNW2" xfId="1101"/>
    <cellStyle name="Currency_PGNWOCPX" xfId="1102"/>
    <cellStyle name="Currency_Pink" xfId="1103"/>
    <cellStyle name="Currency_PKDATA1" xfId="1104"/>
    <cellStyle name="Currency_PKDATA1 (2)" xfId="1105"/>
    <cellStyle name="Currency_Plan" xfId="1106"/>
    <cellStyle name="Currency_PLANT" xfId="1107"/>
    <cellStyle name="Currency_PLDT" xfId="1108"/>
    <cellStyle name="Currency_pldt_1" xfId="1109"/>
    <cellStyle name="Currency_PLDT_1_dimon" xfId="1110"/>
    <cellStyle name="Currency_pldt_1_dimon_1" xfId="1111"/>
    <cellStyle name="Currency_pldt_2" xfId="1112"/>
    <cellStyle name="Currency_pldt_Calculations" xfId="1113"/>
    <cellStyle name="Currency_PLDT_dimon" xfId="1114"/>
    <cellStyle name="Currency_pldt_dimon_1" xfId="1115"/>
    <cellStyle name="Currency_priccurv" xfId="1116"/>
    <cellStyle name="Currency_PriceCurve" xfId="1117"/>
    <cellStyle name="Currency_PriceCurve_1" xfId="1118"/>
    <cellStyle name="Currency_PROCDS&amp;G" xfId="1119"/>
    <cellStyle name="Currency_PROFILE4" xfId="1120"/>
    <cellStyle name="Currency_Projects" xfId="1121"/>
    <cellStyle name="Currency_Quarter End Months" xfId="1122"/>
    <cellStyle name="Currency_r1" xfId="1123"/>
    <cellStyle name="Currency_RFI" xfId="1124"/>
    <cellStyle name="Currency_RFI_1" xfId="1125"/>
    <cellStyle name="Currency_Sales Order" xfId="1126"/>
    <cellStyle name="Currency_Salton Sea 4" xfId="1127"/>
    <cellStyle name="Currency_SATOCPX" xfId="1128"/>
    <cellStyle name="Currency_ScreeningModel" xfId="1129"/>
    <cellStyle name="Currency_SELECT" xfId="1130"/>
    <cellStyle name="Currency_SHEET" xfId="1131"/>
    <cellStyle name="Currency_Sheet1" xfId="1132"/>
    <cellStyle name="Currency_Sheet1 (2)" xfId="1133"/>
    <cellStyle name="Currency_Sheet1_dimon" xfId="1134"/>
    <cellStyle name="Currency_SHENREPT" xfId="1135"/>
    <cellStyle name="Currency_Snr. CO" xfId="1136"/>
    <cellStyle name="Currency_sprint contr" xfId="1137"/>
    <cellStyle name="Currency_Subcont File" xfId="1138"/>
    <cellStyle name="Currency_SUMMARY" xfId="1139"/>
    <cellStyle name="Currency_Summary Info" xfId="1140"/>
    <cellStyle name="Currency_SUMPAGE" xfId="1141"/>
    <cellStyle name="Currency_Template" xfId="1142"/>
    <cellStyle name="Currency_TMSNW1" xfId="1143"/>
    <cellStyle name="Currency_TMSNW2" xfId="1144"/>
    <cellStyle name="Currency_TMSOCPX" xfId="1145"/>
    <cellStyle name="Currency_TOTAL MTH" xfId="1146"/>
    <cellStyle name="Currency_TOTAL YTD" xfId="1147"/>
    <cellStyle name="Currency_TRANSDSC.XLS" xfId="1148"/>
    <cellStyle name="Currency_TRANSFXA.XLS" xfId="1149"/>
    <cellStyle name="Currency_TRANSFXA.XLS_1" xfId="1150"/>
    <cellStyle name="Currency_TRANSIME.XLS" xfId="1151"/>
    <cellStyle name="Currency_TRANSIME.XLS_TRANSDSC.XLS" xfId="1152"/>
    <cellStyle name="Currency_TRANSIME.XLS_TRANSFXA.XLS" xfId="1153"/>
    <cellStyle name="Currency_VERA" xfId="1154"/>
    <cellStyle name="Currency_VIRUS-EDY" xfId="1155"/>
    <cellStyle name="Currency_VIRUS-EDY_1" xfId="1156"/>
    <cellStyle name="Currency_White" xfId="1157"/>
    <cellStyle name="Currency_WO Var. &amp; Tot. Exp." xfId="1158"/>
    <cellStyle name="Currency_WSP" xfId="1159"/>
    <cellStyle name="Currency_yrcao" xfId="1160"/>
    <cellStyle name="Currency_YREND55" xfId="1161"/>
    <cellStyle name="Currency_YREND57" xfId="1162"/>
    <cellStyle name="Currency_YTDCUR" xfId="1163"/>
    <cellStyle name="Currency_Yuma CE Strategic" xfId="1164"/>
    <cellStyle name="Date" xfId="1165"/>
    <cellStyle name="Dezimal [0]_Compiling Utility Macros" xfId="1166"/>
    <cellStyle name="Dezimal [0]_FixerSetupDlg" xfId="1167"/>
    <cellStyle name="Dezimal [0]_TemplateInformation" xfId="1168"/>
    <cellStyle name="Dezimal_Compiling Utility Macros" xfId="1169"/>
    <cellStyle name="Dezimal_FixerSetupDlg" xfId="1170"/>
    <cellStyle name="Dezimal_TemplateInformation" xfId="1171"/>
    <cellStyle name="Fixed" xfId="1172"/>
    <cellStyle name="Grey" xfId="1173"/>
    <cellStyle name="HEADER" xfId="1174"/>
    <cellStyle name="Heading 1" xfId="1175"/>
    <cellStyle name="Heading2" xfId="1176"/>
    <cellStyle name="HIGHLIGHT" xfId="1177"/>
    <cellStyle name="Hyperlink_dimon" xfId="1178"/>
    <cellStyle name="Input [yellow]" xfId="1179"/>
    <cellStyle name="no dec" xfId="1180"/>
    <cellStyle name="Normal - Style1" xfId="1181"/>
    <cellStyle name="Normal - Style1_dimon" xfId="1182"/>
    <cellStyle name="Normal_03_06_98 list _ecm deals 030998 excel95" xfId="1183"/>
    <cellStyle name="Normal_12matrix" xfId="1184"/>
    <cellStyle name="Normal_20196" xfId="1185"/>
    <cellStyle name="Normal_4018fin" xfId="1186"/>
    <cellStyle name="Normal_4021fin" xfId="1187"/>
    <cellStyle name="Normal_95CHART" xfId="1188"/>
    <cellStyle name="Normal_A" xfId="1189"/>
    <cellStyle name="Normal_A (2)" xfId="1190"/>
    <cellStyle name="Normal_A_dimon" xfId="1191"/>
    <cellStyle name="Normal_A_dimon_1" xfId="1192"/>
    <cellStyle name="Normal_A_PriceCurve" xfId="1193"/>
    <cellStyle name="Normal_A_VERA" xfId="1194"/>
    <cellStyle name="Normal_ACTUAL" xfId="1195"/>
    <cellStyle name="Normal_ACTUAL NA -OBU" xfId="1196"/>
    <cellStyle name="Normal_Actual vs." xfId="1197"/>
    <cellStyle name="Normal_ACTUAL_1" xfId="1198"/>
    <cellStyle name="Normal_ACTUAL_NA WITHOUT GOV'T &amp; PNX" xfId="1199"/>
    <cellStyle name="Normal_algasdefault" xfId="1200"/>
    <cellStyle name="Normal_algasdefault_1" xfId="1201"/>
    <cellStyle name="Normal_Alternative1" xfId="1202"/>
    <cellStyle name="Normal_Alternative1_1" xfId="1203"/>
    <cellStyle name="Normal_AOPS" xfId="1204"/>
    <cellStyle name="Normal_App E" xfId="1205"/>
    <cellStyle name="Normal_APR" xfId="1206"/>
    <cellStyle name="Normal_APR_laroux" xfId="1207"/>
    <cellStyle name="Normal_Apr_pldt" xfId="1208"/>
    <cellStyle name="Normal_Arapahoe" xfId="1209"/>
    <cellStyle name="Normal_Assumptions" xfId="1210"/>
    <cellStyle name="Normal_Assumptions_dimon" xfId="1211"/>
    <cellStyle name="Normal_Assumptions_summary" xfId="1212"/>
    <cellStyle name="Normal_B" xfId="1213"/>
    <cellStyle name="Normal_bahiadefault" xfId="1214"/>
    <cellStyle name="Normal_bahiadefault_1" xfId="1215"/>
    <cellStyle name="Normal_BIGOUT" xfId="1216"/>
    <cellStyle name="Normal_Book Depr" xfId="1217"/>
    <cellStyle name="Normal_Book3" xfId="1218"/>
    <cellStyle name="Normal_Book3_dimon" xfId="1219"/>
    <cellStyle name="Normal_BOP" xfId="1220"/>
    <cellStyle name="Normal_BOPBAL1" xfId="1221"/>
    <cellStyle name="Normal_BOPCBU" xfId="1222"/>
    <cellStyle name="Normal_BOPCBU (2)" xfId="1223"/>
    <cellStyle name="Normal_BOPCBU96" xfId="1224"/>
    <cellStyle name="Normal_BREPAIR" xfId="1225"/>
    <cellStyle name="Normal_BSAPPE.XLS" xfId="1226"/>
    <cellStyle name="Normal_BUDGET" xfId="1227"/>
    <cellStyle name="Normal_C-Cap intensity" xfId="1228"/>
    <cellStyle name="Normal_C-Capex%rev" xfId="1229"/>
    <cellStyle name="Normal_C-Line per Staff" xfId="1230"/>
    <cellStyle name="Normal_C-lines distribution" xfId="1231"/>
    <cellStyle name="Normal_C-Orig PLDT lines" xfId="1232"/>
    <cellStyle name="Normal_C-Ret on Rev" xfId="1233"/>
    <cellStyle name="Normal_C-ROACE" xfId="1234"/>
    <cellStyle name="Normal_Calculations" xfId="1235"/>
    <cellStyle name="Normal_Calculations (2)" xfId="1236"/>
    <cellStyle name="Normal_Calculations II" xfId="1237"/>
    <cellStyle name="Normal_Calculations II_1" xfId="1238"/>
    <cellStyle name="Normal_Calculations III" xfId="1239"/>
    <cellStyle name="Normal_Calculations_1" xfId="1240"/>
    <cellStyle name="Normal_Calculations_2" xfId="1241"/>
    <cellStyle name="Normal_Capex" xfId="1242"/>
    <cellStyle name="Normal_Capex per line" xfId="1243"/>
    <cellStyle name="Normal_Capex%rev" xfId="1244"/>
    <cellStyle name="Normal_CAPEX2" xfId="1245"/>
    <cellStyle name="Normal_CAPEX94" xfId="1246"/>
    <cellStyle name="Normal_CAPEX_dimon" xfId="1247"/>
    <cellStyle name="Normal_CAPEX_VERA" xfId="1248"/>
    <cellStyle name="Normal_CAPEXPWI.XLS" xfId="1249"/>
    <cellStyle name="Normal_CAPEXPWO.XLS" xfId="1250"/>
    <cellStyle name="Normal_CapInt" xfId="1251"/>
    <cellStyle name="Normal_Cardig GHS" xfId="1252"/>
    <cellStyle name="Normal_Cash Flows" xfId="1253"/>
    <cellStyle name="Normal_Cashflow" xfId="1254"/>
    <cellStyle name="Normal_CBU BOX CHART V PLAN" xfId="1255"/>
    <cellStyle name="Normal_CBU BOX CHART V PLAN_1" xfId="1256"/>
    <cellStyle name="Normal_CCOCPX" xfId="1257"/>
    <cellStyle name="Normal_CEL-C-CO.XLS" xfId="1258"/>
    <cellStyle name="Normal_Certs Q2" xfId="1259"/>
    <cellStyle name="Normal_Certs Q2 (2)" xfId="1260"/>
    <cellStyle name="Normal_cf0402_ndf" xfId="1261"/>
    <cellStyle name="Normal_CFMACROS.XLM" xfId="1262"/>
    <cellStyle name="Normal_CFMODEL" xfId="1263"/>
    <cellStyle name="Normal_CFMODEL.XLS" xfId="1264"/>
    <cellStyle name="Normal_CFTEST49" xfId="1265"/>
    <cellStyle name="Normal_CHANGES.XLS" xfId="1266"/>
    <cellStyle name="Normal_CHANGES.XLS_1" xfId="1267"/>
    <cellStyle name="Normal_chase1026" xfId="1268"/>
    <cellStyle name="Normal_ChgLoan" xfId="1269"/>
    <cellStyle name="Normal_Cht-Capex per line" xfId="1270"/>
    <cellStyle name="Normal_Cht-Cum Real Opr Cf" xfId="1271"/>
    <cellStyle name="Normal_Cht-Dep%Rev" xfId="1272"/>
    <cellStyle name="Normal_Cht-Real Opr Cf" xfId="1273"/>
    <cellStyle name="Normal_Cht-Rev dist" xfId="1274"/>
    <cellStyle name="Normal_Cht-Rev p line" xfId="1275"/>
    <cellStyle name="Normal_Cht-Rev per Staff" xfId="1276"/>
    <cellStyle name="Normal_Cht-Staff cost%revenue" xfId="1277"/>
    <cellStyle name="Normal_Co-wide Monthly" xfId="1278"/>
    <cellStyle name="Normal_Co-wide Monthly_dimon" xfId="1279"/>
    <cellStyle name="Normal_Code" xfId="1280"/>
    <cellStyle name="Normal_COMOTH" xfId="1281"/>
    <cellStyle name="Normal_coperdefault" xfId="1282"/>
    <cellStyle name="Normal_coperdefault_1" xfId="1283"/>
    <cellStyle name="Normal_Corp method" xfId="1284"/>
    <cellStyle name="Normal_COSO Capex" xfId="1285"/>
    <cellStyle name="Normal_Cost Code" xfId="1286"/>
    <cellStyle name="Normal_CROCF" xfId="1287"/>
    <cellStyle name="Normal_CTCUR" xfId="1288"/>
    <cellStyle name="Normal_Cum Real Opr Cf" xfId="1289"/>
    <cellStyle name="Normal_CUMPLTCH" xfId="1290"/>
    <cellStyle name="Normal_CurrencySKorea" xfId="1291"/>
    <cellStyle name="Normal_Curve_Economics" xfId="1292"/>
    <cellStyle name="Normal_Curve_Economics_1" xfId="1293"/>
    <cellStyle name="Normal_DAS Imperial 12-24-98 5PM" xfId="1294"/>
    <cellStyle name="Normal_DEFAULT" xfId="1295"/>
    <cellStyle name="Normal_Demand Fcst." xfId="1296"/>
    <cellStyle name="Normal_Dep%Rev" xfId="1297"/>
    <cellStyle name="Normal_Depletion" xfId="1298"/>
    <cellStyle name="Normal_DeskCurves" xfId="1299"/>
    <cellStyle name="Normal_dimon" xfId="1300"/>
    <cellStyle name="Normal_dimon_1" xfId="1301"/>
    <cellStyle name="Normal_dimon_2" xfId="1302"/>
    <cellStyle name="Normal_dimon_3" xfId="1303"/>
    <cellStyle name="Normal_dimon_4" xfId="1304"/>
    <cellStyle name="Normal_DIV" xfId="1305"/>
    <cellStyle name="Normal_Dowell C1b" xfId="1306"/>
    <cellStyle name="Normal_Dowell-C1a" xfId="1307"/>
    <cellStyle name="Normal_DRAFT Order Summary" xfId="1308"/>
    <cellStyle name="Normal_Dummy1" xfId="1309"/>
    <cellStyle name="Normal_E&amp;ONW1" xfId="1310"/>
    <cellStyle name="Normal_E&amp;ONW2" xfId="1311"/>
    <cellStyle name="Normal_E&amp;OOCPX" xfId="1312"/>
    <cellStyle name="Normal_Effective Tax Rate" xfId="1313"/>
    <cellStyle name="Normal_emserdefault" xfId="1314"/>
    <cellStyle name="Normal_emserdefault_1" xfId="1315"/>
    <cellStyle name="Normal_EPS" xfId="1316"/>
    <cellStyle name="Normal_EQCON" xfId="1317"/>
    <cellStyle name="Normal_EVER1" xfId="1318"/>
    <cellStyle name="Normal_export 61898" xfId="1319"/>
    <cellStyle name="Normal_export deals 050898" xfId="1320"/>
    <cellStyle name="Normal_EXTEMP1" xfId="1321"/>
    <cellStyle name="Normal_F&amp;COCPX" xfId="1322"/>
    <cellStyle name="Normal_FEBRUARY" xfId="1323"/>
    <cellStyle name="Normal_FF" xfId="1324"/>
    <cellStyle name="Normal_FP 20 A (1)" xfId="1325"/>
    <cellStyle name="Normal_FP 20 A (2)" xfId="1326"/>
    <cellStyle name="Normal_FP-20 (App. E)" xfId="1327"/>
    <cellStyle name="Normal_FP-20 (App.A) " xfId="1328"/>
    <cellStyle name="Normal_FP-20 (App.A) _1" xfId="1329"/>
    <cellStyle name="Normal_FP-20(C1) (a)" xfId="1330"/>
    <cellStyle name="Normal_FP-20(C1) (a) (2)" xfId="1331"/>
    <cellStyle name="Normal_FP-20(C1) (a)_1" xfId="1332"/>
    <cellStyle name="Normal_FP-20(C1) (b)" xfId="1333"/>
    <cellStyle name="Normal_FP-20(C1) (b) " xfId="1334"/>
    <cellStyle name="Normal_FP-20(C1) (b) (2)" xfId="1335"/>
    <cellStyle name="Normal_FP-20(C1) (e)" xfId="1336"/>
    <cellStyle name="Normal_FP20_C1A" xfId="1337"/>
    <cellStyle name="Normal_FP20_C1B" xfId="1338"/>
    <cellStyle name="Normal_GASDATA1" xfId="1339"/>
    <cellStyle name="Normal_GASDATA1 (2)" xfId="1340"/>
    <cellStyle name="Normal_GASDATA1_1" xfId="1341"/>
    <cellStyle name="Normal_GCM" xfId="1342"/>
    <cellStyle name="Normal_GE03" xfId="1343"/>
    <cellStyle name="Normal_GE04" xfId="1344"/>
    <cellStyle name="Normal_GenAssum" xfId="1345"/>
    <cellStyle name="Normal_GenMod" xfId="1346"/>
    <cellStyle name="Normal_GP C1a" xfId="1347"/>
    <cellStyle name="Normal_GP C1b" xfId="1348"/>
    <cellStyle name="Normal_GP_EI_3" xfId="1349"/>
    <cellStyle name="Normal_GQ C1A" xfId="1350"/>
    <cellStyle name="Normal_GQ C1B" xfId="1351"/>
    <cellStyle name="Normal_H" xfId="1352"/>
    <cellStyle name="Normal_HC" xfId="1353"/>
    <cellStyle name="Normal_Igobox" xfId="1354"/>
    <cellStyle name="Normal_Igobox_1" xfId="1355"/>
    <cellStyle name="Normal_Igobox_2" xfId="1356"/>
    <cellStyle name="Normal_Igobox_Imacros" xfId="1357"/>
    <cellStyle name="Normal_Igobox_IPP" xfId="1358"/>
    <cellStyle name="Normal_Igobox_Iprintbox" xfId="1359"/>
    <cellStyle name="Normal_Imacros" xfId="1360"/>
    <cellStyle name="Normal_Imacros_1" xfId="1361"/>
    <cellStyle name="Normal_Imacros_2" xfId="1362"/>
    <cellStyle name="Normal_Input" xfId="1363"/>
    <cellStyle name="Normal_INPUT_1" xfId="1364"/>
    <cellStyle name="Normal_INPUT_GenAssum" xfId="1365"/>
    <cellStyle name="Normal_Inputs" xfId="1366"/>
    <cellStyle name="Normal_Inputs_dimon" xfId="1367"/>
    <cellStyle name="Normal_Int. Data Table" xfId="1368"/>
    <cellStyle name="Normal_Int. Data Table_1" xfId="1369"/>
    <cellStyle name="Normal_INVREV" xfId="1370"/>
    <cellStyle name="Normal_IPM C1b" xfId="1371"/>
    <cellStyle name="Normal_IPMC1a" xfId="1372"/>
    <cellStyle name="Normal_IPP" xfId="1373"/>
    <cellStyle name="Normal_IPP Summary" xfId="1374"/>
    <cellStyle name="Normal_IPP_1" xfId="1375"/>
    <cellStyle name="Normal_IPP_1_Igobox" xfId="1376"/>
    <cellStyle name="Normal_IPP_1_Imacros" xfId="1377"/>
    <cellStyle name="Normal_IPP_1_Iprintbox" xfId="1378"/>
    <cellStyle name="Normal_IPP_2" xfId="1379"/>
    <cellStyle name="Normal_IPP_dimon" xfId="1380"/>
    <cellStyle name="Normal_Iprintbox" xfId="1381"/>
    <cellStyle name="Normal_Iprintbox_1" xfId="1382"/>
    <cellStyle name="Normal_Iprintbox_2" xfId="1383"/>
    <cellStyle name="Normal_IRR" xfId="1384"/>
    <cellStyle name="Normal_IS-Hold" xfId="1385"/>
    <cellStyle name="Normal_Iterbox" xfId="1386"/>
    <cellStyle name="Normal_ITOCPX" xfId="1387"/>
    <cellStyle name="Normal_jancf" xfId="1388"/>
    <cellStyle name="Normal_JUNMTH55" xfId="1389"/>
    <cellStyle name="Normal_JUNMTH57" xfId="1390"/>
    <cellStyle name="Normal_JUNYTD55" xfId="1391"/>
    <cellStyle name="Normal_JUNYTD57" xfId="1392"/>
    <cellStyle name="Normal_laroux" xfId="1393"/>
    <cellStyle name="Normal_laroux_1" xfId="1394"/>
    <cellStyle name="Normal_laroux_1_dimon" xfId="1395"/>
    <cellStyle name="Normal_laroux_1_dimon_1" xfId="1396"/>
    <cellStyle name="Normal_laroux_1_dimon_2" xfId="1397"/>
    <cellStyle name="Normal_laroux_1_laroux" xfId="1398"/>
    <cellStyle name="Normal_laroux_1_laroux_1" xfId="1399"/>
    <cellStyle name="Normal_laroux_1_laroux_2" xfId="1400"/>
    <cellStyle name="Normal_laroux_1_Locas" xfId="1401"/>
    <cellStyle name="Normal_laroux_1_Locas_1" xfId="1402"/>
    <cellStyle name="Normal_laroux_1_pldt" xfId="1403"/>
    <cellStyle name="Normal_laroux_1_pldt_1" xfId="1404"/>
    <cellStyle name="Normal_laroux_1_pldt_2" xfId="1405"/>
    <cellStyle name="Normal_laroux_1_pldt_3" xfId="1406"/>
    <cellStyle name="Normal_laroux_1_PLDT_dimon" xfId="1407"/>
    <cellStyle name="Normal_laroux_1_VERA" xfId="1408"/>
    <cellStyle name="Normal_laroux_1_VERA_1" xfId="1409"/>
    <cellStyle name="Normal_laroux_1_VIRUS-EDY" xfId="1410"/>
    <cellStyle name="Normal_laroux_2" xfId="1411"/>
    <cellStyle name="Normal_laroux_2_dimon" xfId="1412"/>
    <cellStyle name="Normal_laroux_2_dimon_1" xfId="1413"/>
    <cellStyle name="Normal_laroux_2_dimon_2" xfId="1414"/>
    <cellStyle name="Normal_laroux_2_dimon_3" xfId="1415"/>
    <cellStyle name="Normal_laroux_2_laroux" xfId="1416"/>
    <cellStyle name="Normal_laroux_2_laroux_1" xfId="1417"/>
    <cellStyle name="Normal_laroux_2_laroux_2" xfId="1418"/>
    <cellStyle name="Normal_laroux_2_Locas" xfId="1419"/>
    <cellStyle name="Normal_laroux_2_Locas_1" xfId="1420"/>
    <cellStyle name="Normal_laroux_2_pldt" xfId="1421"/>
    <cellStyle name="Normal_laroux_2_pldt_1" xfId="1422"/>
    <cellStyle name="Normal_laroux_2_pldt_2" xfId="1423"/>
    <cellStyle name="Normal_laroux_2_VIRUS-EDY" xfId="1424"/>
    <cellStyle name="Normal_laroux_3" xfId="1425"/>
    <cellStyle name="Normal_laroux_3_dimon" xfId="1426"/>
    <cellStyle name="Normal_laroux_3_dimon_1" xfId="1427"/>
    <cellStyle name="Normal_laroux_3_dimon_2" xfId="1428"/>
    <cellStyle name="Normal_laroux_3_dimon_3" xfId="1429"/>
    <cellStyle name="Normal_laroux_3_dimon_4" xfId="1430"/>
    <cellStyle name="Normal_laroux_3_laroux" xfId="1431"/>
    <cellStyle name="Normal_laroux_3_laroux_1" xfId="1432"/>
    <cellStyle name="Normal_laroux_3_laroux_2" xfId="1433"/>
    <cellStyle name="Normal_laroux_3_laroux_dimon" xfId="1434"/>
    <cellStyle name="Normal_laroux_3_Locas" xfId="1435"/>
    <cellStyle name="Normal_laroux_3_pldt" xfId="1436"/>
    <cellStyle name="Normal_laroux_3_pldt_1" xfId="1437"/>
    <cellStyle name="Normal_laroux_3_PLDT_dimon" xfId="1438"/>
    <cellStyle name="Normal_laroux_3_VERA" xfId="1439"/>
    <cellStyle name="Normal_laroux_3_VERA_1" xfId="1440"/>
    <cellStyle name="Normal_laroux_3_VIRUS-EDY" xfId="1441"/>
    <cellStyle name="Normal_laroux_4" xfId="1442"/>
    <cellStyle name="Normal_laroux_4_dimon" xfId="1443"/>
    <cellStyle name="Normal_laroux_4_dimon_1" xfId="1444"/>
    <cellStyle name="Normal_laroux_4_dimon_2" xfId="1445"/>
    <cellStyle name="Normal_laroux_4_dimon_3" xfId="1446"/>
    <cellStyle name="Normal_laroux_4_laroux" xfId="1447"/>
    <cellStyle name="Normal_laroux_4_laroux_1" xfId="1448"/>
    <cellStyle name="Normal_laroux_4_laroux_2" xfId="1449"/>
    <cellStyle name="Normal_laroux_4_pldt" xfId="1450"/>
    <cellStyle name="Normal_laroux_4_pldt_1" xfId="1451"/>
    <cellStyle name="Normal_laroux_4_pldt_2" xfId="1452"/>
    <cellStyle name="Normal_laroux_4_PLDT_dimon" xfId="1453"/>
    <cellStyle name="Normal_laroux_4_VERA" xfId="1454"/>
    <cellStyle name="Normal_laroux_4_VIRUS-EDY" xfId="1455"/>
    <cellStyle name="Normal_laroux_5" xfId="1456"/>
    <cellStyle name="Normal_laroux_5_dimon" xfId="1457"/>
    <cellStyle name="Normal_laroux_5_dimon_1" xfId="1458"/>
    <cellStyle name="Normal_laroux_5_dimon_2" xfId="1459"/>
    <cellStyle name="Normal_laroux_5_dimon_3" xfId="1460"/>
    <cellStyle name="Normal_laroux_5_laroux" xfId="1461"/>
    <cellStyle name="Normal_laroux_5_laroux_1" xfId="1462"/>
    <cellStyle name="Normal_laroux_5_laroux_2" xfId="1463"/>
    <cellStyle name="Normal_laroux_5_pldt" xfId="1464"/>
    <cellStyle name="Normal_laroux_5_pldt_1" xfId="1465"/>
    <cellStyle name="Normal_laroux_5_pldt_2" xfId="1466"/>
    <cellStyle name="Normal_laroux_5_pldt_3" xfId="1467"/>
    <cellStyle name="Normal_laroux_5_PLDT_dimon" xfId="1468"/>
    <cellStyle name="Normal_laroux_5_VERA" xfId="1469"/>
    <cellStyle name="Normal_laroux_5_VIRUS-EDY" xfId="1470"/>
    <cellStyle name="Normal_laroux_6" xfId="1471"/>
    <cellStyle name="Normal_laroux_6_dimon" xfId="1472"/>
    <cellStyle name="Normal_laroux_6_dimon_1" xfId="1473"/>
    <cellStyle name="Normal_laroux_6_dimon_2" xfId="1474"/>
    <cellStyle name="Normal_laroux_6_dimon_3" xfId="1475"/>
    <cellStyle name="Normal_laroux_6_laroux" xfId="1476"/>
    <cellStyle name="Normal_laroux_6_laroux_1" xfId="1477"/>
    <cellStyle name="Normal_laroux_6_laroux_dimon" xfId="1478"/>
    <cellStyle name="Normal_laroux_6_pldt" xfId="1479"/>
    <cellStyle name="Normal_laroux_6_pldt_1" xfId="1480"/>
    <cellStyle name="Normal_laroux_6_pldt_2" xfId="1481"/>
    <cellStyle name="Normal_laroux_6_PLDT_dimon" xfId="1482"/>
    <cellStyle name="Normal_laroux_6_VERA" xfId="1483"/>
    <cellStyle name="Normal_laroux_6_VIRUS-EDY" xfId="1484"/>
    <cellStyle name="Normal_laroux_7" xfId="1485"/>
    <cellStyle name="Normal_laroux_7_dimon" xfId="1486"/>
    <cellStyle name="Normal_laroux_7_dimon_1" xfId="1487"/>
    <cellStyle name="Normal_laroux_7_dimon_2" xfId="1488"/>
    <cellStyle name="Normal_laroux_7_laroux" xfId="1489"/>
    <cellStyle name="Normal_laroux_7_pldt" xfId="1490"/>
    <cellStyle name="Normal_laroux_7_pldt_1" xfId="1491"/>
    <cellStyle name="Normal_laroux_7_VERA" xfId="1492"/>
    <cellStyle name="Normal_laroux_7_VIRUS-EDY" xfId="1493"/>
    <cellStyle name="Normal_laroux_8" xfId="1494"/>
    <cellStyle name="Normal_laroux_8_dimon" xfId="1495"/>
    <cellStyle name="Normal_laroux_8_dimon_1" xfId="1496"/>
    <cellStyle name="Normal_laroux_8_pldt" xfId="1497"/>
    <cellStyle name="Normal_laroux_8_pldt_1" xfId="1498"/>
    <cellStyle name="Normal_laroux_8_VERA" xfId="1499"/>
    <cellStyle name="Normal_laroux_9" xfId="1500"/>
    <cellStyle name="Normal_laroux_9_dimon" xfId="1501"/>
    <cellStyle name="Normal_laroux_9_dimon_1" xfId="1502"/>
    <cellStyle name="Normal_laroux_A" xfId="1503"/>
    <cellStyle name="Normal_laroux_B" xfId="1504"/>
    <cellStyle name="Normal_laroux_C" xfId="1505"/>
    <cellStyle name="Normal_laroux_D" xfId="1506"/>
    <cellStyle name="Normal_laroux_dimon" xfId="1507"/>
    <cellStyle name="Normal_laroux_dimon_1" xfId="1508"/>
    <cellStyle name="Normal_laroux_dimon_2" xfId="1509"/>
    <cellStyle name="Normal_laroux_dimon_3" xfId="1510"/>
    <cellStyle name="Normal_laroux_dimon_4" xfId="1511"/>
    <cellStyle name="Normal_laroux_dimon_5" xfId="1512"/>
    <cellStyle name="Normal_laroux_laroux" xfId="1513"/>
    <cellStyle name="Normal_laroux_laroux_1" xfId="1514"/>
    <cellStyle name="Normal_laroux_laroux_2" xfId="1515"/>
    <cellStyle name="Normal_laroux_Locas" xfId="1516"/>
    <cellStyle name="Normal_laroux_pldt" xfId="1517"/>
    <cellStyle name="Normal_laroux_pldt_1" xfId="1518"/>
    <cellStyle name="Normal_laroux_pldt_2" xfId="1519"/>
    <cellStyle name="Normal_laroux_pldt_3" xfId="1520"/>
    <cellStyle name="Normal_laroux_PLDT_dimon" xfId="1521"/>
    <cellStyle name="Normal_laroux_VERA" xfId="1522"/>
    <cellStyle name="Normal_laroux_VERA_1" xfId="1523"/>
    <cellStyle name="Normal_laroux_VIRUS-EDY" xfId="1524"/>
    <cellStyle name="Normal_Line Inst." xfId="1525"/>
    <cellStyle name="Normal_List" xfId="1526"/>
    <cellStyle name="Normal_Locas" xfId="1527"/>
    <cellStyle name="Normal_Locas_1" xfId="1528"/>
    <cellStyle name="Normal_Lock" xfId="1529"/>
    <cellStyle name="Normal_MAJREP" xfId="1530"/>
    <cellStyle name="Normal_Master" xfId="1531"/>
    <cellStyle name="Normal_MATERAL2" xfId="1532"/>
    <cellStyle name="Normal_MATERAL2_dimon" xfId="1533"/>
    <cellStyle name="Normal_MED-A-CO.XLS" xfId="1534"/>
    <cellStyle name="Normal_MID CURVE" xfId="1535"/>
    <cellStyle name="Normal_MKGOCPX" xfId="1536"/>
    <cellStyle name="Normal_Mkt Shr" xfId="1537"/>
    <cellStyle name="Normal_MOBCPX" xfId="1538"/>
    <cellStyle name="Normal_Module1" xfId="1539"/>
    <cellStyle name="Normal_Module1 (2)" xfId="1540"/>
    <cellStyle name="Normal_Module1 (2)_1" xfId="1541"/>
    <cellStyle name="Normal_MONTHLY" xfId="1542"/>
    <cellStyle name="Normal_MOR  - Supp" xfId="1543"/>
    <cellStyle name="Normal_mud plant bolted" xfId="1544"/>
    <cellStyle name="Normal_mud plant bolted_dimon" xfId="1545"/>
    <cellStyle name="Normal_Multikarya" xfId="1546"/>
    <cellStyle name="Normal_NA WITHOUT GOV'T &amp; PNX" xfId="1547"/>
    <cellStyle name="Normal_NAOBU10" xfId="1548"/>
    <cellStyle name="Normal_NAT ACCT" xfId="1549"/>
    <cellStyle name="Normal_NCR-C&amp;W Val" xfId="1550"/>
    <cellStyle name="Normal_NCR-Cap intensity" xfId="1551"/>
    <cellStyle name="Normal_NCR-Line per Staff" xfId="1552"/>
    <cellStyle name="Normal_NCR-Rev dist" xfId="1553"/>
    <cellStyle name="Normal_NEHQ-ACT.XLS" xfId="1554"/>
    <cellStyle name="Normal_NS-A-CO.XLS" xfId="1555"/>
    <cellStyle name="Normal_NS_AT" xfId="0"/>
    <cellStyle name="Normal_NS_CONS GROUP" xfId="0"/>
    <cellStyle name="Normal_NSACTUAL.XLS" xfId="0"/>
    <cellStyle name="Normal_NSACTUAL.XLS_1" xfId="0"/>
    <cellStyle name="Normal_NX00" xfId="0"/>
    <cellStyle name="Normal_OFFDATA1" xfId="0"/>
    <cellStyle name="Normal_OFFDATA1 (2)" xfId="0"/>
    <cellStyle name="Normal_OFFDATA1_1" xfId="0"/>
    <cellStyle name="Normal_Op Cost Break" xfId="0"/>
    <cellStyle name="Normal_Operations" xfId="0"/>
    <cellStyle name="Normal_opsmacro" xfId="0"/>
    <cellStyle name="Normal_OPSTAT" xfId="0"/>
    <cellStyle name="Normal_OS-A-CO.XLS" xfId="0"/>
    <cellStyle name="Normal_OSMOCPX" xfId="0"/>
    <cellStyle name="Normal_Other Months" xfId="0"/>
    <cellStyle name="Normal_Outlook" xfId="0"/>
    <cellStyle name="Normal_Outlook_1" xfId="0"/>
    <cellStyle name="Normal_OWN, AR, SNIPS" xfId="0"/>
    <cellStyle name="Normal_PAGE 1" xfId="0"/>
    <cellStyle name="Normal_pbdefault" xfId="0"/>
    <cellStyle name="Normal_pbdefault_1" xfId="0"/>
    <cellStyle name="Normal_percentages" xfId="0"/>
    <cellStyle name="Normal_PERSONAL" xfId="0"/>
    <cellStyle name="Normal_PERSONAL_dimon" xfId="0"/>
    <cellStyle name="Normal_PERSONAL_Locas" xfId="0"/>
    <cellStyle name="Normal_PGMKOCPX" xfId="0"/>
    <cellStyle name="Normal_PGNW1" xfId="0"/>
    <cellStyle name="Normal_PGNW2" xfId="0"/>
    <cellStyle name="Normal_PGNWOCPX" xfId="0"/>
    <cellStyle name="Normal_Picks" xfId="0"/>
    <cellStyle name="Normal_Pink" xfId="0"/>
    <cellStyle name="Normal_PKDATA1" xfId="0"/>
    <cellStyle name="Normal_PKDATA1 (2)" xfId="0"/>
    <cellStyle name="Normal_PKDATA1_1" xfId="0"/>
    <cellStyle name="Normal_PLAN" xfId="0"/>
    <cellStyle name="Normal_PLANT" xfId="0"/>
    <cellStyle name="Normal_PLANTS" xfId="0"/>
    <cellStyle name="Normal_PLDT" xfId="0"/>
    <cellStyle name="Normal_PLDT_1" xfId="0"/>
    <cellStyle name="Normal_pldt_1_Calculations" xfId="0"/>
    <cellStyle name="Normal_PLDT_1_dimon" xfId="0"/>
    <cellStyle name="Normal_pldt_2" xfId="0"/>
    <cellStyle name="Normal_pldt_2_Calculations" xfId="0"/>
    <cellStyle name="Normal_PLDT_2_dimon" xfId="0"/>
    <cellStyle name="Normal_pldt_2_dimon_1" xfId="0"/>
    <cellStyle name="Normal_pldt_2_pldt" xfId="0"/>
    <cellStyle name="Normal_pldt_3" xfId="0"/>
    <cellStyle name="Normal_pldt_3_dimon" xfId="0"/>
    <cellStyle name="Normal_pldt_4" xfId="0"/>
    <cellStyle name="Normal_pldt_4_dimon" xfId="0"/>
    <cellStyle name="Normal_PLDT_4_dimon_1" xfId="0"/>
    <cellStyle name="Normal_pldt_5" xfId="0"/>
    <cellStyle name="Normal_pldt_6" xfId="0"/>
    <cellStyle name="Normal_pldt_Calculations" xfId="0"/>
    <cellStyle name="Normal_PLDT_dimon" xfId="0"/>
    <cellStyle name="Normal_PLDT_dimon_1" xfId="0"/>
    <cellStyle name="Normal_pldt_pldt" xfId="0"/>
    <cellStyle name="Normal_POW-Provision" xfId="0"/>
    <cellStyle name="Normal_priccurv" xfId="0"/>
    <cellStyle name="Normal_priccurv_1" xfId="0"/>
    <cellStyle name="Normal_priccurv_2" xfId="0"/>
    <cellStyle name="Normal_PriceCurve" xfId="0"/>
    <cellStyle name="Normal_PriceCurve_1" xfId="0"/>
    <cellStyle name="Normal_PrintBox (2)" xfId="0"/>
    <cellStyle name="Normal_PROCDS&amp;G" xfId="0"/>
    <cellStyle name="Normal_PROD SALES" xfId="0"/>
    <cellStyle name="Normal_PROD SALES by Region Pg 2" xfId="0"/>
    <cellStyle name="Normal_PRODUCT" xfId="0"/>
    <cellStyle name="Normal_Production Payment model" xfId="0"/>
    <cellStyle name="Normal_production tony" xfId="0"/>
    <cellStyle name="Normal_PROFILE4" xfId="0"/>
    <cellStyle name="Normal_PSTNOCFP" xfId="0"/>
    <cellStyle name="Normal_Q08-95.XLS" xfId="0"/>
    <cellStyle name="Normal_QMM-1" xfId="0"/>
    <cellStyle name="Normal_Quarter End Months" xfId="0"/>
    <cellStyle name="Normal_r1" xfId="0"/>
    <cellStyle name="Normal_R2FAC" xfId="0"/>
    <cellStyle name="Normal_Real Opr Cf" xfId="0"/>
    <cellStyle name="Normal_Real Rev per Staff (1)" xfId="0"/>
    <cellStyle name="Normal_Real Rev per Staff (2)" xfId="0"/>
    <cellStyle name="Normal_Region 2-C&amp;W" xfId="0"/>
    <cellStyle name="Normal_REPORT-budget" xfId="0"/>
    <cellStyle name="Normal_REPORT-plan" xfId="0"/>
    <cellStyle name="Normal_Return on Rev" xfId="0"/>
    <cellStyle name="Normal_Rev p line" xfId="0"/>
    <cellStyle name="Normal_ROACE" xfId="0"/>
    <cellStyle name="Normal_ROCF (Tot)" xfId="0"/>
    <cellStyle name="Normal_Sales Order" xfId="0"/>
    <cellStyle name="Normal_SALES, BGP, MOI" xfId="0"/>
    <cellStyle name="Normal_Salton Sea 4" xfId="0"/>
    <cellStyle name="Normal_SATOCPX" xfId="0"/>
    <cellStyle name="Normal_SC COP" xfId="0"/>
    <cellStyle name="Normal_ScreeningModel" xfId="0"/>
    <cellStyle name="Normal_SELECT" xfId="0"/>
    <cellStyle name="Normal_SHEET" xfId="0"/>
    <cellStyle name="Normal_Sheet1" xfId="0"/>
    <cellStyle name="Normal_Sheet1 (2)" xfId="0"/>
    <cellStyle name="Normal_Sheet1 (2)_dimon" xfId="0"/>
    <cellStyle name="Normal_Sheet1 (2)_VERA" xfId="0"/>
    <cellStyle name="Normal_Sheet1 (2)_VERA_1" xfId="0"/>
    <cellStyle name="Normal_Sheet1_1" xfId="0"/>
    <cellStyle name="Normal_Sheet1_brownsville_0121" xfId="0"/>
    <cellStyle name="Normal_Sheet1_dimon" xfId="0"/>
    <cellStyle name="Normal_Sheet1_dimon_1" xfId="0"/>
    <cellStyle name="Normal_Sheet1_FUNDS" xfId="0"/>
    <cellStyle name="Normal_Sheet1_FUNDS (2)" xfId="0"/>
    <cellStyle name="Normal_Sheet1_laroux" xfId="0"/>
    <cellStyle name="Normal_Sheet1_List" xfId="0"/>
    <cellStyle name="Normal_Sheet1_PLDT" xfId="0"/>
    <cellStyle name="Normal_Sheet1_VERA" xfId="0"/>
    <cellStyle name="Normal_Sheet1_VERA_1" xfId="0"/>
    <cellStyle name="Normal_Sheet2" xfId="0"/>
    <cellStyle name="Normal_Sheet3" xfId="0"/>
    <cellStyle name="Normal_SHENREPT" xfId="0"/>
    <cellStyle name="Normal_SHENREPT_laroux" xfId="0"/>
    <cellStyle name="Normal_SHENREPT_pldt" xfId="0"/>
    <cellStyle name="Normal_solInv_suppldata_qry" xfId="0"/>
    <cellStyle name="Normal_SOP" xfId="0"/>
    <cellStyle name="Normal_Specifics" xfId="0"/>
    <cellStyle name="Normal_sprint contr" xfId="0"/>
    <cellStyle name="Normal_Staff cost%rev" xfId="0"/>
    <cellStyle name="Normal_Summary" xfId="0"/>
    <cellStyle name="Normal_SUMMARY_brownsville_0121" xfId="0"/>
    <cellStyle name="Normal_SUMMARY_DCF_IPP" xfId="0"/>
    <cellStyle name="Normal_Summary_dimon" xfId="0"/>
    <cellStyle name="Normal_SUMPAGE" xfId="0"/>
    <cellStyle name="Normal_Supplementary analysis" xfId="0"/>
    <cellStyle name="Normal_SWI-C-CO.XLS" xfId="0"/>
    <cellStyle name="Normal_Tax Depr" xfId="0"/>
    <cellStyle name="Normal_Template" xfId="0"/>
    <cellStyle name="Normal_Template_dimon" xfId="0"/>
    <cellStyle name="Normal_TESTDATA" xfId="0"/>
    <cellStyle name="Normal_TMSNW1" xfId="0"/>
    <cellStyle name="Normal_TMSNW2" xfId="0"/>
    <cellStyle name="Normal_TMSOCPX" xfId="0"/>
    <cellStyle name="Normal_TOTAL MTH" xfId="0"/>
    <cellStyle name="Normal_TOTAL NX CASH FLOW" xfId="0"/>
    <cellStyle name="Normal_TOTAL YTD" xfId="0"/>
    <cellStyle name="Normal_Total-Rev dist." xfId="0"/>
    <cellStyle name="Normal_TRANSDSC.XLS" xfId="0"/>
    <cellStyle name="Normal_TRANSFXA.XLS" xfId="0"/>
    <cellStyle name="Normal_TRANSFXA.XLS_1" xfId="0"/>
    <cellStyle name="Normal_TRANSFXA.XLS_2" xfId="0"/>
    <cellStyle name="Normal_TRANSIME.XLS" xfId="0"/>
    <cellStyle name="Normal_TRANSIME.XLS_1" xfId="0"/>
    <cellStyle name="Normal_TRANSIME.XLS_TRANSDSC.XLS" xfId="0"/>
    <cellStyle name="Normal_TRANSIME.XLS_TRANSFXA.XLS" xfId="0"/>
    <cellStyle name="Normal_TRN-A-CO.XLS" xfId="0"/>
    <cellStyle name="Normal_VDlg" xfId="0"/>
    <cellStyle name="Normal_White" xfId="0"/>
    <cellStyle name="Normal_WO Var. &amp; Tot. Exp." xfId="0"/>
    <cellStyle name="Normal_WSP" xfId="0"/>
    <cellStyle name="Normal_yrcao" xfId="0"/>
    <cellStyle name="Normal_YREND55" xfId="0"/>
    <cellStyle name="Normal_YREND57" xfId="0"/>
    <cellStyle name="Normal_YTDCUR" xfId="0"/>
    <cellStyle name="Normal_Yuma CE Strategic" xfId="0"/>
    <cellStyle name="Normal_yuma_1006a" xfId="0"/>
    <cellStyle name="Percent [2]" xfId="0"/>
    <cellStyle name="Percent_dimon" xfId="0"/>
    <cellStyle name="Percent_Salton Sea 4" xfId="0"/>
    <cellStyle name="Percent_SPC99-03" xfId="0"/>
    <cellStyle name="Percent_Tony" xfId="0"/>
    <cellStyle name="Percent_Yuma CE Strategic" xfId="0"/>
    <cellStyle name="Standard_Anpassen der Amortisation" xfId="0"/>
    <cellStyle name="Standard_ATW" xfId="0"/>
    <cellStyle name="Standard_Compiling Utility Macros" xfId="0"/>
    <cellStyle name="Standard_FixerSetupDlg" xfId="0"/>
    <cellStyle name="Standard_Sperren" xfId="0"/>
    <cellStyle name="Standard_Sperren_1" xfId="0"/>
    <cellStyle name="Standard_TemplateInformation" xfId="0"/>
    <cellStyle name="Standard_TemplateInformation_1" xfId="0"/>
    <cellStyle name="Total" xfId="0"/>
    <cellStyle name="uk" xfId="0"/>
    <cellStyle name="Un" xfId="0"/>
    <cellStyle name="Unprot" xfId="0"/>
    <cellStyle name="Unprot$" xfId="0"/>
    <cellStyle name="Unprot_CurrencySKorea" xfId="0"/>
    <cellStyle name="Unprot_GenMod" xfId="0"/>
    <cellStyle name="Unprot_ScreeningModel" xfId="0"/>
    <cellStyle name="Unprotect" xfId="0"/>
    <cellStyle name="Unprotect_dimon" xfId="0"/>
    <cellStyle name="Unprotect_summary" xfId="0"/>
    <cellStyle name="Währung [0]_Compiling Utility Macros" xfId="0"/>
    <cellStyle name="Währung [0]_FixerSetupDlg" xfId="0"/>
    <cellStyle name="Währung [0]_TemplateInformation" xfId="0"/>
    <cellStyle name="Währung_Compiling Utility Macros" xfId="0"/>
    <cellStyle name="Währung_FixerSetupDlg" xfId="0"/>
    <cellStyle name="Währung_TemplateInformation" xfId="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externalLink" Target="externalLinks/externalLink1.xml"/><Relationship Id="rId23" Type="http://schemas.openxmlformats.org/officeDocument/2006/relationships/externalLink" Target="externalLinks/externalLink2.xml"/><Relationship Id="rId24" Type="http://schemas.openxmlformats.org/officeDocument/2006/relationships/externalLink" Target="externalLinks/externalLink3.xml"/><Relationship Id="rId25" Type="http://schemas.openxmlformats.org/officeDocument/2006/relationships/externalLink" Target="externalLinks/externalLink4.xml"/><Relationship Id="rId26" Type="http://schemas.openxmlformats.org/officeDocument/2006/relationships/externalLink" Target="externalLinks/externalLink5.xml"/><Relationship Id="rId27" Type="http://schemas.openxmlformats.org/officeDocument/2006/relationships/externalLink" Target="externalLinks/externalLink6.xml"/><Relationship Id="rId28" Type="http://schemas.openxmlformats.org/officeDocument/2006/relationships/externalLink" Target="externalLinks/externalLink7.xml"/><Relationship Id="rId29" Type="http://schemas.openxmlformats.org/officeDocument/2006/relationships/externalLink" Target="externalLinks/externalLink8.xml"/><Relationship Id="rId3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2.xml"/><Relationship Id="rId4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NAES/From_KO/LM6000s/Control/BasePowerModel-2-7-00.xls" TargetMode="External"/>
</Relationships>
</file>

<file path=xl/externalLinks/_rels/externalLink10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CamRid-current%20model.xls" TargetMode="External"/>
</Relationships>
</file>

<file path=xl/externalLinks/_rels/externalLink1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PCP_update98&amp;99.xls" TargetMode="External"/>
</Relationships>
</file>

<file path=xl/externalLinks/_rels/externalLink1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SKYRIVER.xls" TargetMode="External"/>
</Relationships>
</file>

<file path=xl/externalLinks/_rels/externalLink1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RE_update98&amp;99.xls" TargetMode="External"/>
</Relationships>
</file>

<file path=xl/externalLinks/_rels/externalLink1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Greenridge%20acquisition_01.xls" TargetMode="External"/>
</Relationships>
</file>

<file path=xl/externalLinks/_rels/externalLink1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Mojave%2016-18.xls" TargetMode="External"/>
</Relationships>
</file>

<file path=xl/externalLinks/_rels/externalLink1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Model_Feb28.xls" TargetMode="External"/>
</Relationships>
</file>

<file path=xl/externalLinks/_rels/externalLink17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VG.xls" TargetMode="External"/>
</Relationships>
</file>

<file path=xl/externalLinks/_rels/externalLink18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WPP92%20JD123199FinalEquity.xls" TargetMode="External"/>
</Relationships>
</file>

<file path=xl/externalLinks/_rels/externalLink19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WPP91-2%20JD123199FinalEquity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A:/PEMEX_Model.xls" TargetMode="External"/>
</Relationships>
</file>

<file path=xl/externalLinks/_rels/externalLink20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WPP8993099.xls" TargetMode="External"/>
</Relationships>
</file>

<file path=xl/externalLinks/_rels/externalLink2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wpp91%20Return123199.xls" TargetMode="External"/>
</Relationships>
</file>

<file path=xl/externalLinks/_rels/externalLink2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WPP90%20Return1231GR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NAES/From_KO/LM6000s/Control/OldCostConfiguration-1-20-99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A:/TEMP/Brownsville2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A:/East%20Origination/CTG%20Models/brownsville_0121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NAES/GenSvcs/Genco/Financing/Control/Wilton_New.xls" TargetMode="External"/>
</Relationships>
</file>

<file path=xl/externalLinks/_rels/externalLink7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Cerro_Current_2000.xls" TargetMode="External"/>
</Relationships>
</file>

<file path=xl/externalLinks/_rels/externalLink8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SWMesaBase.xls" TargetMode="External"/>
</Relationships>
</file>

<file path=xl/externalLinks/_rels/externalLink9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unzipped/e26-21%20Wind/Vansycle%206-13-00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Tracking Sheet"/>
      <sheetName val="Assumptions"/>
      <sheetName val="Price_Technical Assumption"/>
      <sheetName val="IS"/>
      <sheetName val="BS"/>
      <sheetName val="Returns Analysis"/>
      <sheetName val="Debt"/>
      <sheetName val="Depreciation"/>
      <sheetName val="Taxes"/>
      <sheetName val="ID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Scenarios"/>
      <sheetName val="COVER"/>
      <sheetName val="SUMMARY"/>
      <sheetName val="TURBINES"/>
      <sheetName val="ASSUME1"/>
      <sheetName val="ASSUME2"/>
      <sheetName val="18mw"/>
      <sheetName val="TOD"/>
      <sheetName val="Hi_Lo"/>
      <sheetName val="RES_REV2"/>
      <sheetName val="SOURCES"/>
      <sheetName val="FINANCIALS"/>
      <sheetName val="TAX"/>
      <sheetName val="NOLs"/>
      <sheetName val="RETURNS"/>
      <sheetName val="BALANCES"/>
      <sheetName val="PARTNER INCOME"/>
      <sheetName val="DEBT"/>
      <sheetName val="DEPR"/>
      <sheetName val="1999"/>
      <sheetName val="CONSTRUCT"/>
      <sheetName val="PPA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35">
          <cell r="F35">
            <v>3670.96678546197</v>
          </cell>
          <cell r="G35">
            <v>3670.96678546197</v>
          </cell>
          <cell r="H35">
            <v>3670.96678546197</v>
          </cell>
          <cell r="I35">
            <v>3670.96678546197</v>
          </cell>
          <cell r="J35">
            <v>3670.96678546197</v>
          </cell>
          <cell r="K35">
            <v>3670.96678546197</v>
          </cell>
          <cell r="L35">
            <v>3670.96678546197</v>
          </cell>
          <cell r="M35">
            <v>3670.96678546197</v>
          </cell>
          <cell r="N35">
            <v>3670.96678546197</v>
          </cell>
          <cell r="O35">
            <v>3670.96678546197</v>
          </cell>
          <cell r="P35">
            <v>3670.96678546197</v>
          </cell>
          <cell r="Q35">
            <v>3670.96678546197</v>
          </cell>
          <cell r="R35">
            <v>3670.96678546197</v>
          </cell>
          <cell r="S35">
            <v>3670.96678546197</v>
          </cell>
          <cell r="T35">
            <v>3670.96678546197</v>
          </cell>
          <cell r="U35">
            <v>3145.43668948519</v>
          </cell>
          <cell r="V35">
            <v>61.326747271944</v>
          </cell>
        </row>
        <row r="36">
          <cell r="F36">
            <v>5897.17710125704</v>
          </cell>
          <cell r="G36">
            <v>5716.39614350575</v>
          </cell>
          <cell r="H36">
            <v>5539.4873773974</v>
          </cell>
          <cell r="I36">
            <v>5733.62757851431</v>
          </cell>
          <cell r="J36">
            <v>5934.0126100762</v>
          </cell>
          <cell r="K36">
            <v>6140.83337597961</v>
          </cell>
          <cell r="L36">
            <v>6354.2864222969</v>
          </cell>
          <cell r="M36">
            <v>6399.11169368626</v>
          </cell>
          <cell r="N36">
            <v>6442.20679963116</v>
          </cell>
          <cell r="O36">
            <v>6483.45721606475</v>
          </cell>
          <cell r="P36">
            <v>6522.74377407024</v>
          </cell>
          <cell r="Q36">
            <v>6659.20247223442</v>
          </cell>
          <cell r="R36">
            <v>6798.40739044801</v>
          </cell>
          <cell r="S36">
            <v>6940.41055302713</v>
          </cell>
          <cell r="T36">
            <v>7085.26486911618</v>
          </cell>
          <cell r="U36">
            <v>7144.83286863627</v>
          </cell>
          <cell r="V36">
            <v>7202.95097758917</v>
          </cell>
          <cell r="W36">
            <v>7202.95097758917</v>
          </cell>
          <cell r="X36">
            <v>7314.39404563635</v>
          </cell>
          <cell r="Y36">
            <v>7497.25389677726</v>
          </cell>
          <cell r="Z36">
            <v>7684.68524419669</v>
          </cell>
        </row>
      </sheetData>
      <sheetData sheetId="7"/>
      <sheetData sheetId="8"/>
      <sheetData sheetId="9"/>
      <sheetData sheetId="10"/>
      <sheetData sheetId="11"/>
      <sheetData sheetId="12">
        <row r="14">
          <cell r="F14">
            <v>777.52763296718</v>
          </cell>
          <cell r="G14">
            <v>891.840823791359</v>
          </cell>
          <cell r="H14">
            <v>932.024344386143</v>
          </cell>
          <cell r="I14">
            <v>951.849952995797</v>
          </cell>
          <cell r="J14">
            <v>991.271201820691</v>
          </cell>
          <cell r="K14">
            <v>992.769536553709</v>
          </cell>
          <cell r="L14">
            <v>1094.42902496755</v>
          </cell>
          <cell r="M14">
            <v>1055.74576309174</v>
          </cell>
          <cell r="N14">
            <v>1059.17626618759</v>
          </cell>
          <cell r="O14">
            <v>1082.86086412353</v>
          </cell>
          <cell r="P14">
            <v>1126.27158657193</v>
          </cell>
          <cell r="Q14">
            <v>1211.83894424697</v>
          </cell>
          <cell r="R14">
            <v>1157.7625742851</v>
          </cell>
          <cell r="S14">
            <v>1203.48942789578</v>
          </cell>
          <cell r="T14">
            <v>1211.42291082444</v>
          </cell>
          <cell r="U14">
            <v>1269.82519624709</v>
          </cell>
          <cell r="V14">
            <v>1368.11712443792</v>
          </cell>
          <cell r="W14">
            <v>1298.67387241884</v>
          </cell>
          <cell r="X14">
            <v>1329.82357558814</v>
          </cell>
          <cell r="Y14">
            <v>1380.9599141546</v>
          </cell>
          <cell r="Z14">
            <v>1394.42869312164</v>
          </cell>
        </row>
        <row r="15">
          <cell r="F15">
            <v>45.9459598582875</v>
          </cell>
          <cell r="G15">
            <v>46.8419060755241</v>
          </cell>
          <cell r="H15">
            <v>47.7553232439968</v>
          </cell>
          <cell r="I15">
            <v>48.6865520472548</v>
          </cell>
          <cell r="J15">
            <v>49.6359398121762</v>
          </cell>
          <cell r="K15">
            <v>50.6038406385137</v>
          </cell>
          <cell r="L15">
            <v>51.5906155309647</v>
          </cell>
          <cell r="M15">
            <v>52.5966325338185</v>
          </cell>
          <cell r="N15">
            <v>53.622266868228</v>
          </cell>
          <cell r="O15">
            <v>54.6679010721584</v>
          </cell>
          <cell r="P15">
            <v>55.7339251430655</v>
          </cell>
          <cell r="Q15">
            <v>56.8207366833553</v>
          </cell>
          <cell r="R15">
            <v>57.9287410486807</v>
          </cell>
          <cell r="S15">
            <v>59.05835149913</v>
          </cell>
          <cell r="T15">
            <v>60.209989353363</v>
          </cell>
          <cell r="U15">
            <v>61.3840841457536</v>
          </cell>
          <cell r="V15">
            <v>62.5810737865958</v>
          </cell>
          <cell r="W15">
            <v>63.8014047254345</v>
          </cell>
          <cell r="X15">
            <v>65.0455321175804</v>
          </cell>
          <cell r="Y15">
            <v>66.3139199938733</v>
          </cell>
          <cell r="Z15">
            <v>67.6070414337538</v>
          </cell>
        </row>
        <row r="16">
          <cell r="F16">
            <v>414.349606</v>
          </cell>
          <cell r="G16">
            <v>359.829921</v>
          </cell>
          <cell r="H16">
            <v>310.7622045</v>
          </cell>
          <cell r="I16">
            <v>261.694488</v>
          </cell>
          <cell r="J16">
            <v>218.07874</v>
          </cell>
          <cell r="K16">
            <v>190.8188975</v>
          </cell>
          <cell r="L16">
            <v>169.0110235</v>
          </cell>
          <cell r="M16">
            <v>163.559055</v>
          </cell>
          <cell r="N16">
            <v>163.559055</v>
          </cell>
          <cell r="O16">
            <v>163.559055</v>
          </cell>
          <cell r="P16">
            <v>163.559055</v>
          </cell>
          <cell r="Q16">
            <v>163.559055</v>
          </cell>
          <cell r="R16">
            <v>163.559055</v>
          </cell>
          <cell r="S16">
            <v>163.559055</v>
          </cell>
          <cell r="T16">
            <v>163.559055</v>
          </cell>
          <cell r="U16">
            <v>163.559055</v>
          </cell>
          <cell r="V16">
            <v>163.559055</v>
          </cell>
          <cell r="W16">
            <v>163.559055</v>
          </cell>
          <cell r="X16">
            <v>163.559055</v>
          </cell>
          <cell r="Y16">
            <v>163.559055</v>
          </cell>
          <cell r="Z16">
            <v>163.559055</v>
          </cell>
        </row>
        <row r="17">
          <cell r="F17">
            <v>437.742582817395</v>
          </cell>
          <cell r="G17">
            <v>429.471854000273</v>
          </cell>
          <cell r="H17">
            <v>421.378277950816</v>
          </cell>
          <cell r="I17">
            <v>430.260192151915</v>
          </cell>
          <cell r="J17">
            <v>439.427807345871</v>
          </cell>
          <cell r="K17">
            <v>448.889857385952</v>
          </cell>
          <cell r="L17">
            <v>458.655334254968</v>
          </cell>
          <cell r="M17">
            <v>460.706090421032</v>
          </cell>
          <cell r="N17">
            <v>462.677691518011</v>
          </cell>
          <cell r="O17">
            <v>464.564898069847</v>
          </cell>
          <cell r="P17">
            <v>466.362258098599</v>
          </cell>
          <cell r="Q17">
            <v>472.60524353961</v>
          </cell>
          <cell r="R17">
            <v>478.973868547881</v>
          </cell>
          <cell r="S17">
            <v>485.470513235876</v>
          </cell>
          <cell r="T17">
            <v>492.09759819695</v>
          </cell>
          <cell r="U17">
            <v>470.779832284057</v>
          </cell>
          <cell r="V17">
            <v>332.340705912396</v>
          </cell>
          <cell r="W17">
            <v>329.535007224705</v>
          </cell>
          <cell r="X17">
            <v>334.633527587863</v>
          </cell>
          <cell r="Y17">
            <v>342.999365777559</v>
          </cell>
          <cell r="Z17">
            <v>351.574349921999</v>
          </cell>
        </row>
        <row r="18">
          <cell r="F18">
            <v>16.05355</v>
          </cell>
          <cell r="G18">
            <v>16.45488875</v>
          </cell>
          <cell r="H18">
            <v>16.86626096875</v>
          </cell>
          <cell r="I18">
            <v>17.2879174929687</v>
          </cell>
          <cell r="J18">
            <v>17.720115430293</v>
          </cell>
          <cell r="K18">
            <v>18.1631183160503</v>
          </cell>
          <cell r="L18">
            <v>18.6171962739515</v>
          </cell>
          <cell r="M18">
            <v>19.0826261808003</v>
          </cell>
          <cell r="N18">
            <v>19.5596918353203</v>
          </cell>
          <cell r="O18">
            <v>20.0486841312033</v>
          </cell>
          <cell r="P18">
            <v>20.5499012344834</v>
          </cell>
          <cell r="Q18">
            <v>21.0636487653455</v>
          </cell>
          <cell r="R18">
            <v>21.5902399844791</v>
          </cell>
          <cell r="S18">
            <v>22.1299959840911</v>
          </cell>
          <cell r="T18">
            <v>22.6832458836934</v>
          </cell>
          <cell r="U18">
            <v>23.2503270307857</v>
          </cell>
          <cell r="V18">
            <v>23.8315852065554</v>
          </cell>
          <cell r="W18">
            <v>24.4273748367192</v>
          </cell>
          <cell r="X18">
            <v>25.0380592076372</v>
          </cell>
          <cell r="Y18">
            <v>25.6640106878282</v>
          </cell>
          <cell r="Z18">
            <v>26.3056109550239</v>
          </cell>
        </row>
        <row r="19">
          <cell r="F19">
            <v>103.3815</v>
          </cell>
          <cell r="G19">
            <v>105.9660375</v>
          </cell>
          <cell r="H19">
            <v>108.6151884375</v>
          </cell>
          <cell r="I19">
            <v>111.330568148437</v>
          </cell>
          <cell r="J19">
            <v>114.113832352148</v>
          </cell>
          <cell r="K19">
            <v>116.966678160952</v>
          </cell>
          <cell r="L19">
            <v>119.890845114976</v>
          </cell>
          <cell r="M19">
            <v>122.88811624285</v>
          </cell>
          <cell r="N19">
            <v>125.960319148922</v>
          </cell>
          <cell r="O19">
            <v>129.109327127645</v>
          </cell>
          <cell r="P19">
            <v>132.337060305836</v>
          </cell>
          <cell r="Q19">
            <v>135.645486813482</v>
          </cell>
          <cell r="R19">
            <v>139.036623983819</v>
          </cell>
          <cell r="S19">
            <v>142.512539583414</v>
          </cell>
          <cell r="T19">
            <v>146.075353072999</v>
          </cell>
          <cell r="U19">
            <v>149.727236899824</v>
          </cell>
          <cell r="V19">
            <v>153.47041782232</v>
          </cell>
          <cell r="W19">
            <v>157.307178267878</v>
          </cell>
          <cell r="X19">
            <v>161.239857724575</v>
          </cell>
          <cell r="Y19">
            <v>165.270854167689</v>
          </cell>
          <cell r="Z19">
            <v>169.402625521881</v>
          </cell>
        </row>
        <row r="20">
          <cell r="F20">
            <v>26.265625</v>
          </cell>
          <cell r="G20">
            <v>26.922265625</v>
          </cell>
          <cell r="H20">
            <v>27.595322265625</v>
          </cell>
          <cell r="I20">
            <v>28.2852053222656</v>
          </cell>
          <cell r="J20">
            <v>28.9923354553223</v>
          </cell>
          <cell r="K20">
            <v>29.7171438417053</v>
          </cell>
          <cell r="L20">
            <v>30.4600724377479</v>
          </cell>
          <cell r="M20">
            <v>31.2215742486916</v>
          </cell>
          <cell r="N20">
            <v>32.0021136049089</v>
          </cell>
          <cell r="O20">
            <v>32.8021664450316</v>
          </cell>
          <cell r="P20">
            <v>33.6222206061574</v>
          </cell>
          <cell r="Q20">
            <v>34.4627761213114</v>
          </cell>
          <cell r="R20">
            <v>35.3243455243441</v>
          </cell>
          <cell r="S20">
            <v>36.2074541624527</v>
          </cell>
          <cell r="T20">
            <v>37.1126405165141</v>
          </cell>
          <cell r="U20">
            <v>38.0404565294269</v>
          </cell>
          <cell r="V20">
            <v>38.9914679426626</v>
          </cell>
          <cell r="W20">
            <v>39.9662546412291</v>
          </cell>
          <cell r="X20">
            <v>40.9654110072599</v>
          </cell>
          <cell r="Y20">
            <v>41.9895462824413</v>
          </cell>
          <cell r="Z20">
            <v>43.0392849395024</v>
          </cell>
        </row>
        <row r="22">
          <cell r="F22">
            <v>52.53125</v>
          </cell>
          <cell r="G22">
            <v>53.84453125</v>
          </cell>
          <cell r="H22">
            <v>55.19064453125</v>
          </cell>
          <cell r="I22">
            <v>56.5704106445312</v>
          </cell>
          <cell r="J22">
            <v>57.9846709106445</v>
          </cell>
          <cell r="K22">
            <v>59.4342876834106</v>
          </cell>
          <cell r="L22">
            <v>60.9201448754959</v>
          </cell>
          <cell r="M22">
            <v>62.4431484973833</v>
          </cell>
          <cell r="N22">
            <v>64.0042272098178</v>
          </cell>
          <cell r="O22">
            <v>65.6043328900633</v>
          </cell>
          <cell r="P22">
            <v>67.2444412123149</v>
          </cell>
          <cell r="Q22">
            <v>68.9255522426227</v>
          </cell>
          <cell r="R22">
            <v>70.6486910486883</v>
          </cell>
          <cell r="S22">
            <v>72.4149083249055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F23">
            <v>105.0625</v>
          </cell>
          <cell r="G23">
            <v>107.6890625</v>
          </cell>
          <cell r="H23">
            <v>110.3812890625</v>
          </cell>
          <cell r="I23">
            <v>113.140821289062</v>
          </cell>
          <cell r="J23">
            <v>115.969341821289</v>
          </cell>
          <cell r="K23">
            <v>118.868575366821</v>
          </cell>
          <cell r="L23">
            <v>121.840289750992</v>
          </cell>
          <cell r="M23">
            <v>124.886296994767</v>
          </cell>
          <cell r="N23">
            <v>128.008454419636</v>
          </cell>
          <cell r="O23">
            <v>131.208665780127</v>
          </cell>
          <cell r="P23">
            <v>134.48888242463</v>
          </cell>
          <cell r="Q23">
            <v>137.851104485245</v>
          </cell>
          <cell r="R23">
            <v>141.297382097377</v>
          </cell>
          <cell r="S23">
            <v>144.829816649811</v>
          </cell>
          <cell r="T23">
            <v>148.450562066056</v>
          </cell>
          <cell r="U23">
            <v>152.161826117708</v>
          </cell>
          <cell r="V23">
            <v>155.96587177065</v>
          </cell>
          <cell r="W23">
            <v>159.865018564917</v>
          </cell>
          <cell r="X23">
            <v>163.861644029039</v>
          </cell>
          <cell r="Y23">
            <v>167.958185129765</v>
          </cell>
          <cell r="Z23">
            <v>172.15713975801</v>
          </cell>
        </row>
        <row r="66">
          <cell r="F66">
            <v>1771.44008152744</v>
          </cell>
        </row>
        <row r="72">
          <cell r="F72">
            <v>45885.5599184726</v>
          </cell>
        </row>
        <row r="105">
          <cell r="G105">
            <v>-1771.44008152744</v>
          </cell>
          <cell r="H105">
            <v>-1771.76073260487</v>
          </cell>
          <cell r="I105">
            <v>-1953.49321777681</v>
          </cell>
          <cell r="J105">
            <v>-2184.18403464761</v>
          </cell>
          <cell r="K105">
            <v>-2429.51158252029</v>
          </cell>
          <cell r="L105">
            <v>-2643.14052397868</v>
          </cell>
          <cell r="M105">
            <v>-2842.97815098495</v>
          </cell>
          <cell r="N105">
            <v>-3030.40198750941</v>
          </cell>
          <cell r="O105">
            <v>-3262.57208160711</v>
          </cell>
          <cell r="P105">
            <v>-3503.14303928517</v>
          </cell>
          <cell r="Q105">
            <v>-3793.66603949204</v>
          </cell>
          <cell r="R105">
            <v>-4197.75693333594</v>
          </cell>
          <cell r="S105">
            <v>-4581.39178593591</v>
          </cell>
          <cell r="T105">
            <v>-4587.79467080128</v>
          </cell>
          <cell r="U105">
            <v>-5103.7651379925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</sheetData>
      <sheetData sheetId="13">
        <row r="48">
          <cell r="F48">
            <v>3339.366496011</v>
          </cell>
          <cell r="G48">
            <v>3339.366496011</v>
          </cell>
          <cell r="H48">
            <v>3524.8868569005</v>
          </cell>
          <cell r="I48">
            <v>3524.8868569005</v>
          </cell>
          <cell r="J48">
            <v>3710.40721779</v>
          </cell>
          <cell r="K48">
            <v>3710.40721779</v>
          </cell>
          <cell r="L48">
            <v>3895.9275786795</v>
          </cell>
          <cell r="M48">
            <v>3895.9275786795</v>
          </cell>
          <cell r="N48">
            <v>4081.447939569</v>
          </cell>
          <cell r="O48">
            <v>808.300904510362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</sheetData>
      <sheetData sheetId="14"/>
      <sheetData sheetId="15"/>
      <sheetData sheetId="16"/>
      <sheetData sheetId="17"/>
      <sheetData sheetId="18">
        <row r="63">
          <cell r="E63">
            <v>3362.86964499159</v>
          </cell>
          <cell r="F63">
            <v>3552.48975208695</v>
          </cell>
          <cell r="G63">
            <v>3419.72759442804</v>
          </cell>
          <cell r="H63">
            <v>3284.69520908226</v>
          </cell>
          <cell r="I63">
            <v>3134.2773323353</v>
          </cell>
          <cell r="J63">
            <v>2966.17628394737</v>
          </cell>
          <cell r="K63">
            <v>2780.19428439476</v>
          </cell>
          <cell r="L63">
            <v>2578.37408090376</v>
          </cell>
          <cell r="M63">
            <v>2361.83185593912</v>
          </cell>
          <cell r="N63">
            <v>2128.00038089092</v>
          </cell>
          <cell r="O63">
            <v>1876.56352254687</v>
          </cell>
          <cell r="P63">
            <v>1605.93514631263</v>
          </cell>
          <cell r="Q63">
            <v>1311.36134072683</v>
          </cell>
          <cell r="R63">
            <v>986.046222068871</v>
          </cell>
          <cell r="S63">
            <v>1203.4802596007</v>
          </cell>
          <cell r="T63">
            <v>282.481937405166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</sheetData>
      <sheetData sheetId="19"/>
      <sheetData sheetId="20"/>
      <sheetData sheetId="21"/>
      <sheetData sheetId="2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UMMARY"/>
      <sheetName val="TURBINES"/>
      <sheetName val="ASSUME2"/>
      <sheetName val="ASSUME1"/>
      <sheetName val="Elect_Rev"/>
      <sheetName val="TOD"/>
      <sheetName val="RES_REV2"/>
      <sheetName val="SOURCES"/>
      <sheetName val="FINANCIALS"/>
      <sheetName val="TAX"/>
      <sheetName val="NOLs"/>
      <sheetName val="RETURNS"/>
      <sheetName val="BALANCES"/>
      <sheetName val="PARTNER INCOME"/>
      <sheetName val="DEBT"/>
      <sheetName val="DEPR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F19">
            <v>8200.39855084248</v>
          </cell>
          <cell r="G19">
            <v>8012.82481638199</v>
          </cell>
          <cell r="H19">
            <v>7924.17662581114</v>
          </cell>
          <cell r="I19">
            <v>7911.37089229096</v>
          </cell>
          <cell r="J19">
            <v>7889.56682112057</v>
          </cell>
          <cell r="K19">
            <v>8574.37536513639</v>
          </cell>
          <cell r="L19">
            <v>8793.47220418078</v>
          </cell>
          <cell r="M19">
            <v>9012.56904322517</v>
          </cell>
          <cell r="N19">
            <v>9231.66588226956</v>
          </cell>
          <cell r="O19">
            <v>9450.76272131394</v>
          </cell>
          <cell r="P19">
            <v>9669.85956035833</v>
          </cell>
          <cell r="Q19">
            <v>9840.95748056443</v>
          </cell>
          <cell r="R19">
            <v>10012.0554007705</v>
          </cell>
          <cell r="S19">
            <v>10183.1533209766</v>
          </cell>
          <cell r="T19">
            <v>10354.2512411827</v>
          </cell>
          <cell r="U19">
            <v>8298.19433578616</v>
          </cell>
          <cell r="V19">
            <v>8789.04175168838</v>
          </cell>
          <cell r="W19">
            <v>9472.11384003844</v>
          </cell>
          <cell r="X19">
            <v>9766.04103464473</v>
          </cell>
          <cell r="Y19">
            <v>5197.42026865939</v>
          </cell>
          <cell r="Z19">
            <v>0</v>
          </cell>
        </row>
        <row r="22">
          <cell r="F22">
            <v>543.15</v>
          </cell>
          <cell r="G22">
            <v>554.013</v>
          </cell>
          <cell r="H22">
            <v>565.09326</v>
          </cell>
          <cell r="I22">
            <v>576.3951252</v>
          </cell>
          <cell r="J22">
            <v>587.923027704</v>
          </cell>
          <cell r="K22">
            <v>599.68148825808</v>
          </cell>
          <cell r="L22">
            <v>611.675118023242</v>
          </cell>
          <cell r="M22">
            <v>623.908620383707</v>
          </cell>
          <cell r="N22">
            <v>636.386792791381</v>
          </cell>
          <cell r="O22">
            <v>649.114528647208</v>
          </cell>
          <cell r="P22">
            <v>662.096819220153</v>
          </cell>
          <cell r="Q22">
            <v>675.338755604556</v>
          </cell>
          <cell r="R22">
            <v>688.845530716647</v>
          </cell>
          <cell r="S22">
            <v>702.62244133098</v>
          </cell>
          <cell r="T22">
            <v>716.674890157599</v>
          </cell>
          <cell r="U22">
            <v>731.008387960751</v>
          </cell>
          <cell r="V22">
            <v>745.628555719966</v>
          </cell>
          <cell r="W22">
            <v>760.541126834366</v>
          </cell>
          <cell r="X22">
            <v>775.751949371053</v>
          </cell>
          <cell r="Y22">
            <v>390.213857272672</v>
          </cell>
          <cell r="Z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F24">
            <v>119.34</v>
          </cell>
          <cell r="G24">
            <v>121.7268</v>
          </cell>
          <cell r="H24">
            <v>124.161336</v>
          </cell>
          <cell r="I24">
            <v>126.64456272</v>
          </cell>
          <cell r="J24">
            <v>129.1774539744</v>
          </cell>
          <cell r="K24">
            <v>131.761003053888</v>
          </cell>
          <cell r="L24">
            <v>134.396223114966</v>
          </cell>
          <cell r="M24">
            <v>137.084147577265</v>
          </cell>
          <cell r="N24">
            <v>139.82583052881</v>
          </cell>
          <cell r="O24">
            <v>142.622347139387</v>
          </cell>
          <cell r="P24">
            <v>145.474794082174</v>
          </cell>
          <cell r="Q24">
            <v>148.384289963818</v>
          </cell>
          <cell r="R24">
            <v>151.351975763094</v>
          </cell>
          <cell r="S24">
            <v>154.379015278356</v>
          </cell>
          <cell r="T24">
            <v>157.466595583923</v>
          </cell>
          <cell r="U24">
            <v>160.615927495602</v>
          </cell>
          <cell r="V24">
            <v>163.828246045514</v>
          </cell>
          <cell r="W24">
            <v>167.104810966424</v>
          </cell>
          <cell r="X24">
            <v>170.446907185753</v>
          </cell>
          <cell r="Y24">
            <v>85.7371292035731</v>
          </cell>
          <cell r="Z24">
            <v>0</v>
          </cell>
        </row>
        <row r="25">
          <cell r="F25">
            <v>14.3026062913881</v>
          </cell>
          <cell r="G25">
            <v>14.5815071140701</v>
          </cell>
          <cell r="H25">
            <v>14.8658465027945</v>
          </cell>
          <cell r="I25">
            <v>15.155730509599</v>
          </cell>
          <cell r="J25">
            <v>15.4512672545362</v>
          </cell>
          <cell r="K25">
            <v>15.7525669659996</v>
          </cell>
          <cell r="L25">
            <v>16.0597420218366</v>
          </cell>
          <cell r="M25">
            <v>16.3729069912625</v>
          </cell>
          <cell r="N25">
            <v>16.6921786775921</v>
          </cell>
          <cell r="O25">
            <v>17.0176761618051</v>
          </cell>
          <cell r="P25">
            <v>17.3495208469603</v>
          </cell>
          <cell r="Q25">
            <v>17.687836503476</v>
          </cell>
          <cell r="R25">
            <v>18.0327493152938</v>
          </cell>
          <cell r="S25">
            <v>18.3843879269421</v>
          </cell>
          <cell r="T25">
            <v>18.7428834915174</v>
          </cell>
          <cell r="U25">
            <v>19.108369719602</v>
          </cell>
          <cell r="V25">
            <v>19.4809829291343</v>
          </cell>
          <cell r="W25">
            <v>19.8608620962524</v>
          </cell>
          <cell r="X25">
            <v>20.2481489071293</v>
          </cell>
          <cell r="Y25">
            <v>10.1801035779378</v>
          </cell>
          <cell r="Z25">
            <v>0</v>
          </cell>
        </row>
        <row r="26">
          <cell r="F26">
            <v>453.140056466735</v>
          </cell>
          <cell r="G26">
            <v>386.95105945474</v>
          </cell>
          <cell r="H26">
            <v>336.03644636859</v>
          </cell>
          <cell r="I26">
            <v>290.213294591055</v>
          </cell>
          <cell r="J26">
            <v>244.39014281352</v>
          </cell>
          <cell r="K26">
            <v>178.201145801525</v>
          </cell>
          <cell r="L26">
            <v>157.835300567065</v>
          </cell>
          <cell r="M26">
            <v>152.74383925845</v>
          </cell>
          <cell r="N26">
            <v>152.74383925845</v>
          </cell>
          <cell r="O26">
            <v>152.74383925845</v>
          </cell>
          <cell r="P26">
            <v>152.74383925845</v>
          </cell>
          <cell r="Q26">
            <v>152.74383925845</v>
          </cell>
          <cell r="R26">
            <v>152.74383925845</v>
          </cell>
          <cell r="S26">
            <v>152.74383925845</v>
          </cell>
          <cell r="T26">
            <v>152.74383925845</v>
          </cell>
          <cell r="U26">
            <v>152.74383925845</v>
          </cell>
          <cell r="V26">
            <v>152.74383925845</v>
          </cell>
          <cell r="W26">
            <v>152.74383925845</v>
          </cell>
          <cell r="X26">
            <v>152.74383925845</v>
          </cell>
          <cell r="Y26">
            <v>75.3257289493726</v>
          </cell>
          <cell r="Z26">
            <v>0</v>
          </cell>
        </row>
        <row r="27">
          <cell r="F27">
            <v>356.519129698704</v>
          </cell>
          <cell r="G27">
            <v>348.717296064257</v>
          </cell>
          <cell r="H27">
            <v>345.03011439771</v>
          </cell>
          <cell r="I27">
            <v>344.497480109765</v>
          </cell>
          <cell r="J27">
            <v>343.590574159877</v>
          </cell>
          <cell r="K27">
            <v>372.074105434798</v>
          </cell>
          <cell r="L27">
            <v>381.187092884635</v>
          </cell>
          <cell r="M27">
            <v>390.300080334471</v>
          </cell>
          <cell r="N27">
            <v>399.413067784308</v>
          </cell>
          <cell r="O27">
            <v>408.526055234145</v>
          </cell>
          <cell r="P27">
            <v>417.639042683982</v>
          </cell>
          <cell r="Q27">
            <v>424.755590810974</v>
          </cell>
          <cell r="R27">
            <v>431.872138937967</v>
          </cell>
          <cell r="S27">
            <v>438.98868706496</v>
          </cell>
          <cell r="T27">
            <v>446.105235191953</v>
          </cell>
          <cell r="U27">
            <v>365.325614853029</v>
          </cell>
          <cell r="V27">
            <v>386.150644548381</v>
          </cell>
          <cell r="W27">
            <v>414.561950688707</v>
          </cell>
          <cell r="X27">
            <v>424.820706519576</v>
          </cell>
          <cell r="Y27">
            <v>228.543941755413</v>
          </cell>
          <cell r="Z27">
            <v>0</v>
          </cell>
        </row>
        <row r="28">
          <cell r="F28">
            <v>28.968</v>
          </cell>
          <cell r="G28">
            <v>29.54736</v>
          </cell>
          <cell r="H28">
            <v>30.1383072</v>
          </cell>
          <cell r="I28">
            <v>30.741073344</v>
          </cell>
          <cell r="J28">
            <v>31.35589481088</v>
          </cell>
          <cell r="K28">
            <v>31.9830127070976</v>
          </cell>
          <cell r="L28">
            <v>32.6226729612396</v>
          </cell>
          <cell r="M28">
            <v>33.2751264204644</v>
          </cell>
          <cell r="N28">
            <v>33.9406289488736</v>
          </cell>
          <cell r="O28">
            <v>34.6194415278511</v>
          </cell>
          <cell r="P28">
            <v>35.3118303584081</v>
          </cell>
          <cell r="Q28">
            <v>36.0180669655763</v>
          </cell>
          <cell r="R28">
            <v>36.7384283048878</v>
          </cell>
          <cell r="S28">
            <v>37.4731968709856</v>
          </cell>
          <cell r="T28">
            <v>38.2226608084053</v>
          </cell>
          <cell r="U28">
            <v>38.9871140245734</v>
          </cell>
          <cell r="V28">
            <v>39.7668563050649</v>
          </cell>
          <cell r="W28">
            <v>40.5621934311662</v>
          </cell>
          <cell r="X28">
            <v>41.3734372997895</v>
          </cell>
          <cell r="Y28">
            <v>20.8114057212092</v>
          </cell>
          <cell r="Z28">
            <v>0</v>
          </cell>
        </row>
        <row r="29">
          <cell r="F29">
            <v>130.5651</v>
          </cell>
          <cell r="G29">
            <v>130.5651</v>
          </cell>
          <cell r="H29">
            <v>130.5651</v>
          </cell>
          <cell r="I29">
            <v>130.5651</v>
          </cell>
          <cell r="J29">
            <v>130.5651</v>
          </cell>
          <cell r="K29">
            <v>130.5651</v>
          </cell>
          <cell r="L29">
            <v>130.5651</v>
          </cell>
          <cell r="M29">
            <v>130.5651</v>
          </cell>
          <cell r="N29">
            <v>130.5651</v>
          </cell>
          <cell r="O29">
            <v>130.5651</v>
          </cell>
          <cell r="P29">
            <v>130.5651</v>
          </cell>
          <cell r="Q29">
            <v>130.5651</v>
          </cell>
          <cell r="R29">
            <v>130.5651</v>
          </cell>
          <cell r="S29">
            <v>130.5651</v>
          </cell>
          <cell r="T29">
            <v>130.5651</v>
          </cell>
          <cell r="U29">
            <v>130.5651</v>
          </cell>
          <cell r="V29">
            <v>130.5651</v>
          </cell>
          <cell r="W29">
            <v>130.5651</v>
          </cell>
          <cell r="X29">
            <v>130.5651</v>
          </cell>
          <cell r="Y29">
            <v>64.3882684931507</v>
          </cell>
          <cell r="Z29">
            <v>0</v>
          </cell>
        </row>
        <row r="30">
          <cell r="F30">
            <v>124.4808</v>
          </cell>
          <cell r="G30">
            <v>126.970416</v>
          </cell>
          <cell r="H30">
            <v>129.50982432</v>
          </cell>
          <cell r="I30">
            <v>132.1000208064</v>
          </cell>
          <cell r="J30">
            <v>134.742021222528</v>
          </cell>
          <cell r="K30">
            <v>137.436861646979</v>
          </cell>
          <cell r="L30">
            <v>140.185598879918</v>
          </cell>
          <cell r="M30">
            <v>142.989310857517</v>
          </cell>
          <cell r="N30">
            <v>145.849097074667</v>
          </cell>
          <cell r="O30">
            <v>148.76607901616</v>
          </cell>
          <cell r="P30">
            <v>151.741400596483</v>
          </cell>
          <cell r="Q30">
            <v>154.776228608413</v>
          </cell>
          <cell r="R30">
            <v>157.871753180581</v>
          </cell>
          <cell r="S30">
            <v>161.029188244193</v>
          </cell>
          <cell r="T30">
            <v>164.249772009077</v>
          </cell>
          <cell r="U30">
            <v>167.534767449258</v>
          </cell>
          <cell r="V30">
            <v>170.885462798244</v>
          </cell>
          <cell r="W30">
            <v>174.303172054208</v>
          </cell>
          <cell r="X30">
            <v>177.789235495293</v>
          </cell>
          <cell r="Y30">
            <v>89.4304209231116</v>
          </cell>
          <cell r="Z30">
            <v>0</v>
          </cell>
        </row>
        <row r="32">
          <cell r="F32">
            <v>0</v>
          </cell>
          <cell r="G32">
            <v>54.121608</v>
          </cell>
          <cell r="H32">
            <v>55.20404016</v>
          </cell>
          <cell r="I32">
            <v>56.3081209632</v>
          </cell>
          <cell r="J32">
            <v>57.434283382464</v>
          </cell>
          <cell r="K32">
            <v>58.5829690501133</v>
          </cell>
          <cell r="L32">
            <v>59.7546284311156</v>
          </cell>
          <cell r="M32">
            <v>60.9497209997379</v>
          </cell>
          <cell r="N32">
            <v>62.1687154197326</v>
          </cell>
          <cell r="O32">
            <v>63.4120897281273</v>
          </cell>
          <cell r="P32">
            <v>64.6803315226898</v>
          </cell>
          <cell r="Q32">
            <v>65.9739381531436</v>
          </cell>
          <cell r="R32">
            <v>67.2934169162065</v>
          </cell>
          <cell r="S32">
            <v>68.6392852545306</v>
          </cell>
          <cell r="T32">
            <v>70.0120709596212</v>
          </cell>
          <cell r="U32">
            <v>71.4123123788137</v>
          </cell>
          <cell r="V32">
            <v>72.8405586263899</v>
          </cell>
          <cell r="W32">
            <v>74.2973697989177</v>
          </cell>
          <cell r="X32">
            <v>75.7833171948961</v>
          </cell>
          <cell r="Y32">
            <v>38.1200466766655</v>
          </cell>
          <cell r="Z32">
            <v>0</v>
          </cell>
        </row>
        <row r="33">
          <cell r="F33">
            <v>51</v>
          </cell>
          <cell r="G33">
            <v>52.02</v>
          </cell>
          <cell r="H33">
            <v>53.0604</v>
          </cell>
          <cell r="I33">
            <v>54.121608</v>
          </cell>
          <cell r="J33">
            <v>55.20404016</v>
          </cell>
          <cell r="K33">
            <v>56.3081209632</v>
          </cell>
          <cell r="L33">
            <v>57.434283382464</v>
          </cell>
          <cell r="M33">
            <v>58.5829690501133</v>
          </cell>
          <cell r="N33">
            <v>59.7546284311156</v>
          </cell>
          <cell r="O33">
            <v>60.9497209997379</v>
          </cell>
          <cell r="P33">
            <v>62.1687154197326</v>
          </cell>
          <cell r="Q33">
            <v>63.4120897281273</v>
          </cell>
          <cell r="R33">
            <v>64.6803315226898</v>
          </cell>
          <cell r="S33">
            <v>65.9739381531436</v>
          </cell>
          <cell r="T33">
            <v>67.2934169162065</v>
          </cell>
          <cell r="U33">
            <v>68.6392852545306</v>
          </cell>
          <cell r="V33">
            <v>70.0120709596213</v>
          </cell>
          <cell r="W33">
            <v>71.4123123788137</v>
          </cell>
          <cell r="X33">
            <v>72.84055862639</v>
          </cell>
          <cell r="Y33">
            <v>36.6397988049457</v>
          </cell>
          <cell r="Z33">
            <v>0</v>
          </cell>
        </row>
        <row r="34">
          <cell r="F34">
            <v>9.18</v>
          </cell>
          <cell r="G34">
            <v>9.3636</v>
          </cell>
          <cell r="H34">
            <v>9.550872</v>
          </cell>
          <cell r="I34">
            <v>9.74188944</v>
          </cell>
          <cell r="J34">
            <v>9.9367272288</v>
          </cell>
          <cell r="K34">
            <v>10.135461773376</v>
          </cell>
          <cell r="L34">
            <v>10.3381710088435</v>
          </cell>
          <cell r="M34">
            <v>10.5449344290204</v>
          </cell>
          <cell r="N34">
            <v>10.7558331176008</v>
          </cell>
          <cell r="O34">
            <v>10.9709497799528</v>
          </cell>
          <cell r="P34">
            <v>11.1903687755519</v>
          </cell>
          <cell r="Q34">
            <v>11.4141761510629</v>
          </cell>
          <cell r="R34">
            <v>11.6424596740842</v>
          </cell>
          <cell r="S34">
            <v>11.8753088675659</v>
          </cell>
          <cell r="T34">
            <v>12.1128150449172</v>
          </cell>
          <cell r="U34">
            <v>12.3550713458155</v>
          </cell>
          <cell r="V34">
            <v>12.6021727727318</v>
          </cell>
          <cell r="W34">
            <v>12.8542162281865</v>
          </cell>
          <cell r="X34">
            <v>13.1113005527502</v>
          </cell>
          <cell r="Y34">
            <v>6.59516378489023</v>
          </cell>
          <cell r="Z34">
            <v>0</v>
          </cell>
        </row>
        <row r="35">
          <cell r="F35">
            <v>48.96</v>
          </cell>
          <cell r="G35">
            <v>49.9392</v>
          </cell>
          <cell r="H35">
            <v>50.937984</v>
          </cell>
          <cell r="I35">
            <v>51.95674368</v>
          </cell>
          <cell r="J35">
            <v>52.9958785536</v>
          </cell>
          <cell r="K35">
            <v>54.055796124672</v>
          </cell>
          <cell r="L35">
            <v>55.1369120471654</v>
          </cell>
          <cell r="M35">
            <v>56.2396502881088</v>
          </cell>
          <cell r="N35">
            <v>57.3644432938709</v>
          </cell>
          <cell r="O35">
            <v>58.5117321597484</v>
          </cell>
          <cell r="P35">
            <v>59.6819668029433</v>
          </cell>
          <cell r="Q35">
            <v>60.8756061390022</v>
          </cell>
          <cell r="R35">
            <v>62.0931182617822</v>
          </cell>
          <cell r="S35">
            <v>63.3349806270179</v>
          </cell>
          <cell r="T35">
            <v>64.6016802395582</v>
          </cell>
          <cell r="U35">
            <v>65.8937138443494</v>
          </cell>
          <cell r="V35">
            <v>67.2115881212364</v>
          </cell>
          <cell r="W35">
            <v>68.5558198836611</v>
          </cell>
          <cell r="X35">
            <v>69.9269362813343</v>
          </cell>
          <cell r="Y35">
            <v>35.1742068527479</v>
          </cell>
          <cell r="Z35">
            <v>0</v>
          </cell>
        </row>
        <row r="36">
          <cell r="F36">
            <v>26.5528832975469</v>
          </cell>
          <cell r="G36">
            <v>25.9429096815999</v>
          </cell>
          <cell r="H36">
            <v>25.6546334071781</v>
          </cell>
          <cell r="I36">
            <v>25.6129902656016</v>
          </cell>
          <cell r="J36">
            <v>25.5420853056272</v>
          </cell>
          <cell r="K36">
            <v>27.769023661502</v>
          </cell>
          <cell r="L36">
            <v>28.4815076963209</v>
          </cell>
          <cell r="M36">
            <v>29.1939917311398</v>
          </cell>
          <cell r="N36">
            <v>29.9064757659588</v>
          </cell>
          <cell r="O36">
            <v>30.6189598007777</v>
          </cell>
          <cell r="P36">
            <v>31.3314438355966</v>
          </cell>
          <cell r="Q36">
            <v>31.8878395237739</v>
          </cell>
          <cell r="R36">
            <v>32.4442352119511</v>
          </cell>
          <cell r="S36">
            <v>33.0006309001284</v>
          </cell>
          <cell r="T36">
            <v>33.5570265883057</v>
          </cell>
          <cell r="U36">
            <v>35.0187779992984</v>
          </cell>
          <cell r="V36">
            <v>37.3742862347888</v>
          </cell>
          <cell r="W36">
            <v>39.5955777865179</v>
          </cell>
          <cell r="X36">
            <v>41.8168693382469</v>
          </cell>
          <cell r="Y36">
            <v>0</v>
          </cell>
          <cell r="Z36">
            <v>0</v>
          </cell>
        </row>
        <row r="45">
          <cell r="F45">
            <v>-3655.068</v>
          </cell>
          <cell r="G45">
            <v>-3077.39792604228</v>
          </cell>
          <cell r="H45">
            <v>-2963.3557414873</v>
          </cell>
          <cell r="I45">
            <v>-2844.99612738296</v>
          </cell>
          <cell r="J45">
            <v>-2723.19288936511</v>
          </cell>
          <cell r="K45">
            <v>-2587.18523084577</v>
          </cell>
          <cell r="L45">
            <v>-2416.2688557591</v>
          </cell>
          <cell r="M45">
            <v>-2223.45077659745</v>
          </cell>
          <cell r="N45">
            <v>-2007.5270869911</v>
          </cell>
          <cell r="O45">
            <v>-1763.58018638297</v>
          </cell>
          <cell r="P45">
            <v>-1489.63269914333</v>
          </cell>
          <cell r="Q45">
            <v>-1183.49749309207</v>
          </cell>
          <cell r="R45">
            <v>-844.582950144684</v>
          </cell>
          <cell r="S45">
            <v>-469.389741590332</v>
          </cell>
          <cell r="T45">
            <v>-88.5722631771267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117">
          <cell r="G117">
            <v>11579.010765201</v>
          </cell>
        </row>
      </sheetData>
      <sheetData sheetId="10">
        <row r="50">
          <cell r="F50">
            <v>2883.84027732</v>
          </cell>
          <cell r="G50">
            <v>2883.84027732</v>
          </cell>
          <cell r="H50">
            <v>2883.84027732</v>
          </cell>
          <cell r="I50">
            <v>3044.05362606</v>
          </cell>
          <cell r="J50">
            <v>3044.05362606</v>
          </cell>
          <cell r="K50">
            <v>3044.05362606</v>
          </cell>
          <cell r="L50">
            <v>3204.2669748</v>
          </cell>
          <cell r="M50">
            <v>3204.2669748</v>
          </cell>
          <cell r="N50">
            <v>3364.48032354</v>
          </cell>
          <cell r="O50">
            <v>2159.48624864416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</sheetData>
      <sheetData sheetId="11"/>
      <sheetData sheetId="12"/>
      <sheetData sheetId="13"/>
      <sheetData sheetId="14"/>
      <sheetData sheetId="15">
        <row r="37">
          <cell r="F37">
            <v>38702.225140916</v>
          </cell>
        </row>
        <row r="55">
          <cell r="E55">
            <v>49795</v>
          </cell>
        </row>
        <row r="60">
          <cell r="E60">
            <v>3655.068</v>
          </cell>
          <cell r="F60">
            <v>3077.39792604228</v>
          </cell>
          <cell r="G60">
            <v>2963.3557414873</v>
          </cell>
          <cell r="H60">
            <v>2844.99612738296</v>
          </cell>
          <cell r="I60">
            <v>2723.19288936511</v>
          </cell>
          <cell r="J60">
            <v>2587.18523084577</v>
          </cell>
          <cell r="K60">
            <v>2416.2688557591</v>
          </cell>
          <cell r="L60">
            <v>2223.45077659745</v>
          </cell>
          <cell r="M60">
            <v>2007.5270869911</v>
          </cell>
          <cell r="N60">
            <v>1763.58018638297</v>
          </cell>
          <cell r="O60">
            <v>1489.63269914333</v>
          </cell>
          <cell r="P60">
            <v>1183.49749309207</v>
          </cell>
          <cell r="Q60">
            <v>844.582950144684</v>
          </cell>
          <cell r="R60">
            <v>469.389741590332</v>
          </cell>
          <cell r="S60">
            <v>88.5722631771267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E61">
            <v>1884</v>
          </cell>
          <cell r="F61">
            <v>1418.43337874077</v>
          </cell>
          <cell r="G61">
            <v>1475.63967290275</v>
          </cell>
          <cell r="H61">
            <v>1510.63658673426</v>
          </cell>
          <cell r="I61">
            <v>1595.15615020403</v>
          </cell>
          <cell r="J61">
            <v>2073.53121420838</v>
          </cell>
          <cell r="K61">
            <v>2349.66763820908</v>
          </cell>
          <cell r="L61">
            <v>2611.59835334901</v>
          </cell>
          <cell r="M61">
            <v>2922.70852844919</v>
          </cell>
          <cell r="N61">
            <v>3290.19391364608</v>
          </cell>
          <cell r="O61">
            <v>3688.06979205038</v>
          </cell>
          <cell r="P61">
            <v>4090.44064657507</v>
          </cell>
          <cell r="Q61">
            <v>4522.75779827364</v>
          </cell>
          <cell r="R61">
            <v>4990.84536490679</v>
          </cell>
          <cell r="S61">
            <v>2162.54610266657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</sheetData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OVER"/>
      <sheetName val="TURBINES"/>
      <sheetName val="ASSUME1"/>
      <sheetName val="ASSUME2"/>
      <sheetName val="TOD Alloc"/>
      <sheetName val="2001"/>
      <sheetName val="Revenue"/>
      <sheetName val="ANNUALREV2"/>
      <sheetName val="MNTHCF"/>
      <sheetName val="FINANCIALS"/>
      <sheetName val="DEPR2"/>
      <sheetName val="TAX"/>
      <sheetName val="ADDL CONTRA"/>
      <sheetName val="DEBT"/>
      <sheetName val="NOLs"/>
      <sheetName val="RETURNS"/>
      <sheetName val="BALANCES"/>
      <sheetName val="PARTNER INCOME"/>
      <sheetName val="FERC"/>
      <sheetName val="CONSTRUCT"/>
      <sheetName val="SOURCES"/>
      <sheetName val="SENSITIVITY"/>
      <sheetName val="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N9">
            <v>38348</v>
          </cell>
          <cell r="O9">
            <v>23304</v>
          </cell>
          <cell r="P9">
            <v>10501</v>
          </cell>
          <cell r="Q9">
            <v>10653</v>
          </cell>
          <cell r="R9">
            <v>10804</v>
          </cell>
          <cell r="S9">
            <v>12755.4779057522</v>
          </cell>
          <cell r="T9">
            <v>13289.8452342585</v>
          </cell>
          <cell r="U9">
            <v>13557.0288985116</v>
          </cell>
          <cell r="V9">
            <v>13777.8870259011</v>
          </cell>
          <cell r="W9">
            <v>14004.7083227302</v>
          </cell>
          <cell r="X9">
            <v>14237.6537945736</v>
          </cell>
          <cell r="Y9">
            <v>14485.749349697</v>
          </cell>
          <cell r="Z9">
            <v>14740.7915803638</v>
          </cell>
          <cell r="AA9">
            <v>15002.9749934892</v>
          </cell>
          <cell r="AB9">
            <v>15272.4995421822</v>
          </cell>
          <cell r="AC9">
            <v>15549.5707782386</v>
          </cell>
          <cell r="AD9">
            <v>15834.4000089046</v>
          </cell>
          <cell r="AE9">
            <v>16127.2044580292</v>
          </cell>
          <cell r="AF9">
            <v>16428.2074317293</v>
          </cell>
          <cell r="AG9">
            <v>16737.638488693</v>
          </cell>
          <cell r="AH9">
            <v>17055.7336152516</v>
          </cell>
        </row>
        <row r="14">
          <cell r="N14">
            <v>1972</v>
          </cell>
          <cell r="O14">
            <v>1949</v>
          </cell>
          <cell r="P14">
            <v>1934</v>
          </cell>
          <cell r="Q14">
            <v>2029</v>
          </cell>
          <cell r="R14">
            <v>2019</v>
          </cell>
          <cell r="S14">
            <v>2073.513</v>
          </cell>
          <cell r="T14">
            <v>2129.497851</v>
          </cell>
          <cell r="U14">
            <v>2186.994292977</v>
          </cell>
          <cell r="V14">
            <v>2246.04313888738</v>
          </cell>
          <cell r="W14">
            <v>2306.68630363734</v>
          </cell>
          <cell r="X14">
            <v>2368.96683383555</v>
          </cell>
          <cell r="Y14">
            <v>2435.29790518294</v>
          </cell>
          <cell r="Z14">
            <v>2503.48624652806</v>
          </cell>
          <cell r="AA14">
            <v>2573.58386143085</v>
          </cell>
          <cell r="AB14">
            <v>2645.64420955091</v>
          </cell>
          <cell r="AC14">
            <v>2719.72224741834</v>
          </cell>
          <cell r="AD14">
            <v>2795.87447034605</v>
          </cell>
          <cell r="AE14">
            <v>2874.15895551574</v>
          </cell>
          <cell r="AF14">
            <v>2954.63540627018</v>
          </cell>
          <cell r="AG14">
            <v>3037.36519764575</v>
          </cell>
          <cell r="AH14">
            <v>3122.41142317983</v>
          </cell>
        </row>
        <row r="15">
          <cell r="N15">
            <v>544</v>
          </cell>
          <cell r="O15">
            <v>522</v>
          </cell>
          <cell r="P15">
            <v>483</v>
          </cell>
          <cell r="Q15">
            <v>459</v>
          </cell>
          <cell r="R15">
            <v>416</v>
          </cell>
          <cell r="S15">
            <v>200.128797</v>
          </cell>
          <cell r="T15">
            <v>200.128797</v>
          </cell>
          <cell r="U15">
            <v>200.128797</v>
          </cell>
          <cell r="V15">
            <v>200.128797</v>
          </cell>
          <cell r="W15">
            <v>200.128797</v>
          </cell>
          <cell r="X15">
            <v>200.128797</v>
          </cell>
          <cell r="Y15">
            <v>200.128797</v>
          </cell>
          <cell r="Z15">
            <v>200.128797</v>
          </cell>
          <cell r="AA15">
            <v>200.128797</v>
          </cell>
          <cell r="AB15">
            <v>200.128797</v>
          </cell>
          <cell r="AC15">
            <v>200.128797</v>
          </cell>
          <cell r="AD15">
            <v>200.128797</v>
          </cell>
          <cell r="AE15">
            <v>200.128797</v>
          </cell>
          <cell r="AF15">
            <v>200.128797</v>
          </cell>
          <cell r="AG15">
            <v>200.128797</v>
          </cell>
          <cell r="AH15">
            <v>200.128797</v>
          </cell>
        </row>
        <row r="16">
          <cell r="N16">
            <v>575</v>
          </cell>
          <cell r="O16">
            <v>298</v>
          </cell>
          <cell r="P16">
            <v>109</v>
          </cell>
          <cell r="Q16">
            <v>106</v>
          </cell>
          <cell r="R16">
            <v>107</v>
          </cell>
          <cell r="S16">
            <v>153.9</v>
          </cell>
          <cell r="T16">
            <v>153.9</v>
          </cell>
          <cell r="U16">
            <v>153.9</v>
          </cell>
          <cell r="V16">
            <v>153.9</v>
          </cell>
          <cell r="W16">
            <v>153.9</v>
          </cell>
          <cell r="X16">
            <v>153.9</v>
          </cell>
          <cell r="Y16">
            <v>153.9</v>
          </cell>
          <cell r="Z16">
            <v>153.9</v>
          </cell>
          <cell r="AA16">
            <v>153.9</v>
          </cell>
          <cell r="AB16">
            <v>153.9</v>
          </cell>
          <cell r="AC16">
            <v>155.495707782386</v>
          </cell>
          <cell r="AD16">
            <v>158.344000089046</v>
          </cell>
          <cell r="AE16">
            <v>161.272044580292</v>
          </cell>
          <cell r="AF16">
            <v>164.282074317293</v>
          </cell>
          <cell r="AG16">
            <v>167.37638488693</v>
          </cell>
          <cell r="AH16">
            <v>170.557336152516</v>
          </cell>
        </row>
        <row r="18">
          <cell r="N18">
            <v>168</v>
          </cell>
          <cell r="O18">
            <v>172</v>
          </cell>
          <cell r="P18">
            <v>176</v>
          </cell>
          <cell r="Q18">
            <v>180</v>
          </cell>
          <cell r="R18">
            <v>180</v>
          </cell>
          <cell r="S18">
            <v>184.86</v>
          </cell>
          <cell r="T18">
            <v>189.85122</v>
          </cell>
          <cell r="U18">
            <v>194.97720294</v>
          </cell>
          <cell r="V18">
            <v>200.24158741938</v>
          </cell>
          <cell r="W18">
            <v>205.648110279703</v>
          </cell>
          <cell r="X18">
            <v>211.200609257255</v>
          </cell>
          <cell r="Y18">
            <v>217.114226316458</v>
          </cell>
          <cell r="Z18">
            <v>223.193424653319</v>
          </cell>
          <cell r="AA18">
            <v>229.442840543612</v>
          </cell>
          <cell r="AB18">
            <v>235.867240078833</v>
          </cell>
          <cell r="AC18">
            <v>242.471522801041</v>
          </cell>
          <cell r="AD18">
            <v>249.26072543947</v>
          </cell>
          <cell r="AE18">
            <v>256.240025751775</v>
          </cell>
          <cell r="AF18">
            <v>263.414746472825</v>
          </cell>
          <cell r="AG18">
            <v>270.790359374064</v>
          </cell>
          <cell r="AH18">
            <v>278.372489436537</v>
          </cell>
        </row>
        <row r="19">
          <cell r="N19">
            <v>107</v>
          </cell>
          <cell r="O19">
            <v>148</v>
          </cell>
          <cell r="P19">
            <v>111</v>
          </cell>
          <cell r="Q19">
            <v>115</v>
          </cell>
          <cell r="R19">
            <v>118</v>
          </cell>
          <cell r="S19">
            <v>121.186</v>
          </cell>
          <cell r="T19">
            <v>124.458022</v>
          </cell>
          <cell r="U19">
            <v>127.818388594</v>
          </cell>
          <cell r="V19">
            <v>131.269485086038</v>
          </cell>
          <cell r="W19">
            <v>134.813761183361</v>
          </cell>
          <cell r="X19">
            <v>138.453732735312</v>
          </cell>
          <cell r="Y19">
            <v>142.3304372519</v>
          </cell>
          <cell r="Z19">
            <v>146.315689494954</v>
          </cell>
          <cell r="AA19">
            <v>150.412528800812</v>
          </cell>
          <cell r="AB19">
            <v>154.624079607235</v>
          </cell>
          <cell r="AC19">
            <v>158.953553836238</v>
          </cell>
          <cell r="AD19">
            <v>163.404253343652</v>
          </cell>
          <cell r="AE19">
            <v>167.979572437275</v>
          </cell>
          <cell r="AF19">
            <v>172.683000465518</v>
          </cell>
          <cell r="AG19">
            <v>177.518124478553</v>
          </cell>
          <cell r="AH19">
            <v>182.488631963952</v>
          </cell>
        </row>
        <row r="20"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N21">
            <v>300</v>
          </cell>
          <cell r="O21">
            <v>307</v>
          </cell>
          <cell r="P21">
            <v>314</v>
          </cell>
          <cell r="Q21">
            <v>321</v>
          </cell>
          <cell r="R21">
            <v>329</v>
          </cell>
          <cell r="S21">
            <v>337.883</v>
          </cell>
          <cell r="T21">
            <v>347.005841</v>
          </cell>
          <cell r="U21">
            <v>356.374998707</v>
          </cell>
          <cell r="V21">
            <v>365.997123672089</v>
          </cell>
          <cell r="W21">
            <v>375.879046011235</v>
          </cell>
          <cell r="X21">
            <v>386.027780253539</v>
          </cell>
          <cell r="Y21">
            <v>396.836558100638</v>
          </cell>
          <cell r="Z21">
            <v>407.947981727455</v>
          </cell>
          <cell r="AA21">
            <v>419.370525215824</v>
          </cell>
          <cell r="AB21">
            <v>431.112899921867</v>
          </cell>
          <cell r="AC21">
            <v>443.18406111968</v>
          </cell>
          <cell r="AD21">
            <v>455.593214831031</v>
          </cell>
          <cell r="AE21">
            <v>468.3498248463</v>
          </cell>
          <cell r="AF21">
            <v>481.463619941996</v>
          </cell>
          <cell r="AG21">
            <v>494.944601300372</v>
          </cell>
          <cell r="AH21">
            <v>508.803050136782</v>
          </cell>
        </row>
        <row r="22">
          <cell r="N22">
            <v>75</v>
          </cell>
          <cell r="O22">
            <v>175</v>
          </cell>
          <cell r="P22">
            <v>75</v>
          </cell>
          <cell r="Q22">
            <v>75</v>
          </cell>
          <cell r="R22">
            <v>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4">
          <cell r="N24">
            <v>9</v>
          </cell>
          <cell r="O24">
            <v>9</v>
          </cell>
          <cell r="P24">
            <v>9</v>
          </cell>
          <cell r="Q24">
            <v>9</v>
          </cell>
          <cell r="R24">
            <v>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64">
          <cell r="N64">
            <v>16679.99882</v>
          </cell>
        </row>
        <row r="70">
          <cell r="N70">
            <v>48622.00286</v>
          </cell>
        </row>
      </sheetData>
      <sheetData sheetId="11"/>
      <sheetData sheetId="12"/>
      <sheetData sheetId="13"/>
      <sheetData sheetId="14">
        <row r="86">
          <cell r="L86">
            <v>7002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UMMARY"/>
      <sheetName val="Alloc"/>
      <sheetName val="ASSUME1"/>
      <sheetName val="ASSUME2"/>
      <sheetName val="TURBINES"/>
      <sheetName val="TOD"/>
      <sheetName val="Leases"/>
      <sheetName val="SOURCES"/>
      <sheetName val="FIN"/>
      <sheetName val="TAX"/>
      <sheetName val="Credits"/>
      <sheetName val="NOLs"/>
      <sheetName val="BALANCES"/>
      <sheetName val="E &amp; P"/>
      <sheetName val="RETURNS"/>
      <sheetName val="DEBT"/>
      <sheetName val="DEPR"/>
      <sheetName val="1998 DEPR"/>
      <sheetName val="PARTNER INCOME"/>
      <sheetName val="MISC CAL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1">
          <cell r="G21">
            <v>4207.10557049308</v>
          </cell>
          <cell r="H21">
            <v>4111.49110066584</v>
          </cell>
          <cell r="I21">
            <v>4066.30327217292</v>
          </cell>
          <cell r="J21">
            <v>4059.775634256</v>
          </cell>
          <cell r="K21">
            <v>4048.66115327055</v>
          </cell>
          <cell r="L21">
            <v>4397.73777669852</v>
          </cell>
          <cell r="M21">
            <v>4509.42094047574</v>
          </cell>
          <cell r="N21">
            <v>4621.10410425296</v>
          </cell>
          <cell r="O21">
            <v>4732.78726803018</v>
          </cell>
          <cell r="P21">
            <v>4844.4704318074</v>
          </cell>
          <cell r="Q21">
            <v>4956.15359558462</v>
          </cell>
          <cell r="R21">
            <v>5043.36962812833</v>
          </cell>
          <cell r="S21">
            <v>5130.58566067204</v>
          </cell>
          <cell r="T21">
            <v>5217.80169321575</v>
          </cell>
          <cell r="U21">
            <v>5305.01772575946</v>
          </cell>
          <cell r="V21">
            <v>3434.34433415345</v>
          </cell>
          <cell r="W21">
            <v>3468.90750739381</v>
          </cell>
          <cell r="X21">
            <v>3672.39910864179</v>
          </cell>
          <cell r="Y21">
            <v>2697.41575136991</v>
          </cell>
          <cell r="Z21">
            <v>0</v>
          </cell>
          <cell r="AA21">
            <v>0</v>
          </cell>
        </row>
        <row r="22">
          <cell r="G22">
            <v>51.5031899273994</v>
          </cell>
          <cell r="H22">
            <v>50.2517850913795</v>
          </cell>
          <cell r="I22">
            <v>49.6603655373367</v>
          </cell>
          <cell r="J22">
            <v>49.5749316310276</v>
          </cell>
          <cell r="K22">
            <v>49.4294649952748</v>
          </cell>
          <cell r="L22">
            <v>53.9981895354884</v>
          </cell>
          <cell r="M22">
            <v>55.4599018841039</v>
          </cell>
          <cell r="N22">
            <v>56.9216142327194</v>
          </cell>
          <cell r="O22">
            <v>58.3833265813349</v>
          </cell>
          <cell r="P22">
            <v>59.8450389299504</v>
          </cell>
          <cell r="Q22">
            <v>61.3067512785659</v>
          </cell>
          <cell r="R22">
            <v>62.44823713422</v>
          </cell>
          <cell r="S22">
            <v>63.5897229898741</v>
          </cell>
          <cell r="T22">
            <v>64.7312088455281</v>
          </cell>
          <cell r="U22">
            <v>65.8726947011822</v>
          </cell>
          <cell r="V22">
            <v>3.92583732281617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G23">
            <v>20.1097902160919</v>
          </cell>
          <cell r="H23">
            <v>19.6211702148213</v>
          </cell>
          <cell r="I23">
            <v>19.3902462045171</v>
          </cell>
          <cell r="J23">
            <v>19.3568879225225</v>
          </cell>
          <cell r="K23">
            <v>19.3000894303796</v>
          </cell>
          <cell r="L23">
            <v>21.0839807230999</v>
          </cell>
          <cell r="M23">
            <v>21.6547168023284</v>
          </cell>
          <cell r="N23">
            <v>22.225452881557</v>
          </cell>
          <cell r="O23">
            <v>22.7961889607856</v>
          </cell>
          <cell r="P23">
            <v>23.3669250400142</v>
          </cell>
          <cell r="Q23">
            <v>23.9376611192427</v>
          </cell>
          <cell r="R23">
            <v>24.3833624655904</v>
          </cell>
          <cell r="S23">
            <v>24.829063811938</v>
          </cell>
          <cell r="T23">
            <v>25.2747651582856</v>
          </cell>
          <cell r="U23">
            <v>25.7204665046332</v>
          </cell>
          <cell r="V23">
            <v>1.53287136380532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G24">
            <v>124.4808</v>
          </cell>
          <cell r="H24">
            <v>126.970416</v>
          </cell>
          <cell r="I24">
            <v>129.50982432</v>
          </cell>
          <cell r="J24">
            <v>132.1000208064</v>
          </cell>
          <cell r="K24">
            <v>134.742021222528</v>
          </cell>
          <cell r="L24">
            <v>137.436861646979</v>
          </cell>
          <cell r="M24">
            <v>140.185598879918</v>
          </cell>
          <cell r="N24">
            <v>142.989310857517</v>
          </cell>
          <cell r="O24">
            <v>145.849097074667</v>
          </cell>
          <cell r="P24">
            <v>148.76607901616</v>
          </cell>
          <cell r="Q24">
            <v>151.741400596483</v>
          </cell>
          <cell r="R24">
            <v>154.776228608413</v>
          </cell>
          <cell r="S24">
            <v>157.871753180581</v>
          </cell>
          <cell r="T24">
            <v>161.029188244193</v>
          </cell>
          <cell r="U24">
            <v>164.249772009077</v>
          </cell>
          <cell r="V24">
            <v>167.534767449258</v>
          </cell>
          <cell r="W24">
            <v>170.885462798244</v>
          </cell>
          <cell r="X24">
            <v>174.303172054208</v>
          </cell>
          <cell r="Y24">
            <v>177.789235495293</v>
          </cell>
          <cell r="Z24">
            <v>89.4304209231116</v>
          </cell>
          <cell r="AA24">
            <v>0</v>
          </cell>
        </row>
        <row r="25">
          <cell r="G25">
            <v>340.8</v>
          </cell>
          <cell r="H25">
            <v>340.8</v>
          </cell>
          <cell r="I25">
            <v>340.8</v>
          </cell>
          <cell r="J25">
            <v>340.8</v>
          </cell>
          <cell r="K25">
            <v>340.8</v>
          </cell>
          <cell r="L25">
            <v>340.8</v>
          </cell>
          <cell r="M25">
            <v>340.8</v>
          </cell>
          <cell r="N25">
            <v>340.8</v>
          </cell>
          <cell r="O25">
            <v>340.8</v>
          </cell>
          <cell r="P25">
            <v>340.8</v>
          </cell>
          <cell r="Q25">
            <v>340.8</v>
          </cell>
          <cell r="R25">
            <v>340.8</v>
          </cell>
          <cell r="S25">
            <v>340.8</v>
          </cell>
          <cell r="T25">
            <v>340.8</v>
          </cell>
          <cell r="U25">
            <v>340.8</v>
          </cell>
          <cell r="V25">
            <v>340.8</v>
          </cell>
          <cell r="W25">
            <v>340.8</v>
          </cell>
          <cell r="X25">
            <v>340.8</v>
          </cell>
          <cell r="Y25">
            <v>340.8</v>
          </cell>
          <cell r="Z25">
            <v>340.8</v>
          </cell>
          <cell r="AA25">
            <v>0</v>
          </cell>
        </row>
        <row r="45">
          <cell r="G45">
            <v>51</v>
          </cell>
          <cell r="H45">
            <v>52.02</v>
          </cell>
          <cell r="I45">
            <v>53.0604</v>
          </cell>
          <cell r="J45">
            <v>54.121608</v>
          </cell>
          <cell r="K45">
            <v>55.20404016</v>
          </cell>
          <cell r="L45">
            <v>56.3081209632</v>
          </cell>
          <cell r="M45">
            <v>57.434283382464</v>
          </cell>
          <cell r="N45">
            <v>58.5829690501133</v>
          </cell>
          <cell r="O45">
            <v>59.7546284311156</v>
          </cell>
          <cell r="P45">
            <v>60.9497209997379</v>
          </cell>
          <cell r="Q45">
            <v>62.1687154197326</v>
          </cell>
          <cell r="R45">
            <v>63.4120897281273</v>
          </cell>
          <cell r="S45">
            <v>64.6803315226898</v>
          </cell>
          <cell r="T45">
            <v>65.9739381531436</v>
          </cell>
          <cell r="U45">
            <v>67.2934169162065</v>
          </cell>
          <cell r="V45">
            <v>68.6392852545306</v>
          </cell>
          <cell r="W45">
            <v>70.0120709596213</v>
          </cell>
          <cell r="X45">
            <v>71.4123123788137</v>
          </cell>
          <cell r="Y45">
            <v>50.4894831026758</v>
          </cell>
          <cell r="Z45">
            <v>0</v>
          </cell>
          <cell r="AA45">
            <v>0</v>
          </cell>
        </row>
        <row r="49">
          <cell r="G49">
            <v>2434.18363498549</v>
          </cell>
          <cell r="H49">
            <v>2478.83055237372</v>
          </cell>
          <cell r="I49">
            <v>2441.68339898529</v>
          </cell>
          <cell r="J49">
            <v>2468.25012868792</v>
          </cell>
          <cell r="K49">
            <v>2494.0870426587</v>
          </cell>
          <cell r="L49">
            <v>2622.36758416448</v>
          </cell>
          <cell r="M49">
            <v>2684.10162939729</v>
          </cell>
          <cell r="N49">
            <v>2746.43772961527</v>
          </cell>
          <cell r="O49">
            <v>2809.38790781957</v>
          </cell>
          <cell r="P49">
            <v>2872.96442711844</v>
          </cell>
          <cell r="Q49">
            <v>2937.17979552248</v>
          </cell>
          <cell r="R49">
            <v>2995.12727099125</v>
          </cell>
          <cell r="S49">
            <v>3053.73936595529</v>
          </cell>
          <cell r="T49">
            <v>3113.02935287119</v>
          </cell>
          <cell r="U49">
            <v>3173.01076925593</v>
          </cell>
          <cell r="V49">
            <v>1997.18228471659</v>
          </cell>
          <cell r="W49">
            <v>1916.43370435596</v>
          </cell>
          <cell r="X49">
            <v>1955.70500493188</v>
          </cell>
          <cell r="Y49">
            <v>1409.44125672306</v>
          </cell>
          <cell r="Z49">
            <v>0</v>
          </cell>
          <cell r="AA49">
            <v>0</v>
          </cell>
        </row>
      </sheetData>
      <sheetData sheetId="10">
        <row r="53">
          <cell r="G53">
            <v>774.059738986816</v>
          </cell>
          <cell r="H53">
            <v>774.059738986816</v>
          </cell>
          <cell r="I53">
            <v>817.063057819417</v>
          </cell>
          <cell r="J53">
            <v>817.063057819417</v>
          </cell>
          <cell r="K53">
            <v>264.531329426862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ssume1"/>
      <sheetName val="Turbines"/>
      <sheetName val="Assume2"/>
      <sheetName val="PPA Summary"/>
      <sheetName val="Financials"/>
      <sheetName val="Debt"/>
      <sheetName val="NOLs"/>
      <sheetName val="Sources"/>
      <sheetName val="Returns"/>
      <sheetName val="Tax"/>
      <sheetName val="Balances"/>
      <sheetName val="Income"/>
      <sheetName val="Depr"/>
      <sheetName val="FERC"/>
    </sheetNames>
    <sheetDataSet>
      <sheetData sheetId="0"/>
      <sheetData sheetId="1"/>
      <sheetData sheetId="2"/>
      <sheetData sheetId="3"/>
      <sheetData sheetId="4"/>
      <sheetData sheetId="5">
        <row r="13">
          <cell r="I13">
            <v>6510.46402698348</v>
          </cell>
          <cell r="J13">
            <v>6585.93240478722</v>
          </cell>
          <cell r="K13">
            <v>6688.34389201874</v>
          </cell>
          <cell r="L13">
            <v>7371.39838909531</v>
          </cell>
          <cell r="M13">
            <v>8054.45288617189</v>
          </cell>
          <cell r="N13">
            <v>8737.50738324846</v>
          </cell>
          <cell r="O13">
            <v>9420.56188032504</v>
          </cell>
          <cell r="P13">
            <v>10103.6163774016</v>
          </cell>
          <cell r="Q13">
            <v>10786.6708744782</v>
          </cell>
          <cell r="R13">
            <v>11273.2324272809</v>
          </cell>
          <cell r="S13">
            <v>11759.7939800837</v>
          </cell>
          <cell r="T13">
            <v>12246.3555328864</v>
          </cell>
          <cell r="U13">
            <v>12732.9170856891</v>
          </cell>
          <cell r="V13">
            <v>13138.7408063651</v>
          </cell>
        </row>
        <row r="14">
          <cell r="I14">
            <v>5017.80744249758</v>
          </cell>
          <cell r="J14">
            <v>5017.80744249758</v>
          </cell>
          <cell r="K14">
            <v>5017.80744249758</v>
          </cell>
          <cell r="L14">
            <v>5017.80744249758</v>
          </cell>
          <cell r="M14">
            <v>5017.80744249758</v>
          </cell>
          <cell r="N14">
            <v>5017.80744249758</v>
          </cell>
          <cell r="O14">
            <v>5017.80744249758</v>
          </cell>
          <cell r="P14">
            <v>5017.80744249758</v>
          </cell>
          <cell r="Q14">
            <v>5017.80744249758</v>
          </cell>
          <cell r="R14">
            <v>5017.80744249758</v>
          </cell>
          <cell r="S14">
            <v>5017.80744249758</v>
          </cell>
          <cell r="T14">
            <v>5017.80744249758</v>
          </cell>
          <cell r="U14">
            <v>5017.80744249758</v>
          </cell>
          <cell r="V14">
            <v>4342.6538596838</v>
          </cell>
        </row>
        <row r="15">
          <cell r="I15">
            <v>1268.64839082975</v>
          </cell>
          <cell r="J15">
            <v>1001.52879808291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20">
          <cell r="I20">
            <v>3228</v>
          </cell>
          <cell r="J20">
            <v>3299.016</v>
          </cell>
          <cell r="K20">
            <v>3378.192384</v>
          </cell>
          <cell r="L20">
            <v>3459.269001216</v>
          </cell>
          <cell r="M20">
            <v>3538.83218824397</v>
          </cell>
          <cell r="N20">
            <v>3623.76416076182</v>
          </cell>
          <cell r="O20">
            <v>3710.73450062011</v>
          </cell>
          <cell r="P20">
            <v>3799.79212863499</v>
          </cell>
          <cell r="Q20">
            <v>3890.98713972223</v>
          </cell>
          <cell r="R20">
            <v>3984.37083107556</v>
          </cell>
          <cell r="S20">
            <v>4079.99573102138</v>
          </cell>
          <cell r="T20">
            <v>4177.91562856589</v>
          </cell>
          <cell r="U20">
            <v>4278.18560365147</v>
          </cell>
          <cell r="V20">
            <v>4380.86205813911</v>
          </cell>
        </row>
        <row r="21">
          <cell r="I21">
            <v>2776</v>
          </cell>
          <cell r="J21">
            <v>2837.072</v>
          </cell>
          <cell r="K21">
            <v>2905.161728</v>
          </cell>
          <cell r="L21">
            <v>2974.885609472</v>
          </cell>
          <cell r="M21">
            <v>3043.30797848986</v>
          </cell>
          <cell r="N21">
            <v>3116.34736997361</v>
          </cell>
          <cell r="O21">
            <v>3191.13970685298</v>
          </cell>
          <cell r="P21">
            <v>3267.72705981745</v>
          </cell>
          <cell r="Q21">
            <v>3346.15250925307</v>
          </cell>
          <cell r="R21">
            <v>3426.46016947514</v>
          </cell>
          <cell r="S21">
            <v>3508.69521354255</v>
          </cell>
          <cell r="T21">
            <v>3592.90389866757</v>
          </cell>
          <cell r="U21">
            <v>3679.13359223559</v>
          </cell>
          <cell r="V21">
            <v>3767.43279844924</v>
          </cell>
        </row>
        <row r="22">
          <cell r="I22">
            <v>-368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I23">
            <v>1432</v>
          </cell>
          <cell r="J23">
            <v>1463.504</v>
          </cell>
          <cell r="K23">
            <v>1498.628096</v>
          </cell>
          <cell r="L23">
            <v>1534.595170304</v>
          </cell>
          <cell r="M23">
            <v>1569.89085922099</v>
          </cell>
          <cell r="N23">
            <v>1607.5682398423</v>
          </cell>
          <cell r="O23">
            <v>1646.14987759851</v>
          </cell>
          <cell r="P23">
            <v>1685.65747466088</v>
          </cell>
          <cell r="Q23">
            <v>1726.11325405274</v>
          </cell>
          <cell r="R23">
            <v>1767.53997215</v>
          </cell>
          <cell r="S23">
            <v>1809.9609314816</v>
          </cell>
          <cell r="T23">
            <v>1853.39999383716</v>
          </cell>
          <cell r="U23">
            <v>1897.88159368925</v>
          </cell>
          <cell r="V23">
            <v>1943.43075193779</v>
          </cell>
        </row>
        <row r="24">
          <cell r="I24">
            <v>-161</v>
          </cell>
          <cell r="J24">
            <v>-161</v>
          </cell>
          <cell r="K24">
            <v>-161</v>
          </cell>
          <cell r="L24">
            <v>-161</v>
          </cell>
          <cell r="M24">
            <v>-161</v>
          </cell>
          <cell r="N24">
            <v>-161</v>
          </cell>
          <cell r="O24">
            <v>-161</v>
          </cell>
          <cell r="P24">
            <v>-161</v>
          </cell>
          <cell r="Q24">
            <v>-161</v>
          </cell>
          <cell r="R24">
            <v>-161</v>
          </cell>
          <cell r="S24">
            <v>-161</v>
          </cell>
          <cell r="T24">
            <v>-161</v>
          </cell>
          <cell r="U24">
            <v>-161</v>
          </cell>
          <cell r="V24">
            <v>-161</v>
          </cell>
        </row>
        <row r="25">
          <cell r="I25">
            <v>-77</v>
          </cell>
          <cell r="J25">
            <v>-78.694</v>
          </cell>
          <cell r="K25">
            <v>-80.582656</v>
          </cell>
          <cell r="L25">
            <v>-82.516639744</v>
          </cell>
          <cell r="M25">
            <v>-84.414522458112</v>
          </cell>
          <cell r="N25">
            <v>-86.4404709971067</v>
          </cell>
          <cell r="O25">
            <v>-88.5150423010372</v>
          </cell>
          <cell r="P25">
            <v>-90.6394033162621</v>
          </cell>
          <cell r="Q25">
            <v>-92.8147489958524</v>
          </cell>
          <cell r="R25">
            <v>-95.0423029717529</v>
          </cell>
          <cell r="S25">
            <v>-97.323318243075</v>
          </cell>
          <cell r="T25">
            <v>-99.6590778809088</v>
          </cell>
          <cell r="U25">
            <v>-102.050895750051</v>
          </cell>
          <cell r="V25">
            <v>-104.500117248052</v>
          </cell>
        </row>
        <row r="26">
          <cell r="I26">
            <v>164</v>
          </cell>
          <cell r="J26">
            <v>214.869138</v>
          </cell>
          <cell r="K26">
            <v>185.568801</v>
          </cell>
          <cell r="L26">
            <v>156.268464</v>
          </cell>
          <cell r="M26">
            <v>113.945755</v>
          </cell>
          <cell r="N26">
            <v>100.923383</v>
          </cell>
          <cell r="O26">
            <v>97.66779</v>
          </cell>
          <cell r="P26">
            <v>97.66779</v>
          </cell>
          <cell r="Q26">
            <v>97.66779</v>
          </cell>
          <cell r="R26">
            <v>97.66779</v>
          </cell>
          <cell r="S26">
            <v>97.66779</v>
          </cell>
          <cell r="T26">
            <v>97.66779</v>
          </cell>
          <cell r="U26">
            <v>97.66779</v>
          </cell>
          <cell r="V26">
            <v>97.66779</v>
          </cell>
        </row>
        <row r="27">
          <cell r="I27">
            <v>21.1903141770878</v>
          </cell>
          <cell r="J27">
            <v>21.603525303541</v>
          </cell>
          <cell r="K27">
            <v>22.0247940469601</v>
          </cell>
          <cell r="L27">
            <v>22.4542775308758</v>
          </cell>
          <cell r="M27">
            <v>22.8921359427279</v>
          </cell>
          <cell r="N27">
            <v>23.3385325936111</v>
          </cell>
          <cell r="O27">
            <v>23.7936339791865</v>
          </cell>
          <cell r="P27">
            <v>24.2576098417807</v>
          </cell>
          <cell r="Q27">
            <v>24.7306332336954</v>
          </cell>
          <cell r="R27">
            <v>25.2128805817524</v>
          </cell>
          <cell r="S27">
            <v>25.7045317530966</v>
          </cell>
          <cell r="T27">
            <v>26.205770122282</v>
          </cell>
          <cell r="U27">
            <v>26.7167826396665</v>
          </cell>
          <cell r="V27">
            <v>27.23775990114</v>
          </cell>
        </row>
        <row r="28">
          <cell r="I28">
            <v>863</v>
          </cell>
          <cell r="J28">
            <v>756.316118722062</v>
          </cell>
          <cell r="K28">
            <v>702.369080070979</v>
          </cell>
          <cell r="L28">
            <v>743.352349895573</v>
          </cell>
          <cell r="M28">
            <v>784.335619720168</v>
          </cell>
          <cell r="N28">
            <v>825.318889544762</v>
          </cell>
          <cell r="O28">
            <v>866.302159369357</v>
          </cell>
          <cell r="P28">
            <v>907.285429193952</v>
          </cell>
          <cell r="Q28">
            <v>1264.35826535806</v>
          </cell>
          <cell r="R28">
            <v>1466.19358828007</v>
          </cell>
          <cell r="S28">
            <v>1509.98412803231</v>
          </cell>
          <cell r="T28">
            <v>1553.77466778456</v>
          </cell>
          <cell r="U28">
            <v>1597.5652075368</v>
          </cell>
          <cell r="V28">
            <v>1573.3255199444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I30">
            <v>318</v>
          </cell>
          <cell r="J30">
            <v>324.996</v>
          </cell>
          <cell r="K30">
            <v>332.795904</v>
          </cell>
          <cell r="L30">
            <v>340.783005696</v>
          </cell>
          <cell r="M30">
            <v>348.621014827008</v>
          </cell>
          <cell r="N30">
            <v>356.987919182856</v>
          </cell>
          <cell r="O30">
            <v>365.555629243245</v>
          </cell>
          <cell r="P30">
            <v>374.328964345083</v>
          </cell>
          <cell r="Q30">
            <v>383.312859489365</v>
          </cell>
          <cell r="R30">
            <v>392.512368117109</v>
          </cell>
          <cell r="S30">
            <v>401.93266495192</v>
          </cell>
          <cell r="T30">
            <v>411.579048910766</v>
          </cell>
          <cell r="U30">
            <v>421.456946084625</v>
          </cell>
          <cell r="V30">
            <v>431.571912790656</v>
          </cell>
        </row>
        <row r="31">
          <cell r="I31">
            <v>104</v>
          </cell>
          <cell r="J31">
            <v>106.288</v>
          </cell>
          <cell r="K31">
            <v>108.838912</v>
          </cell>
          <cell r="L31">
            <v>111.451045888</v>
          </cell>
          <cell r="M31">
            <v>114.014419943424</v>
          </cell>
          <cell r="N31">
            <v>116.750766022066</v>
          </cell>
          <cell r="O31">
            <v>119.552784406596</v>
          </cell>
          <cell r="P31">
            <v>122.422051232354</v>
          </cell>
          <cell r="Q31">
            <v>125.360180461931</v>
          </cell>
          <cell r="R31">
            <v>128.368824793017</v>
          </cell>
          <cell r="S31">
            <v>131.449676588049</v>
          </cell>
          <cell r="T31">
            <v>134.604468826162</v>
          </cell>
          <cell r="U31">
            <v>137.83497607799</v>
          </cell>
          <cell r="V31">
            <v>141.143015503862</v>
          </cell>
        </row>
        <row r="33">
          <cell r="I33">
            <v>346.13088</v>
          </cell>
          <cell r="J33">
            <v>353.0534976</v>
          </cell>
          <cell r="K33">
            <v>360.8206745472</v>
          </cell>
          <cell r="L33">
            <v>369.480370736333</v>
          </cell>
          <cell r="M33">
            <v>378.347899634005</v>
          </cell>
          <cell r="N33">
            <v>387.049901325587</v>
          </cell>
          <cell r="O33">
            <v>396.339098957401</v>
          </cell>
          <cell r="P33">
            <v>405.851237332379</v>
          </cell>
          <cell r="Q33">
            <v>415.591667028356</v>
          </cell>
          <cell r="R33">
            <v>425.565867037036</v>
          </cell>
          <cell r="S33">
            <v>435.779447845925</v>
          </cell>
          <cell r="T33">
            <v>446.238154594227</v>
          </cell>
          <cell r="U33">
            <v>456.947870304489</v>
          </cell>
          <cell r="V33">
            <v>467.914619191797</v>
          </cell>
        </row>
      </sheetData>
      <sheetData sheetId="6"/>
      <sheetData sheetId="7"/>
      <sheetData sheetId="8"/>
      <sheetData sheetId="9"/>
      <sheetData sheetId="10">
        <row r="48">
          <cell r="I48">
            <v>525.1519990368</v>
          </cell>
          <cell r="J48">
            <v>525.1519990368</v>
          </cell>
          <cell r="K48">
            <v>525.1519990368</v>
          </cell>
          <cell r="L48">
            <v>557.9739989766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Returns"/>
      <sheetName val="Financials"/>
      <sheetName val="Support"/>
      <sheetName val="Tax"/>
      <sheetName val="NOLs"/>
      <sheetName val="Depr"/>
      <sheetName val="Debt"/>
      <sheetName val="Balances"/>
      <sheetName val="LD"/>
      <sheetName val="Scenarios"/>
      <sheetName val="Hi_Lo"/>
      <sheetName val="RES_REV2"/>
      <sheetName val="TOD"/>
      <sheetName val="Assume"/>
      <sheetName val="ASSUME2"/>
    </sheetNames>
    <sheetDataSet>
      <sheetData sheetId="0"/>
      <sheetData sheetId="1"/>
      <sheetData sheetId="2">
        <row r="9">
          <cell r="G9">
            <v>707.204895703502</v>
          </cell>
          <cell r="H9">
            <v>597.302915728</v>
          </cell>
          <cell r="I9">
            <v>528.752376143304</v>
          </cell>
          <cell r="J9">
            <v>565.471347764567</v>
          </cell>
          <cell r="K9">
            <v>603.222486943091</v>
          </cell>
          <cell r="L9">
            <v>642.703872868424</v>
          </cell>
          <cell r="M9">
            <v>641.745440247111</v>
          </cell>
          <cell r="N9">
            <v>661.356459434679</v>
          </cell>
          <cell r="O9">
            <v>680.786161340662</v>
          </cell>
          <cell r="P9">
            <v>700.213968881808</v>
          </cell>
          <cell r="Q9">
            <v>744.891815251603</v>
          </cell>
          <cell r="R9">
            <v>782.675954174007</v>
          </cell>
          <cell r="S9">
            <v>821.276683335709</v>
          </cell>
          <cell r="T9">
            <v>860.917653408544</v>
          </cell>
          <cell r="U9">
            <v>876.275340736528</v>
          </cell>
          <cell r="V9">
            <v>896.900040668233</v>
          </cell>
          <cell r="W9">
            <v>917.517323812573</v>
          </cell>
          <cell r="X9">
            <v>937.886903331966</v>
          </cell>
          <cell r="Y9">
            <v>987.848465820013</v>
          </cell>
          <cell r="Z9">
            <v>393.887517048562</v>
          </cell>
        </row>
        <row r="10">
          <cell r="G10">
            <v>266.417485555079</v>
          </cell>
          <cell r="H10">
            <v>280.21116857161</v>
          </cell>
          <cell r="I10">
            <v>294.082344189357</v>
          </cell>
          <cell r="J10">
            <v>308.108505009538</v>
          </cell>
          <cell r="K10">
            <v>321.747202823636</v>
          </cell>
          <cell r="L10">
            <v>335.540885840167</v>
          </cell>
          <cell r="M10">
            <v>349.412061457915</v>
          </cell>
          <cell r="N10">
            <v>363.283237075663</v>
          </cell>
          <cell r="O10">
            <v>377.076920092194</v>
          </cell>
          <cell r="P10">
            <v>390.948095709941</v>
          </cell>
          <cell r="Q10">
            <v>404.741778726472</v>
          </cell>
          <cell r="R10">
            <v>418.61295434422</v>
          </cell>
          <cell r="S10">
            <v>432.406637360751</v>
          </cell>
          <cell r="T10">
            <v>446.277812978498</v>
          </cell>
          <cell r="U10">
            <v>460.148988596246</v>
          </cell>
          <cell r="V10">
            <v>473.942671612777</v>
          </cell>
          <cell r="W10">
            <v>487.813847230525</v>
          </cell>
          <cell r="X10">
            <v>501.607530247056</v>
          </cell>
          <cell r="Y10">
            <v>515.478705864803</v>
          </cell>
          <cell r="Z10">
            <v>162.406870012903</v>
          </cell>
        </row>
        <row r="11">
          <cell r="H11">
            <v>65.7155945</v>
          </cell>
        </row>
        <row r="36">
          <cell r="G36">
            <v>-130.452119463256</v>
          </cell>
          <cell r="H36">
            <v>-138.151751328188</v>
          </cell>
          <cell r="I36">
            <v>-144.714161217414</v>
          </cell>
          <cell r="J36">
            <v>-143.674782609238</v>
          </cell>
          <cell r="K36">
            <v>-138.16697195043</v>
          </cell>
          <cell r="L36">
            <v>-114.792911430945</v>
          </cell>
          <cell r="M36">
            <v>-112.199813895787</v>
          </cell>
          <cell r="N36">
            <v>-107.350813275816</v>
          </cell>
          <cell r="O36">
            <v>-101.595629017447</v>
          </cell>
          <cell r="P36">
            <v>39.4345058046692</v>
          </cell>
          <cell r="Q36">
            <v>87.4745489825333</v>
          </cell>
          <cell r="R36">
            <v>100.310838014892</v>
          </cell>
          <cell r="S36">
            <v>114.312216378619</v>
          </cell>
          <cell r="T36">
            <v>129.691980887472</v>
          </cell>
          <cell r="U36">
            <v>143.626141650286</v>
          </cell>
          <cell r="V36">
            <v>159.57484193101</v>
          </cell>
          <cell r="W36">
            <v>179.632604135008</v>
          </cell>
          <cell r="X36">
            <v>200.525826618345</v>
          </cell>
          <cell r="Y36">
            <v>224.348582762052</v>
          </cell>
          <cell r="Z36">
            <v>185.922227326022</v>
          </cell>
        </row>
      </sheetData>
      <sheetData sheetId="3"/>
      <sheetData sheetId="4">
        <row r="46">
          <cell r="G46">
            <v>800.12778</v>
          </cell>
          <cell r="H46">
            <v>847.19412</v>
          </cell>
          <cell r="I46">
            <v>847.19412</v>
          </cell>
          <cell r="J46">
            <v>847.19412</v>
          </cell>
          <cell r="K46">
            <v>894.26046</v>
          </cell>
          <cell r="L46">
            <v>894.26046</v>
          </cell>
          <cell r="M46">
            <v>941.3268</v>
          </cell>
          <cell r="N46">
            <v>941.3268</v>
          </cell>
          <cell r="O46">
            <v>941.3268</v>
          </cell>
          <cell r="P46">
            <v>494.19657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 &amp; A"/>
      <sheetName val="SUMMARY"/>
      <sheetName val="BID_PRICE"/>
      <sheetName val="ASSUME2"/>
      <sheetName val="ASSUME1"/>
      <sheetName val="SOURCES"/>
      <sheetName val="RETURNS"/>
      <sheetName val="DEPR"/>
      <sheetName val="PPA"/>
      <sheetName val="FINANCIALS"/>
      <sheetName val="TURBINES"/>
      <sheetName val="ROYALTIES"/>
      <sheetName val="Elect_Rev"/>
      <sheetName val="TOD"/>
      <sheetName val="Hi_Lo"/>
      <sheetName val="RES_REV2"/>
      <sheetName val="TAX"/>
      <sheetName val="NOLs"/>
      <sheetName val="BALANCES"/>
      <sheetName val="PARTNER INCOME"/>
      <sheetName val="DEBT"/>
      <sheetName val="1999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3">
          <cell r="E13">
            <v>4031.74253509202</v>
          </cell>
          <cell r="F13">
            <v>3821.9619123665</v>
          </cell>
          <cell r="G13">
            <v>3506.0822011237</v>
          </cell>
          <cell r="H13">
            <v>3501.32794389872</v>
          </cell>
          <cell r="I13">
            <v>3496.26609292673</v>
          </cell>
          <cell r="J13">
            <v>3662.3441560469</v>
          </cell>
          <cell r="K13">
            <v>3767.870338579</v>
          </cell>
          <cell r="L13">
            <v>3873.39652111109</v>
          </cell>
          <cell r="M13">
            <v>3978.92270364318</v>
          </cell>
          <cell r="N13">
            <v>4084.44888617528</v>
          </cell>
          <cell r="O13">
            <v>4189.97506870737</v>
          </cell>
          <cell r="P13">
            <v>2751.03599955383</v>
          </cell>
          <cell r="Q13">
            <v>2776.29621345998</v>
          </cell>
          <cell r="R13">
            <v>2801.55642736613</v>
          </cell>
          <cell r="S13">
            <v>2826.81664127228</v>
          </cell>
          <cell r="T13">
            <v>2852.07685517843</v>
          </cell>
          <cell r="U13">
            <v>3191.63218511653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40">
          <cell r="E40">
            <v>1634.54274741092</v>
          </cell>
          <cell r="F40">
            <v>1895.34795074918</v>
          </cell>
          <cell r="G40">
            <v>1889.04068043844</v>
          </cell>
          <cell r="H40">
            <v>1546.03994921021</v>
          </cell>
          <cell r="I40">
            <v>1550.65107799015</v>
          </cell>
          <cell r="J40">
            <v>1610.64856319662</v>
          </cell>
          <cell r="K40">
            <v>1631.02457561717</v>
          </cell>
          <cell r="L40">
            <v>1656.3376951481</v>
          </cell>
          <cell r="M40">
            <v>1684.3133814186</v>
          </cell>
          <cell r="N40">
            <v>1712.48339901657</v>
          </cell>
          <cell r="O40">
            <v>1775.42116673786</v>
          </cell>
          <cell r="P40">
            <v>1208.90499130211</v>
          </cell>
          <cell r="Q40">
            <v>1222.49706614257</v>
          </cell>
          <cell r="R40">
            <v>1233.53813843191</v>
          </cell>
          <cell r="S40">
            <v>1252.79326134969</v>
          </cell>
          <cell r="T40">
            <v>1176.69341880033</v>
          </cell>
          <cell r="U40">
            <v>1219.65836550459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48">
          <cell r="E48">
            <v>718.968488</v>
          </cell>
          <cell r="F48">
            <v>835.632</v>
          </cell>
          <cell r="G48">
            <v>835.632</v>
          </cell>
          <cell r="H48">
            <v>835.632</v>
          </cell>
          <cell r="I48">
            <v>882.056</v>
          </cell>
          <cell r="J48">
            <v>882.056</v>
          </cell>
          <cell r="K48">
            <v>882.056</v>
          </cell>
          <cell r="L48">
            <v>928.48</v>
          </cell>
          <cell r="M48">
            <v>928.48</v>
          </cell>
          <cell r="N48">
            <v>487.452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UMMARY"/>
      <sheetName val="ASSUME1"/>
      <sheetName val="ASSUME2"/>
      <sheetName val="SOURCES"/>
      <sheetName val="FINANCIALS"/>
      <sheetName val="TAX"/>
      <sheetName val="BALANCES"/>
      <sheetName val="RETURNS"/>
      <sheetName val="PARTNER INCOME"/>
      <sheetName val="TURBINES"/>
      <sheetName val="Elect_Rev"/>
      <sheetName val="CLIFF REV"/>
      <sheetName val="TOD"/>
      <sheetName val="DEBT"/>
      <sheetName val="DEPR"/>
      <sheetName val="NOLs"/>
      <sheetName val="Hi_Lo"/>
      <sheetName val="RES_REV2"/>
      <sheetName val="Module3"/>
    </sheetNames>
    <sheetDataSet>
      <sheetData sheetId="0"/>
      <sheetData sheetId="1"/>
      <sheetData sheetId="2"/>
      <sheetData sheetId="3"/>
      <sheetData sheetId="4"/>
      <sheetData sheetId="5">
        <row r="9">
          <cell r="O9">
            <v>2387.65740380787</v>
          </cell>
          <cell r="P9">
            <v>1707.72333453228</v>
          </cell>
          <cell r="Q9">
            <v>1737.01856558156</v>
          </cell>
          <cell r="R9">
            <v>1766.80251653899</v>
          </cell>
          <cell r="S9">
            <v>1797.08301810848</v>
          </cell>
          <cell r="T9">
            <v>1827.86801873414</v>
          </cell>
          <cell r="U9">
            <v>1834.31439421708</v>
          </cell>
          <cell r="V9">
            <v>1840.28747751185</v>
          </cell>
          <cell r="W9">
            <v>1845.76575838071</v>
          </cell>
          <cell r="X9">
            <v>1850.72705549333</v>
          </cell>
          <cell r="Y9">
            <v>1887.7415966032</v>
          </cell>
          <cell r="Z9">
            <v>1925.49642853526</v>
          </cell>
          <cell r="AA9">
            <v>1964.00635710597</v>
          </cell>
          <cell r="AB9">
            <v>2003.28648424809</v>
          </cell>
          <cell r="AC9">
            <v>2003.28648424809</v>
          </cell>
          <cell r="AD9">
            <v>0</v>
          </cell>
        </row>
        <row r="10">
          <cell r="O10">
            <v>1279.94706145216</v>
          </cell>
          <cell r="P10">
            <v>1279.94706145216</v>
          </cell>
          <cell r="Q10">
            <v>1279.94706145216</v>
          </cell>
          <cell r="R10">
            <v>1279.94706145216</v>
          </cell>
          <cell r="S10">
            <v>1279.94706145216</v>
          </cell>
          <cell r="T10">
            <v>1279.94706145216</v>
          </cell>
          <cell r="U10">
            <v>1279.94706145216</v>
          </cell>
          <cell r="V10">
            <v>1279.94706145216</v>
          </cell>
          <cell r="W10">
            <v>1279.94706145216</v>
          </cell>
          <cell r="X10">
            <v>1279.94706145216</v>
          </cell>
          <cell r="Y10">
            <v>1279.94706145216</v>
          </cell>
          <cell r="Z10">
            <v>1279.94706145216</v>
          </cell>
          <cell r="AA10">
            <v>1279.94706145216</v>
          </cell>
          <cell r="AB10">
            <v>1279.94706145216</v>
          </cell>
          <cell r="AC10">
            <v>1279.94706145216</v>
          </cell>
          <cell r="AD10">
            <v>0</v>
          </cell>
        </row>
        <row r="14">
          <cell r="O14">
            <v>483.48</v>
          </cell>
          <cell r="P14">
            <v>493.1496</v>
          </cell>
          <cell r="Q14">
            <v>503.012592</v>
          </cell>
          <cell r="R14">
            <v>513.07284384</v>
          </cell>
          <cell r="S14">
            <v>523.3343007168</v>
          </cell>
          <cell r="T14">
            <v>533.800986731136</v>
          </cell>
          <cell r="U14">
            <v>544.477006465759</v>
          </cell>
          <cell r="V14">
            <v>555.366546595074</v>
          </cell>
          <cell r="W14">
            <v>566.473877526976</v>
          </cell>
          <cell r="X14">
            <v>577.803355077515</v>
          </cell>
          <cell r="Y14">
            <v>589.359422179065</v>
          </cell>
          <cell r="Z14">
            <v>601.146610622647</v>
          </cell>
          <cell r="AA14">
            <v>613.1695428351</v>
          </cell>
          <cell r="AB14">
            <v>625.432933691802</v>
          </cell>
          <cell r="AC14">
            <v>637.941592365638</v>
          </cell>
          <cell r="AD14">
            <v>0</v>
          </cell>
        </row>
        <row r="17">
          <cell r="O17">
            <v>91.8696570793488</v>
          </cell>
          <cell r="P17">
            <v>92.0492411114149</v>
          </cell>
          <cell r="Q17">
            <v>92.2323270321062</v>
          </cell>
          <cell r="R17">
            <v>92.418983128251</v>
          </cell>
          <cell r="S17">
            <v>92.6092790182707</v>
          </cell>
          <cell r="T17">
            <v>92.8032856781457</v>
          </cell>
          <cell r="U17">
            <v>93.0010754678883</v>
          </cell>
          <cell r="V17">
            <v>93.2027221585309</v>
          </cell>
          <cell r="W17">
            <v>93.408300959641</v>
          </cell>
          <cell r="X17">
            <v>93.6178885473727</v>
          </cell>
          <cell r="Y17">
            <v>93.8315630930653</v>
          </cell>
          <cell r="Z17">
            <v>94.0494042923988</v>
          </cell>
          <cell r="AA17">
            <v>94.2714933951193</v>
          </cell>
          <cell r="AB17">
            <v>94.4979132353429</v>
          </cell>
          <cell r="AC17">
            <v>94.7287482624508</v>
          </cell>
          <cell r="AD17">
            <v>0</v>
          </cell>
        </row>
        <row r="18">
          <cell r="O18">
            <v>82.6602195375</v>
          </cell>
          <cell r="P18">
            <v>82.6602195375</v>
          </cell>
          <cell r="Q18">
            <v>82.6602195375</v>
          </cell>
          <cell r="R18">
            <v>82.6602195375</v>
          </cell>
          <cell r="S18">
            <v>82.6602195375</v>
          </cell>
          <cell r="T18">
            <v>82.6602195375</v>
          </cell>
          <cell r="U18">
            <v>82.6602195375</v>
          </cell>
          <cell r="V18">
            <v>82.6602195375</v>
          </cell>
          <cell r="W18">
            <v>82.6602195375</v>
          </cell>
          <cell r="X18">
            <v>82.6602195375</v>
          </cell>
          <cell r="Y18">
            <v>82.6602195375</v>
          </cell>
          <cell r="Z18">
            <v>82.6602195375</v>
          </cell>
          <cell r="AA18">
            <v>82.6602195375</v>
          </cell>
          <cell r="AB18">
            <v>82.6602195375</v>
          </cell>
          <cell r="AC18">
            <v>82.6602195375</v>
          </cell>
          <cell r="AD18">
            <v>0</v>
          </cell>
        </row>
        <row r="19">
          <cell r="O19">
            <v>80.1108</v>
          </cell>
          <cell r="P19">
            <v>81.713016</v>
          </cell>
          <cell r="Q19">
            <v>83.34727632</v>
          </cell>
          <cell r="R19">
            <v>85.0142218464</v>
          </cell>
          <cell r="S19">
            <v>86.714506283328</v>
          </cell>
          <cell r="T19">
            <v>88.4487964089946</v>
          </cell>
          <cell r="U19">
            <v>90.2177723371745</v>
          </cell>
          <cell r="V19">
            <v>92.022127783918</v>
          </cell>
          <cell r="W19">
            <v>93.8625703395963</v>
          </cell>
          <cell r="X19">
            <v>95.7398217463882</v>
          </cell>
          <cell r="Y19">
            <v>97.654618181316</v>
          </cell>
          <cell r="Z19">
            <v>99.6077105449423</v>
          </cell>
          <cell r="AA19">
            <v>101.599864755841</v>
          </cell>
          <cell r="AB19">
            <v>103.631862050958</v>
          </cell>
          <cell r="AC19">
            <v>105.704499291977</v>
          </cell>
          <cell r="AD19">
            <v>0</v>
          </cell>
        </row>
        <row r="20">
          <cell r="O20">
            <v>19.38</v>
          </cell>
          <cell r="P20">
            <v>19.7676</v>
          </cell>
          <cell r="Q20">
            <v>20.162952</v>
          </cell>
          <cell r="R20">
            <v>20.56621104</v>
          </cell>
          <cell r="S20">
            <v>20.9775352608</v>
          </cell>
          <cell r="T20">
            <v>21.397085966016</v>
          </cell>
          <cell r="U20">
            <v>21.8250276853363</v>
          </cell>
          <cell r="V20">
            <v>22.261528239043</v>
          </cell>
          <cell r="W20">
            <v>22.7067588038239</v>
          </cell>
          <cell r="X20">
            <v>23.1608939799004</v>
          </cell>
          <cell r="Y20">
            <v>23.6241118594984</v>
          </cell>
          <cell r="Z20">
            <v>24.0965940966884</v>
          </cell>
          <cell r="AA20">
            <v>24.5785259786221</v>
          </cell>
          <cell r="AB20">
            <v>25.0700964981946</v>
          </cell>
          <cell r="AC20">
            <v>25.5714984281585</v>
          </cell>
          <cell r="AD20">
            <v>0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9">
          <cell r="O29">
            <v>-304.858875</v>
          </cell>
        </row>
        <row r="92">
          <cell r="O92">
            <v>3006.53925</v>
          </cell>
        </row>
        <row r="104">
          <cell r="O104">
            <v>-5606.6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SSUMP"/>
      <sheetName val="Sources"/>
      <sheetName val="Financials"/>
      <sheetName val="Revenue"/>
      <sheetName val="Expense"/>
      <sheetName val="Taxes"/>
      <sheetName val="Debt"/>
      <sheetName val="Depreciation"/>
      <sheetName val="NOLS"/>
      <sheetName val="Returns"/>
      <sheetName val="Partner Income"/>
      <sheetName val="Balances"/>
      <sheetName val="Offline"/>
    </sheetNames>
    <sheetDataSet>
      <sheetData sheetId="0"/>
      <sheetData sheetId="1"/>
      <sheetData sheetId="2"/>
      <sheetData sheetId="3">
        <row r="10">
          <cell r="H10">
            <v>1427.74971980835</v>
          </cell>
          <cell r="I10">
            <v>1473.93426775442</v>
          </cell>
          <cell r="J10">
            <v>1521.48086616144</v>
          </cell>
          <cell r="K10">
            <v>1588.29576148946</v>
          </cell>
          <cell r="L10">
            <v>1641.64725519298</v>
          </cell>
          <cell r="M10">
            <v>1716.26622702539</v>
          </cell>
          <cell r="N10">
            <v>1783.90312757694</v>
          </cell>
          <cell r="O10">
            <v>1853.91058044389</v>
          </cell>
          <cell r="P10">
            <v>1945.09576232403</v>
          </cell>
          <cell r="Q10">
            <v>2013.686694229</v>
          </cell>
          <cell r="R10">
            <v>2085.09341343327</v>
          </cell>
          <cell r="S10">
            <v>2158.3412816458</v>
          </cell>
          <cell r="T10">
            <v>2265.05211086533</v>
          </cell>
          <cell r="U10">
            <v>2320.74524887784</v>
          </cell>
          <cell r="V10">
            <v>2378.2312649852</v>
          </cell>
          <cell r="W10">
            <v>2436.51734726228</v>
          </cell>
          <cell r="X10">
            <v>2496.60747155853</v>
          </cell>
        </row>
        <row r="11">
          <cell r="H11">
            <v>1430.07300715488</v>
          </cell>
          <cell r="I11">
            <v>1430.07300715488</v>
          </cell>
          <cell r="J11">
            <v>1430.07300715488</v>
          </cell>
          <cell r="K11">
            <v>1430.07300715488</v>
          </cell>
          <cell r="L11">
            <v>1430.07300715488</v>
          </cell>
          <cell r="M11">
            <v>1430.07300715488</v>
          </cell>
          <cell r="N11">
            <v>1430.07300715488</v>
          </cell>
          <cell r="O11">
            <v>1430.07300715488</v>
          </cell>
          <cell r="P11">
            <v>1430.07300715488</v>
          </cell>
          <cell r="Q11">
            <v>1430.07300715488</v>
          </cell>
          <cell r="R11">
            <v>1430.07300715488</v>
          </cell>
          <cell r="S11">
            <v>1430.07300715488</v>
          </cell>
          <cell r="T11">
            <v>1430.07300715488</v>
          </cell>
          <cell r="U11">
            <v>1430.07300715488</v>
          </cell>
          <cell r="V11">
            <v>1430.07300715488</v>
          </cell>
          <cell r="W11">
            <v>1430.07300715488</v>
          </cell>
          <cell r="X11">
            <v>1430.07300715488</v>
          </cell>
        </row>
        <row r="12">
          <cell r="H12">
            <v>341.838</v>
          </cell>
          <cell r="I12">
            <v>254.4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27">
          <cell r="H27">
            <v>1823.28360774967</v>
          </cell>
          <cell r="I27">
            <v>1798.51639951602</v>
          </cell>
          <cell r="J27">
            <v>1818.45695453856</v>
          </cell>
          <cell r="K27">
            <v>1866.64365982962</v>
          </cell>
          <cell r="L27">
            <v>1914.14572604239</v>
          </cell>
          <cell r="M27">
            <v>1964.81570800522</v>
          </cell>
          <cell r="N27">
            <v>2015.99520789759</v>
          </cell>
          <cell r="O27">
            <v>2068.65354427945</v>
          </cell>
          <cell r="P27">
            <v>2125.27495219166</v>
          </cell>
          <cell r="Q27">
            <v>2180.98102592356</v>
          </cell>
          <cell r="R27">
            <v>2238.351101423</v>
          </cell>
          <cell r="S27">
            <v>2297.32714720906</v>
          </cell>
          <cell r="T27">
            <v>2361.74679817243</v>
          </cell>
          <cell r="U27">
            <v>2422.60501704011</v>
          </cell>
          <cell r="V27">
            <v>2485.22733481304</v>
          </cell>
          <cell r="W27">
            <v>2549.56023586697</v>
          </cell>
          <cell r="X27">
            <v>2615.75121252371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SSUMP"/>
      <sheetName val="Sources"/>
      <sheetName val="Financials"/>
      <sheetName val="Revenue"/>
      <sheetName val="Expense"/>
      <sheetName val="Taxes"/>
      <sheetName val="Debt"/>
      <sheetName val="Depreciation"/>
      <sheetName val="NOLS"/>
      <sheetName val="Returns"/>
      <sheetName val="Partner Income"/>
      <sheetName val="Balances"/>
      <sheetName val="Offline"/>
      <sheetName val="Comparison"/>
    </sheetNames>
    <sheetDataSet>
      <sheetData sheetId="0"/>
      <sheetData sheetId="1"/>
      <sheetData sheetId="2"/>
      <sheetData sheetId="3">
        <row r="11">
          <cell r="I11">
            <v>1113.85474036062</v>
          </cell>
          <cell r="J11">
            <v>1149.54976287949</v>
          </cell>
          <cell r="K11">
            <v>1186.45211516674</v>
          </cell>
          <cell r="L11">
            <v>1238.60408513952</v>
          </cell>
          <cell r="M11">
            <v>1280.26549021672</v>
          </cell>
          <cell r="N11">
            <v>1338.50976941458</v>
          </cell>
          <cell r="O11">
            <v>1391.31724668685</v>
          </cell>
          <cell r="P11">
            <v>1445.97051638902</v>
          </cell>
          <cell r="Q11">
            <v>1517.15678603973</v>
          </cell>
          <cell r="R11">
            <v>1570.82376841219</v>
          </cell>
          <cell r="S11">
            <v>1626.70315228291</v>
          </cell>
          <cell r="T11">
            <v>1684.02726417855</v>
          </cell>
          <cell r="U11">
            <v>1767.47867980625</v>
          </cell>
          <cell r="V11">
            <v>1810.59495615836</v>
          </cell>
          <cell r="W11">
            <v>1855.11711513773</v>
          </cell>
          <cell r="X11">
            <v>1900.22549494264</v>
          </cell>
        </row>
        <row r="12">
          <cell r="I12">
            <v>998.925090525978</v>
          </cell>
          <cell r="J12">
            <v>998.925090525978</v>
          </cell>
          <cell r="K12">
            <v>998.925090525978</v>
          </cell>
          <cell r="L12">
            <v>998.925090525978</v>
          </cell>
          <cell r="M12">
            <v>998.925090525978</v>
          </cell>
          <cell r="N12">
            <v>998.925090525978</v>
          </cell>
          <cell r="O12">
            <v>998.925090525978</v>
          </cell>
          <cell r="P12">
            <v>998.925090525978</v>
          </cell>
          <cell r="Q12">
            <v>998.925090525978</v>
          </cell>
          <cell r="R12">
            <v>998.925090525978</v>
          </cell>
          <cell r="S12">
            <v>998.925090525978</v>
          </cell>
          <cell r="T12">
            <v>998.925090525978</v>
          </cell>
          <cell r="U12">
            <v>998.925090525978</v>
          </cell>
          <cell r="V12">
            <v>998.925090525978</v>
          </cell>
          <cell r="W12">
            <v>998.925090525978</v>
          </cell>
          <cell r="X12">
            <v>998.925090525978</v>
          </cell>
        </row>
        <row r="14">
          <cell r="I14">
            <v>236.303</v>
          </cell>
          <cell r="J14">
            <v>174.951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29">
          <cell r="I29">
            <v>1535.34083152202</v>
          </cell>
          <cell r="J29">
            <v>1511.19122840381</v>
          </cell>
          <cell r="K29">
            <v>1565.44764882996</v>
          </cell>
          <cell r="L29">
            <v>1607.4399909998</v>
          </cell>
          <cell r="M29">
            <v>1649.16595781329</v>
          </cell>
          <cell r="N29">
            <v>1693.20925518313</v>
          </cell>
          <cell r="O29">
            <v>1774.61301469354</v>
          </cell>
          <cell r="P29">
            <v>1829.53333047334</v>
          </cell>
          <cell r="Q29">
            <v>1879.89082088531</v>
          </cell>
          <cell r="R29">
            <v>1929.7226553627</v>
          </cell>
          <cell r="S29">
            <v>1981.03702804244</v>
          </cell>
          <cell r="T29">
            <v>2033.79320298878</v>
          </cell>
          <cell r="U29">
            <v>2091.09513754113</v>
          </cell>
          <cell r="V29">
            <v>2145.77020799635</v>
          </cell>
          <cell r="W29">
            <v>2202.0332029037</v>
          </cell>
          <cell r="X29">
            <v>2259.84402534364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IS &amp; CF"/>
      <sheetName val="Ops"/>
      <sheetName val="Ins &amp; PT"/>
      <sheetName val="Financing"/>
      <sheetName val="Dep"/>
      <sheetName val="O&amp;M"/>
      <sheetName val="Volumes"/>
      <sheetName val="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SSUMP"/>
      <sheetName val="Sources"/>
      <sheetName val="Debt"/>
      <sheetName val="Financials"/>
      <sheetName val="Revenue"/>
      <sheetName val="Expense"/>
      <sheetName val="Taxes"/>
      <sheetName val="Depreciation"/>
      <sheetName val="NOLS"/>
      <sheetName val="Returns"/>
      <sheetName val="Partner Income"/>
      <sheetName val="Balances"/>
      <sheetName val="Comparison"/>
    </sheetNames>
    <sheetDataSet>
      <sheetData sheetId="0"/>
      <sheetData sheetId="1"/>
      <sheetData sheetId="2"/>
      <sheetData sheetId="3"/>
      <sheetData sheetId="4">
        <row r="10">
          <cell r="H10">
            <v>1968.10341514928</v>
          </cell>
          <cell r="I10">
            <v>2821.60599869587</v>
          </cell>
          <cell r="J10">
            <v>2893.66734000815</v>
          </cell>
          <cell r="K10">
            <v>3024.63326787155</v>
          </cell>
          <cell r="L10">
            <v>3130.179490955</v>
          </cell>
          <cell r="M10">
            <v>3276.50280444774</v>
          </cell>
          <cell r="N10">
            <v>3409.74188249208</v>
          </cell>
          <cell r="O10">
            <v>3547.67582168086</v>
          </cell>
          <cell r="P10">
            <v>3726.40288184674</v>
          </cell>
          <cell r="Q10">
            <v>3858.64926690203</v>
          </cell>
          <cell r="R10">
            <v>3996.25659381313</v>
          </cell>
          <cell r="S10">
            <v>4137.49995118611</v>
          </cell>
          <cell r="T10">
            <v>4342.90210807557</v>
          </cell>
          <cell r="U10">
            <v>4445.37983650679</v>
          </cell>
          <cell r="V10">
            <v>4551.06258242233</v>
          </cell>
          <cell r="W10">
            <v>4658.03489426021</v>
          </cell>
          <cell r="X10">
            <v>4768.14212701234</v>
          </cell>
          <cell r="Y10">
            <v>4906.4182486957</v>
          </cell>
          <cell r="Z10">
            <v>5048.70437790787</v>
          </cell>
          <cell r="AA10">
            <v>5195.1168048672</v>
          </cell>
        </row>
        <row r="11">
          <cell r="H11">
            <v>2118.41149109899</v>
          </cell>
          <cell r="I11">
            <v>2942.23818208193</v>
          </cell>
          <cell r="J11">
            <v>2942.23818208193</v>
          </cell>
          <cell r="K11">
            <v>2942.23818208193</v>
          </cell>
          <cell r="L11">
            <v>2942.23818208193</v>
          </cell>
          <cell r="M11">
            <v>2942.23818208193</v>
          </cell>
          <cell r="N11">
            <v>2942.23818208193</v>
          </cell>
          <cell r="O11">
            <v>2942.23818208193</v>
          </cell>
          <cell r="P11">
            <v>2942.23818208193</v>
          </cell>
          <cell r="Q11">
            <v>2942.23818208193</v>
          </cell>
          <cell r="R11">
            <v>2942.23818208193</v>
          </cell>
          <cell r="S11">
            <v>2942.23818208193</v>
          </cell>
          <cell r="T11">
            <v>2942.23818208193</v>
          </cell>
          <cell r="U11">
            <v>2942.23818208193</v>
          </cell>
          <cell r="V11">
            <v>2942.23818208193</v>
          </cell>
          <cell r="W11">
            <v>2942.23818208193</v>
          </cell>
          <cell r="X11">
            <v>2942.23818208193</v>
          </cell>
          <cell r="Y11">
            <v>2942.23818208193</v>
          </cell>
          <cell r="Z11">
            <v>2942.23818208193</v>
          </cell>
          <cell r="AA11">
            <v>2942.23818208193</v>
          </cell>
        </row>
        <row r="13">
          <cell r="H13">
            <v>422.4384</v>
          </cell>
          <cell r="I13">
            <v>433.714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29">
          <cell r="H29">
            <v>2578.87723382684</v>
          </cell>
          <cell r="I29">
            <v>3790.35546694011</v>
          </cell>
          <cell r="J29">
            <v>3831.76752677398</v>
          </cell>
          <cell r="K29">
            <v>3923.44372884409</v>
          </cell>
          <cell r="L29">
            <v>4014.77649956254</v>
          </cell>
          <cell r="M29">
            <v>4111.71809419411</v>
          </cell>
          <cell r="N29">
            <v>4210.74793781628</v>
          </cell>
          <cell r="O29">
            <v>4312.95510704875</v>
          </cell>
          <cell r="P29">
            <v>4422.89776613904</v>
          </cell>
          <cell r="Q29">
            <v>4531.9935212587</v>
          </cell>
          <cell r="R29">
            <v>4645.47162351884</v>
          </cell>
          <cell r="S29">
            <v>4763.5060533655</v>
          </cell>
          <cell r="T29">
            <v>4892.98672977041</v>
          </cell>
          <cell r="U29">
            <v>5017.76970484892</v>
          </cell>
          <cell r="V29">
            <v>5148.50238566638</v>
          </cell>
          <cell r="W29">
            <v>5285.63633578014</v>
          </cell>
          <cell r="X29">
            <v>5430.09385233276</v>
          </cell>
          <cell r="Y29">
            <v>5468.76569814803</v>
          </cell>
          <cell r="Z29">
            <v>5508.53002749195</v>
          </cell>
          <cell r="AA29">
            <v>5549.41852238684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SSUMP"/>
      <sheetName val="Sources"/>
      <sheetName val="Financials"/>
      <sheetName val="Purchase"/>
      <sheetName val="Debt"/>
      <sheetName val="Depreciation"/>
      <sheetName val="Revenue PG&amp;E"/>
      <sheetName val="Revenue SCE"/>
      <sheetName val="EXPENSE"/>
      <sheetName val="Taxes"/>
      <sheetName val="NOLS"/>
      <sheetName val="Returns"/>
      <sheetName val="Balances"/>
      <sheetName val="Partner Income"/>
      <sheetName val="Comparison"/>
    </sheetNames>
    <sheetDataSet>
      <sheetData sheetId="0"/>
      <sheetData sheetId="1"/>
      <sheetData sheetId="2"/>
      <sheetData sheetId="3">
        <row r="10">
          <cell r="I10">
            <v>1103.26152193376</v>
          </cell>
          <cell r="J10">
            <v>1158.51148813262</v>
          </cell>
          <cell r="K10">
            <v>1205.6193574728</v>
          </cell>
          <cell r="L10">
            <v>1253.27551919876</v>
          </cell>
          <cell r="M10">
            <v>1295.48334456455</v>
          </cell>
          <cell r="N10">
            <v>1347.67651832455</v>
          </cell>
          <cell r="O10">
            <v>1397.72472531368</v>
          </cell>
          <cell r="P10">
            <v>1431.42740554686</v>
          </cell>
          <cell r="Q10">
            <v>1474.23272299665</v>
          </cell>
          <cell r="R10">
            <v>1507.5152897667</v>
          </cell>
          <cell r="S10">
            <v>1541.70618323205</v>
          </cell>
          <cell r="T10">
            <v>1585.27273426519</v>
          </cell>
          <cell r="U10">
            <v>1643.43724393474</v>
          </cell>
          <cell r="V10">
            <v>1681.3172392615</v>
          </cell>
          <cell r="W10">
            <v>1720.18719796092</v>
          </cell>
          <cell r="X10">
            <v>1755.64435642075</v>
          </cell>
          <cell r="Y10">
            <v>770.224052493219</v>
          </cell>
          <cell r="Z10">
            <v>781.681823401245</v>
          </cell>
          <cell r="AA10">
            <v>793.156386593791</v>
          </cell>
        </row>
        <row r="11">
          <cell r="I11">
            <v>1082.71865046272</v>
          </cell>
          <cell r="J11">
            <v>1082.71865046272</v>
          </cell>
          <cell r="K11">
            <v>1082.71865046272</v>
          </cell>
          <cell r="L11">
            <v>1082.71865046272</v>
          </cell>
          <cell r="M11">
            <v>1082.71865046272</v>
          </cell>
          <cell r="N11">
            <v>1082.71865046272</v>
          </cell>
          <cell r="O11">
            <v>1082.71865046272</v>
          </cell>
          <cell r="P11">
            <v>1082.71865046272</v>
          </cell>
          <cell r="Q11">
            <v>1082.71865046272</v>
          </cell>
          <cell r="R11">
            <v>1082.71865046272</v>
          </cell>
          <cell r="S11">
            <v>1082.71865046272</v>
          </cell>
          <cell r="T11">
            <v>1082.71865046272</v>
          </cell>
          <cell r="U11">
            <v>1082.71865046272</v>
          </cell>
          <cell r="V11">
            <v>1082.71865046272</v>
          </cell>
          <cell r="W11">
            <v>1082.71865046272</v>
          </cell>
          <cell r="X11">
            <v>1082.71865046272</v>
          </cell>
          <cell r="Y11">
            <v>601.92301996925</v>
          </cell>
          <cell r="Z11">
            <v>601.92301996925</v>
          </cell>
          <cell r="AA11">
            <v>601.92301996925</v>
          </cell>
        </row>
        <row r="12">
          <cell r="I12">
            <v>2124.41491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I13">
            <v>213.887</v>
          </cell>
          <cell r="J13">
            <v>169.452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28">
          <cell r="I28">
            <v>1413.5194761368</v>
          </cell>
          <cell r="J28">
            <v>1330.72243891983</v>
          </cell>
          <cell r="K28">
            <v>1497.75903643684</v>
          </cell>
          <cell r="L28">
            <v>1534.99068897181</v>
          </cell>
          <cell r="M28">
            <v>1572.43499458053</v>
          </cell>
          <cell r="N28">
            <v>1611.78182642363</v>
          </cell>
          <cell r="O28">
            <v>1651.75685448026</v>
          </cell>
          <cell r="P28">
            <v>1691.36576545995</v>
          </cell>
          <cell r="Q28">
            <v>1733.05530968098</v>
          </cell>
          <cell r="R28">
            <v>1774.88035118336</v>
          </cell>
          <cell r="S28">
            <v>1817.89093533039</v>
          </cell>
          <cell r="T28">
            <v>1862.94092708861</v>
          </cell>
          <cell r="U28">
            <v>1911.12283492542</v>
          </cell>
          <cell r="V28">
            <v>1958.41311957718</v>
          </cell>
          <cell r="W28">
            <v>2007.15783683466</v>
          </cell>
          <cell r="X28">
            <v>2017.13504067283</v>
          </cell>
          <cell r="Y28">
            <v>1243.15794569028</v>
          </cell>
          <cell r="Z28">
            <v>1272.92079469596</v>
          </cell>
          <cell r="AA28">
            <v>1303.53032676562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SSUMP"/>
      <sheetName val="Sources"/>
      <sheetName val="Purchase"/>
      <sheetName val="Financials"/>
      <sheetName val="Depreciation"/>
      <sheetName val="Debt"/>
      <sheetName val="Revenue"/>
      <sheetName val="Expense"/>
      <sheetName val="Taxes"/>
      <sheetName val="NOLS"/>
      <sheetName val="Returns"/>
      <sheetName val="Partner Income"/>
      <sheetName val="Balances"/>
      <sheetName val="Comparison"/>
    </sheetNames>
    <sheetDataSet>
      <sheetData sheetId="0"/>
      <sheetData sheetId="1"/>
      <sheetData sheetId="2"/>
      <sheetData sheetId="3"/>
      <sheetData sheetId="4">
        <row r="10">
          <cell r="H10">
            <v>4527.90303807119</v>
          </cell>
          <cell r="I10">
            <v>851.51817392503</v>
          </cell>
          <cell r="J10">
            <v>879.216743295309</v>
          </cell>
          <cell r="K10">
            <v>917.763597489813</v>
          </cell>
          <cell r="L10">
            <v>948.519887715962</v>
          </cell>
          <cell r="M10">
            <v>991.567941942794</v>
          </cell>
          <cell r="N10">
            <v>1030.57128308352</v>
          </cell>
          <cell r="O10">
            <v>1070.94802556208</v>
          </cell>
          <cell r="P10">
            <v>1123.53898663512</v>
          </cell>
          <cell r="Q10">
            <v>1162.94608174013</v>
          </cell>
          <cell r="R10">
            <v>1203.95907463186</v>
          </cell>
          <cell r="S10">
            <v>1246.02452016479</v>
          </cell>
          <cell r="T10">
            <v>1307.38521918365</v>
          </cell>
          <cell r="U10">
            <v>1339.96860332762</v>
          </cell>
          <cell r="V10">
            <v>1373.57808289401</v>
          </cell>
          <cell r="W10">
            <v>1407.698000191</v>
          </cell>
          <cell r="X10">
            <v>1442.87793238075</v>
          </cell>
          <cell r="Y10">
            <v>1478.83157286656</v>
          </cell>
          <cell r="Z10">
            <v>1552.048478232</v>
          </cell>
        </row>
        <row r="11">
          <cell r="H11">
            <v>716.097606670625</v>
          </cell>
          <cell r="I11">
            <v>716.097606670625</v>
          </cell>
          <cell r="J11">
            <v>716.097606670625</v>
          </cell>
          <cell r="K11">
            <v>716.097606670625</v>
          </cell>
          <cell r="L11">
            <v>716.097606670625</v>
          </cell>
          <cell r="M11">
            <v>716.097606670625</v>
          </cell>
          <cell r="N11">
            <v>716.097606670625</v>
          </cell>
          <cell r="O11">
            <v>716.097606670625</v>
          </cell>
          <cell r="P11">
            <v>716.097606670625</v>
          </cell>
          <cell r="Q11">
            <v>716.097606670625</v>
          </cell>
          <cell r="R11">
            <v>716.097606670625</v>
          </cell>
          <cell r="S11">
            <v>716.097606670625</v>
          </cell>
          <cell r="T11">
            <v>716.097606670625</v>
          </cell>
          <cell r="U11">
            <v>716.097606670625</v>
          </cell>
          <cell r="V11">
            <v>716.097606670625</v>
          </cell>
          <cell r="W11">
            <v>716.097606670625</v>
          </cell>
          <cell r="X11">
            <v>716.097606670625</v>
          </cell>
          <cell r="Y11">
            <v>716.097606670625</v>
          </cell>
          <cell r="Z11">
            <v>716.097606670625</v>
          </cell>
        </row>
        <row r="12">
          <cell r="H12">
            <v>1053.267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27">
          <cell r="H27">
            <v>1433.36951019497</v>
          </cell>
          <cell r="I27">
            <v>1083.39640130749</v>
          </cell>
          <cell r="J27">
            <v>1092.50311088995</v>
          </cell>
          <cell r="K27">
            <v>1118.92545786001</v>
          </cell>
          <cell r="L27">
            <v>1144.80229247079</v>
          </cell>
          <cell r="M27">
            <v>1172.95331100291</v>
          </cell>
          <cell r="N27">
            <v>1224.58787510747</v>
          </cell>
          <cell r="O27">
            <v>1259.48807496828</v>
          </cell>
          <cell r="P27">
            <v>1292.00044816868</v>
          </cell>
          <cell r="Q27">
            <v>1323.97462852986</v>
          </cell>
          <cell r="R27">
            <v>1356.87063656782</v>
          </cell>
          <cell r="S27">
            <v>1391.92453042815</v>
          </cell>
          <cell r="T27">
            <v>1430.86001909838</v>
          </cell>
          <cell r="U27">
            <v>1467.95044415914</v>
          </cell>
          <cell r="V27">
            <v>1506.12439280213</v>
          </cell>
          <cell r="W27">
            <v>1545.36020020388</v>
          </cell>
          <cell r="X27">
            <v>1585.74071164996</v>
          </cell>
          <cell r="Y27">
            <v>1613.76826431354</v>
          </cell>
          <cell r="Z27">
            <v>1660.02558864343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ROJECTCONFIGURATION"/>
      <sheetName val="SOURCEDATA"/>
      <sheetName val="OPERATIONAL CHARACTERISTICS"/>
      <sheetName val="EPC DETAIL X 2 LM 6000"/>
      <sheetName val="FINANCE"/>
      <sheetName val="TURBINE AVAILABILITY"/>
      <sheetName val="CLARIFIC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onci"/>
      <sheetName val="Project Assumptions"/>
      <sheetName val="PPA Assumptions &amp;Summary"/>
      <sheetName val="Operations"/>
      <sheetName val="Book Income Statement"/>
      <sheetName val="Cash Flow Statement"/>
      <sheetName val="BS"/>
      <sheetName val="Depreciation"/>
      <sheetName val="Interest During Construction"/>
      <sheetName val="Maintenance Reserv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onci"/>
      <sheetName val="Tracking sheet"/>
      <sheetName val="Value"/>
      <sheetName val="Project Assumptions"/>
      <sheetName val="PPA Assumptions &amp;Summary"/>
      <sheetName val="Operations"/>
      <sheetName val="Debt Amortization"/>
      <sheetName val="Returns Summary"/>
      <sheetName val="Book Income Statement"/>
      <sheetName val="Cash Flow Statement"/>
      <sheetName val="BS"/>
      <sheetName val="Tax Calculations"/>
      <sheetName val="Depreciation"/>
      <sheetName val="Interest During Construction"/>
      <sheetName val="Maintenance Reserv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onci"/>
      <sheetName val="Tracking sheet"/>
      <sheetName val="Value"/>
      <sheetName val="Project Assumptions"/>
      <sheetName val="PPA Assumptions &amp;Summary"/>
      <sheetName val="Operations"/>
      <sheetName val="Debt Amortization"/>
      <sheetName val="Returns Summary"/>
      <sheetName val="Book Income Statement"/>
      <sheetName val="Cash Flow Statement"/>
      <sheetName val="BS"/>
      <sheetName val="Tax Calculations"/>
      <sheetName val="Depreciation"/>
      <sheetName val="Interest During Construction"/>
      <sheetName val="Maintenance Reserv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UMMARY"/>
      <sheetName val="ASSUMPTIONS"/>
      <sheetName val="TURBINES"/>
      <sheetName val="DEVELOPMENT"/>
      <sheetName val="PROPERTIES"/>
      <sheetName val="PRICING"/>
      <sheetName val="SOURCES"/>
      <sheetName val="FINANCIALS"/>
      <sheetName val="TAX"/>
      <sheetName val="NOLs"/>
      <sheetName val="RETURNS"/>
      <sheetName val="BALANCES"/>
      <sheetName val="PARTNER INC"/>
      <sheetName val="DEBT"/>
      <sheetName val="CONSTRUCT"/>
      <sheetName val="DEPR"/>
      <sheetName val="FE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">
          <cell r="F9">
            <v>5135.924</v>
          </cell>
          <cell r="G9">
            <v>4860.594</v>
          </cell>
          <cell r="H9">
            <v>4883.36</v>
          </cell>
          <cell r="I9">
            <v>4917.509</v>
          </cell>
          <cell r="J9">
            <v>4940.275</v>
          </cell>
          <cell r="K9">
            <v>5052.51228286818</v>
          </cell>
          <cell r="L9">
            <v>5085.36960776821</v>
          </cell>
          <cell r="M9">
            <v>5119.86498112367</v>
          </cell>
          <cell r="N9">
            <v>5154.74577764511</v>
          </cell>
          <cell r="O9">
            <v>5189.72292995804</v>
          </cell>
          <cell r="P9">
            <v>5227.68711180735</v>
          </cell>
          <cell r="Q9">
            <v>5267.48205369507</v>
          </cell>
          <cell r="R9">
            <v>5308.43326508074</v>
          </cell>
          <cell r="S9">
            <v>5350.54074596436</v>
          </cell>
          <cell r="T9">
            <v>5394.2862753034</v>
          </cell>
          <cell r="U9">
            <v>5438.89900676591</v>
          </cell>
          <cell r="V9">
            <v>5483.31902664542</v>
          </cell>
          <cell r="W9">
            <v>5528.41353706541</v>
          </cell>
          <cell r="X9">
            <v>4444.69995011334</v>
          </cell>
          <cell r="Y9">
            <v>2890.6737448708</v>
          </cell>
          <cell r="Z9">
            <v>2890.6737448708</v>
          </cell>
        </row>
        <row r="14">
          <cell r="F14">
            <v>389.544</v>
          </cell>
          <cell r="G14">
            <v>386.111</v>
          </cell>
          <cell r="H14">
            <v>547.186</v>
          </cell>
          <cell r="I14">
            <v>556.705</v>
          </cell>
          <cell r="J14">
            <v>541.395</v>
          </cell>
          <cell r="K14">
            <v>552.2229</v>
          </cell>
          <cell r="L14">
            <v>563.267358</v>
          </cell>
          <cell r="M14">
            <v>574.53270516</v>
          </cell>
          <cell r="N14">
            <v>586.0233592632</v>
          </cell>
          <cell r="O14">
            <v>597.743826448464</v>
          </cell>
          <cell r="P14">
            <v>609.698702977433</v>
          </cell>
          <cell r="Q14">
            <v>621.892677036982</v>
          </cell>
          <cell r="R14">
            <v>634.330530577722</v>
          </cell>
          <cell r="S14">
            <v>647.017141189276</v>
          </cell>
          <cell r="T14">
            <v>659.957484013062</v>
          </cell>
          <cell r="U14">
            <v>673.156633693323</v>
          </cell>
          <cell r="V14">
            <v>686.619766367189</v>
          </cell>
          <cell r="W14">
            <v>700.352161694533</v>
          </cell>
          <cell r="X14">
            <v>714.359204928424</v>
          </cell>
          <cell r="Y14">
            <v>728.646389026992</v>
          </cell>
          <cell r="Z14">
            <v>743.219316807532</v>
          </cell>
        </row>
        <row r="15">
          <cell r="F15">
            <v>45.926</v>
          </cell>
          <cell r="G15">
            <v>50.519</v>
          </cell>
          <cell r="H15">
            <v>55.571</v>
          </cell>
          <cell r="I15">
            <v>61.128</v>
          </cell>
          <cell r="J15">
            <v>67.241</v>
          </cell>
          <cell r="K15">
            <v>277.122231342</v>
          </cell>
          <cell r="L15">
            <v>277.122231342</v>
          </cell>
          <cell r="M15">
            <v>277.122231342</v>
          </cell>
          <cell r="N15">
            <v>277.122231342</v>
          </cell>
          <cell r="O15">
            <v>277.122231342</v>
          </cell>
          <cell r="P15">
            <v>277.122231342</v>
          </cell>
          <cell r="Q15">
            <v>277.122231342</v>
          </cell>
          <cell r="R15">
            <v>277.122231342</v>
          </cell>
          <cell r="S15">
            <v>277.122231342</v>
          </cell>
          <cell r="T15">
            <v>277.122231342</v>
          </cell>
          <cell r="U15">
            <v>277.122231342</v>
          </cell>
          <cell r="V15">
            <v>277.122231342</v>
          </cell>
          <cell r="W15">
            <v>277.122231342</v>
          </cell>
          <cell r="X15">
            <v>277.122231342</v>
          </cell>
          <cell r="Y15">
            <v>277.122231342</v>
          </cell>
          <cell r="Z15">
            <v>277.122231342</v>
          </cell>
        </row>
        <row r="16">
          <cell r="F16">
            <v>164.868</v>
          </cell>
          <cell r="G16">
            <v>156.025</v>
          </cell>
          <cell r="H16">
            <v>156.756</v>
          </cell>
          <cell r="I16">
            <v>157.852</v>
          </cell>
          <cell r="J16">
            <v>158.583</v>
          </cell>
          <cell r="K16">
            <v>145.400826974099</v>
          </cell>
          <cell r="L16">
            <v>147.093373233581</v>
          </cell>
          <cell r="M16">
            <v>148.819770418253</v>
          </cell>
          <cell r="N16">
            <v>150.580695546618</v>
          </cell>
          <cell r="O16">
            <v>152.37683917755</v>
          </cell>
          <cell r="P16">
            <v>154.208905681101</v>
          </cell>
          <cell r="Q16">
            <v>156.077613514723</v>
          </cell>
          <cell r="R16">
            <v>157.983695505017</v>
          </cell>
          <cell r="S16">
            <v>159.927899135118</v>
          </cell>
          <cell r="T16">
            <v>161.91098683782</v>
          </cell>
          <cell r="U16">
            <v>163.933736294576</v>
          </cell>
          <cell r="V16">
            <v>165.996940740468</v>
          </cell>
          <cell r="W16">
            <v>168.101409275277</v>
          </cell>
          <cell r="X16">
            <v>170.247967180783</v>
          </cell>
          <cell r="Y16">
            <v>172.437456244399</v>
          </cell>
          <cell r="Z16">
            <v>174.670735089287</v>
          </cell>
        </row>
        <row r="17">
          <cell r="F17">
            <v>21</v>
          </cell>
          <cell r="G17">
            <v>21</v>
          </cell>
          <cell r="H17">
            <v>22</v>
          </cell>
          <cell r="I17">
            <v>22</v>
          </cell>
          <cell r="J17">
            <v>23</v>
          </cell>
          <cell r="K17">
            <v>23.46</v>
          </cell>
          <cell r="L17">
            <v>23.9292</v>
          </cell>
          <cell r="M17">
            <v>24.407784</v>
          </cell>
          <cell r="N17">
            <v>24.89593968</v>
          </cell>
          <cell r="O17">
            <v>25.3938584736</v>
          </cell>
          <cell r="P17">
            <v>25.901735643072</v>
          </cell>
          <cell r="Q17">
            <v>26.4197703559334</v>
          </cell>
          <cell r="R17">
            <v>26.9481657630521</v>
          </cell>
          <cell r="S17">
            <v>27.4871290783132</v>
          </cell>
          <cell r="T17">
            <v>28.0368716598794</v>
          </cell>
          <cell r="U17">
            <v>28.597609093077</v>
          </cell>
          <cell r="V17">
            <v>29.1695612749385</v>
          </cell>
          <cell r="W17">
            <v>29.7529525004373</v>
          </cell>
          <cell r="X17">
            <v>30.3480115504461</v>
          </cell>
          <cell r="Y17">
            <v>30.954971781455</v>
          </cell>
          <cell r="Z17">
            <v>31.5740712170841</v>
          </cell>
        </row>
        <row r="18">
          <cell r="F18">
            <v>65.143</v>
          </cell>
          <cell r="G18">
            <v>66</v>
          </cell>
          <cell r="H18">
            <v>68</v>
          </cell>
          <cell r="I18">
            <v>69</v>
          </cell>
          <cell r="J18">
            <v>71</v>
          </cell>
          <cell r="K18">
            <v>72.42</v>
          </cell>
          <cell r="L18">
            <v>73.8684</v>
          </cell>
          <cell r="M18">
            <v>75.345768</v>
          </cell>
          <cell r="N18">
            <v>76.85268336</v>
          </cell>
          <cell r="O18">
            <v>78.3897370272</v>
          </cell>
          <cell r="P18">
            <v>79.957531767744</v>
          </cell>
          <cell r="Q18">
            <v>81.5566824030989</v>
          </cell>
          <cell r="R18">
            <v>83.1878160511609</v>
          </cell>
          <cell r="S18">
            <v>84.8515723721841</v>
          </cell>
          <cell r="T18">
            <v>86.5486038196278</v>
          </cell>
          <cell r="U18">
            <v>88.2795758960203</v>
          </cell>
          <cell r="V18">
            <v>90.0451674139408</v>
          </cell>
          <cell r="W18">
            <v>91.8460707622196</v>
          </cell>
          <cell r="X18">
            <v>93.682992177464</v>
          </cell>
          <cell r="Y18">
            <v>95.5566520210132</v>
          </cell>
          <cell r="Z18">
            <v>97.4677850614335</v>
          </cell>
        </row>
        <row r="19">
          <cell r="F19">
            <v>23</v>
          </cell>
          <cell r="G19">
            <v>23.46</v>
          </cell>
          <cell r="H19">
            <v>23.929</v>
          </cell>
          <cell r="I19">
            <v>24.408</v>
          </cell>
          <cell r="J19">
            <v>24.896</v>
          </cell>
          <cell r="K19">
            <v>25.39392</v>
          </cell>
          <cell r="L19">
            <v>25.9017984</v>
          </cell>
          <cell r="M19">
            <v>26.419834368</v>
          </cell>
          <cell r="N19">
            <v>26.94823105536</v>
          </cell>
          <cell r="O19">
            <v>27.4871956764672</v>
          </cell>
          <cell r="P19">
            <v>28.0369395899965</v>
          </cell>
          <cell r="Q19">
            <v>28.5976783817965</v>
          </cell>
          <cell r="R19">
            <v>29.1696319494324</v>
          </cell>
          <cell r="S19">
            <v>29.7530245884211</v>
          </cell>
          <cell r="T19">
            <v>30.3480850801895</v>
          </cell>
          <cell r="U19">
            <v>30.9550467817933</v>
          </cell>
          <cell r="V19">
            <v>31.5741477174291</v>
          </cell>
          <cell r="W19">
            <v>32.2056306717777</v>
          </cell>
          <cell r="X19">
            <v>32.8497432852133</v>
          </cell>
          <cell r="Y19">
            <v>33.5067381509175</v>
          </cell>
          <cell r="Z19">
            <v>34.1768729139359</v>
          </cell>
        </row>
        <row r="21">
          <cell r="F21">
            <v>153</v>
          </cell>
          <cell r="G21">
            <v>156</v>
          </cell>
          <cell r="H21">
            <v>159</v>
          </cell>
          <cell r="I21">
            <v>162</v>
          </cell>
          <cell r="J21">
            <v>165</v>
          </cell>
          <cell r="K21">
            <v>168.3</v>
          </cell>
          <cell r="L21">
            <v>171.666</v>
          </cell>
          <cell r="M21">
            <v>175.09932</v>
          </cell>
          <cell r="N21">
            <v>178.6013064</v>
          </cell>
          <cell r="O21">
            <v>182.173332528</v>
          </cell>
          <cell r="P21">
            <v>185.81679917856</v>
          </cell>
          <cell r="Q21">
            <v>189.533135162131</v>
          </cell>
          <cell r="R21">
            <v>193.323797865374</v>
          </cell>
          <cell r="S21">
            <v>197.190273822681</v>
          </cell>
          <cell r="T21">
            <v>201.134079299135</v>
          </cell>
          <cell r="U21">
            <v>205.156760885118</v>
          </cell>
          <cell r="V21">
            <v>209.25989610282</v>
          </cell>
          <cell r="W21">
            <v>213.445094024876</v>
          </cell>
          <cell r="X21">
            <v>217.713995905374</v>
          </cell>
          <cell r="Y21">
            <v>222.068275823481</v>
          </cell>
          <cell r="Z21">
            <v>226.509641339951</v>
          </cell>
        </row>
        <row r="22">
          <cell r="F22">
            <v>30</v>
          </cell>
          <cell r="G22">
            <v>50</v>
          </cell>
          <cell r="H22">
            <v>10</v>
          </cell>
          <cell r="I22">
            <v>10</v>
          </cell>
          <cell r="J22">
            <v>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  <sheetData sheetId="9">
        <row r="48">
          <cell r="F48">
            <v>2081.28509630698</v>
          </cell>
          <cell r="G48">
            <v>2081.28509630698</v>
          </cell>
          <cell r="H48">
            <v>2081.28509630698</v>
          </cell>
          <cell r="I48">
            <v>2196.91204610181</v>
          </cell>
          <cell r="J48">
            <v>2196.91204610181</v>
          </cell>
          <cell r="K48">
            <v>2312.53899589664</v>
          </cell>
          <cell r="L48">
            <v>2312.53899589664</v>
          </cell>
          <cell r="M48">
            <v>2312.53899589664</v>
          </cell>
          <cell r="N48">
            <v>2428.16594569147</v>
          </cell>
          <cell r="O48">
            <v>1004.52892547784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ummary"/>
      <sheetName val="Returns"/>
      <sheetName val="Financials"/>
      <sheetName val="ASSUME1"/>
      <sheetName val="ASSUME2"/>
      <sheetName val="Turbines"/>
      <sheetName val="Debt"/>
      <sheetName val="Sources"/>
      <sheetName val="Tax"/>
      <sheetName val="NOLs"/>
      <sheetName val="Balances"/>
      <sheetName val="Income"/>
      <sheetName val="Depr"/>
      <sheetName val="Construct"/>
      <sheetName val="LC Sched"/>
      <sheetName val="CSWFORM"/>
      <sheetName val="Price"/>
      <sheetName val="Buyout"/>
      <sheetName val="BUY_ANAL"/>
    </sheetNames>
    <sheetDataSet>
      <sheetData sheetId="0"/>
      <sheetData sheetId="1"/>
      <sheetData sheetId="2"/>
      <sheetData sheetId="3">
        <row r="11">
          <cell r="F11">
            <v>7887.7039230035</v>
          </cell>
          <cell r="G11">
            <v>7887.7039230035</v>
          </cell>
          <cell r="H11">
            <v>7887.7039230035</v>
          </cell>
          <cell r="I11">
            <v>7887.7039230035</v>
          </cell>
          <cell r="J11">
            <v>7887.7039230035</v>
          </cell>
          <cell r="K11">
            <v>7887.7039230035</v>
          </cell>
          <cell r="L11">
            <v>7887.7039230035</v>
          </cell>
          <cell r="M11">
            <v>7887.7039230035</v>
          </cell>
          <cell r="N11">
            <v>7887.7039230035</v>
          </cell>
          <cell r="O11">
            <v>7887.7039230035</v>
          </cell>
          <cell r="P11">
            <v>7887.7039230035</v>
          </cell>
          <cell r="Q11">
            <v>7887.7039230035</v>
          </cell>
          <cell r="R11">
            <v>7887.7039230035</v>
          </cell>
          <cell r="S11">
            <v>7887.7039230035</v>
          </cell>
          <cell r="T11">
            <v>7887.7039230035</v>
          </cell>
          <cell r="U11">
            <v>7887.7039230035</v>
          </cell>
          <cell r="V11">
            <v>7887.7039230035</v>
          </cell>
          <cell r="W11">
            <v>7887.7039230035</v>
          </cell>
          <cell r="X11">
            <v>7887.7039230035</v>
          </cell>
          <cell r="Y11">
            <v>3911.43673990036</v>
          </cell>
        </row>
        <row r="14">
          <cell r="F14">
            <v>654.84</v>
          </cell>
          <cell r="G14">
            <v>782.17</v>
          </cell>
          <cell r="H14">
            <v>873.12</v>
          </cell>
          <cell r="I14">
            <v>890.5824</v>
          </cell>
          <cell r="J14">
            <v>908.394048</v>
          </cell>
          <cell r="K14">
            <v>926.56192896</v>
          </cell>
          <cell r="L14">
            <v>945.0931675392</v>
          </cell>
          <cell r="M14">
            <v>963.995030889984</v>
          </cell>
          <cell r="N14">
            <v>983.274931507784</v>
          </cell>
          <cell r="O14">
            <v>1002.94043013794</v>
          </cell>
          <cell r="P14">
            <v>1022.9992387407</v>
          </cell>
          <cell r="Q14">
            <v>1043.45922351551</v>
          </cell>
          <cell r="R14">
            <v>1064.32840798582</v>
          </cell>
          <cell r="S14">
            <v>1085.61497614554</v>
          </cell>
          <cell r="T14">
            <v>1107.32727566845</v>
          </cell>
          <cell r="U14">
            <v>1129.47382118182</v>
          </cell>
          <cell r="V14">
            <v>1152.06329760546</v>
          </cell>
          <cell r="W14">
            <v>1175.10456355756</v>
          </cell>
          <cell r="X14">
            <v>1198.60665482872</v>
          </cell>
          <cell r="Y14">
            <v>606.265097573911</v>
          </cell>
        </row>
        <row r="15">
          <cell r="F15">
            <v>690.831001396632</v>
          </cell>
          <cell r="G15">
            <v>886.869234394108</v>
          </cell>
          <cell r="H15">
            <v>877.804673177294</v>
          </cell>
          <cell r="I15">
            <v>807.679465933465</v>
          </cell>
          <cell r="J15">
            <v>1051.07719579011</v>
          </cell>
          <cell r="K15">
            <v>975.834161700309</v>
          </cell>
          <cell r="L15">
            <v>877.219462198746</v>
          </cell>
          <cell r="M15">
            <v>775.913546381119</v>
          </cell>
          <cell r="N15">
            <v>669.682880141205</v>
          </cell>
          <cell r="O15">
            <v>677.289075287847</v>
          </cell>
          <cell r="P15">
            <v>587.149492539742</v>
          </cell>
          <cell r="Q15">
            <v>544.800024443084</v>
          </cell>
          <cell r="R15">
            <v>539.765094377722</v>
          </cell>
          <cell r="S15">
            <v>535.692969730175</v>
          </cell>
          <cell r="T15">
            <v>532.056229478907</v>
          </cell>
          <cell r="U15">
            <v>528.649986849197</v>
          </cell>
          <cell r="V15">
            <v>525.371798453688</v>
          </cell>
          <cell r="W15">
            <v>522.221664292378</v>
          </cell>
          <cell r="X15">
            <v>519.199584365267</v>
          </cell>
          <cell r="Y15">
            <v>390.773542696604</v>
          </cell>
        </row>
        <row r="16">
          <cell r="F16">
            <v>262.896497873199</v>
          </cell>
          <cell r="G16">
            <v>262.896497873199</v>
          </cell>
          <cell r="H16">
            <v>262.896497873199</v>
          </cell>
          <cell r="I16">
            <v>262.896497873199</v>
          </cell>
          <cell r="J16">
            <v>262.896497873199</v>
          </cell>
          <cell r="K16">
            <v>262.896497873199</v>
          </cell>
          <cell r="L16">
            <v>262.896497873199</v>
          </cell>
          <cell r="M16">
            <v>262.896497873199</v>
          </cell>
          <cell r="N16">
            <v>262.896497873199</v>
          </cell>
          <cell r="O16">
            <v>262.896497873199</v>
          </cell>
          <cell r="P16">
            <v>262.896497873199</v>
          </cell>
          <cell r="Q16">
            <v>262.896497873199</v>
          </cell>
          <cell r="R16">
            <v>262.896497873199</v>
          </cell>
          <cell r="S16">
            <v>262.896497873199</v>
          </cell>
          <cell r="T16">
            <v>262.896497873199</v>
          </cell>
          <cell r="U16">
            <v>262.896497873199</v>
          </cell>
          <cell r="V16">
            <v>262.896497873199</v>
          </cell>
          <cell r="W16">
            <v>262.896497873199</v>
          </cell>
          <cell r="X16">
            <v>262.896497873199</v>
          </cell>
          <cell r="Y16">
            <v>116.648548009552</v>
          </cell>
        </row>
        <row r="17">
          <cell r="F17">
            <v>35.7</v>
          </cell>
          <cell r="G17">
            <v>36.414</v>
          </cell>
          <cell r="H17">
            <v>37.14228</v>
          </cell>
          <cell r="I17">
            <v>37.8851256</v>
          </cell>
          <cell r="J17">
            <v>38.642828112</v>
          </cell>
          <cell r="K17">
            <v>39.41568467424</v>
          </cell>
          <cell r="L17">
            <v>40.2039983677248</v>
          </cell>
          <cell r="M17">
            <v>41.0080783350793</v>
          </cell>
          <cell r="N17">
            <v>41.8282399017809</v>
          </cell>
          <cell r="O17">
            <v>42.6648046998165</v>
          </cell>
          <cell r="P17">
            <v>43.5181007938128</v>
          </cell>
          <cell r="Q17">
            <v>44.3884628096891</v>
          </cell>
          <cell r="R17">
            <v>45.2762320658829</v>
          </cell>
          <cell r="S17">
            <v>46.1817567072005</v>
          </cell>
          <cell r="T17">
            <v>47.1053918413446</v>
          </cell>
          <cell r="U17">
            <v>48.0474996781715</v>
          </cell>
          <cell r="V17">
            <v>49.0084496717349</v>
          </cell>
          <cell r="W17">
            <v>49.9886186651696</v>
          </cell>
          <cell r="X17">
            <v>50.988391038473</v>
          </cell>
          <cell r="Y17">
            <v>25.7903472699257</v>
          </cell>
        </row>
        <row r="18">
          <cell r="F18">
            <v>218.28</v>
          </cell>
          <cell r="G18">
            <v>222.6456</v>
          </cell>
          <cell r="H18">
            <v>227.098512</v>
          </cell>
          <cell r="I18">
            <v>231.64048224</v>
          </cell>
          <cell r="J18">
            <v>236.2732918848</v>
          </cell>
          <cell r="K18">
            <v>240.998757722496</v>
          </cell>
          <cell r="L18">
            <v>245.818732876946</v>
          </cell>
          <cell r="M18">
            <v>250.735107534485</v>
          </cell>
          <cell r="N18">
            <v>255.749809685175</v>
          </cell>
          <cell r="O18">
            <v>260.864805878878</v>
          </cell>
          <cell r="P18">
            <v>266.082101996456</v>
          </cell>
          <cell r="Q18">
            <v>271.403744036385</v>
          </cell>
          <cell r="R18">
            <v>276.831818917113</v>
          </cell>
          <cell r="S18">
            <v>282.368455295455</v>
          </cell>
          <cell r="T18">
            <v>288.015824401364</v>
          </cell>
          <cell r="U18">
            <v>293.776140889391</v>
          </cell>
          <cell r="V18">
            <v>299.651663707179</v>
          </cell>
          <cell r="W18">
            <v>305.644696981323</v>
          </cell>
          <cell r="X18">
            <v>311.757590920949</v>
          </cell>
          <cell r="Y18">
            <v>157.689551878974</v>
          </cell>
        </row>
        <row r="19">
          <cell r="F19">
            <v>40.8</v>
          </cell>
          <cell r="G19">
            <v>41.616</v>
          </cell>
          <cell r="H19">
            <v>42.44832</v>
          </cell>
          <cell r="I19">
            <v>43.2972864</v>
          </cell>
          <cell r="J19">
            <v>44.163232128</v>
          </cell>
          <cell r="K19">
            <v>45.04649677056</v>
          </cell>
          <cell r="L19">
            <v>45.9474267059712</v>
          </cell>
          <cell r="M19">
            <v>46.8663752400906</v>
          </cell>
          <cell r="N19">
            <v>47.8037027448924</v>
          </cell>
          <cell r="O19">
            <v>48.7597767997903</v>
          </cell>
          <cell r="P19">
            <v>49.7349723357861</v>
          </cell>
          <cell r="Q19">
            <v>50.7296717825018</v>
          </cell>
          <cell r="R19">
            <v>51.7442652181519</v>
          </cell>
          <cell r="S19">
            <v>52.7791505225149</v>
          </cell>
          <cell r="T19">
            <v>53.8347335329652</v>
          </cell>
          <cell r="U19">
            <v>54.9114282036245</v>
          </cell>
          <cell r="V19">
            <v>56.009656767697</v>
          </cell>
          <cell r="W19">
            <v>57.1298499030509</v>
          </cell>
          <cell r="X19">
            <v>58.272446901112</v>
          </cell>
          <cell r="Y19">
            <v>29.4746825942008</v>
          </cell>
        </row>
        <row r="21">
          <cell r="F21">
            <v>50</v>
          </cell>
          <cell r="G21">
            <v>50</v>
          </cell>
          <cell r="H21">
            <v>50</v>
          </cell>
          <cell r="I21">
            <v>50</v>
          </cell>
          <cell r="J21">
            <v>50</v>
          </cell>
          <cell r="K21">
            <v>50</v>
          </cell>
          <cell r="L21">
            <v>50</v>
          </cell>
          <cell r="M21">
            <v>50</v>
          </cell>
          <cell r="N21">
            <v>50</v>
          </cell>
          <cell r="O21">
            <v>50</v>
          </cell>
          <cell r="P21">
            <v>50</v>
          </cell>
          <cell r="Q21">
            <v>50</v>
          </cell>
          <cell r="R21">
            <v>50</v>
          </cell>
          <cell r="S21">
            <v>50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F22">
            <v>102</v>
          </cell>
          <cell r="G22">
            <v>104.04</v>
          </cell>
          <cell r="H22">
            <v>106.1208</v>
          </cell>
          <cell r="I22">
            <v>108.243216</v>
          </cell>
          <cell r="J22">
            <v>110.40808032</v>
          </cell>
          <cell r="K22">
            <v>112.6162419264</v>
          </cell>
          <cell r="L22">
            <v>114.868566764928</v>
          </cell>
          <cell r="M22">
            <v>117.165938100227</v>
          </cell>
          <cell r="N22">
            <v>119.509256862231</v>
          </cell>
          <cell r="O22">
            <v>121.899441999476</v>
          </cell>
          <cell r="P22">
            <v>124.337430839465</v>
          </cell>
          <cell r="Q22">
            <v>126.824179456255</v>
          </cell>
          <cell r="R22">
            <v>129.36066304538</v>
          </cell>
          <cell r="S22">
            <v>131.947876306287</v>
          </cell>
          <cell r="T22">
            <v>134.586833832413</v>
          </cell>
          <cell r="U22">
            <v>137.278570509061</v>
          </cell>
          <cell r="V22">
            <v>140.024141919243</v>
          </cell>
          <cell r="W22">
            <v>142.824624757627</v>
          </cell>
          <cell r="X22">
            <v>145.68111725278</v>
          </cell>
          <cell r="Y22">
            <v>73.686706485502</v>
          </cell>
        </row>
        <row r="23">
          <cell r="F23">
            <v>2</v>
          </cell>
          <cell r="G23">
            <v>2.04</v>
          </cell>
          <cell r="H23">
            <v>2.0808</v>
          </cell>
          <cell r="I23">
            <v>2.122416</v>
          </cell>
          <cell r="J23">
            <v>2.16486432</v>
          </cell>
          <cell r="K23">
            <v>2.2081616064</v>
          </cell>
          <cell r="L23">
            <v>2.252324838528</v>
          </cell>
          <cell r="M23">
            <v>2.29737133529856</v>
          </cell>
          <cell r="N23">
            <v>2.34331876200453</v>
          </cell>
          <cell r="O23">
            <v>2.39018513724462</v>
          </cell>
          <cell r="P23">
            <v>2.43798883998951</v>
          </cell>
          <cell r="Q23">
            <v>2.48674861678931</v>
          </cell>
          <cell r="R23">
            <v>2.53648358912509</v>
          </cell>
          <cell r="S23">
            <v>2.58721326090759</v>
          </cell>
          <cell r="T23">
            <v>2.63895752612574</v>
          </cell>
          <cell r="U23">
            <v>2.69173667664826</v>
          </cell>
          <cell r="V23">
            <v>2.74557141018123</v>
          </cell>
          <cell r="W23">
            <v>2.80048283838485</v>
          </cell>
          <cell r="X23">
            <v>2.85649249515255</v>
          </cell>
          <cell r="Y23">
            <v>2.9136223450556</v>
          </cell>
        </row>
        <row r="26">
          <cell r="F26">
            <v>7.49</v>
          </cell>
          <cell r="G26">
            <v>9.3625</v>
          </cell>
          <cell r="H26">
            <v>9.3625</v>
          </cell>
          <cell r="I26">
            <v>11.235</v>
          </cell>
          <cell r="J26">
            <v>11.235</v>
          </cell>
          <cell r="K26">
            <v>11.235</v>
          </cell>
          <cell r="L26">
            <v>11.235</v>
          </cell>
          <cell r="M26">
            <v>11.235</v>
          </cell>
          <cell r="N26">
            <v>11.235</v>
          </cell>
          <cell r="O26">
            <v>11.235</v>
          </cell>
          <cell r="P26">
            <v>11.235</v>
          </cell>
          <cell r="Q26">
            <v>11.235</v>
          </cell>
          <cell r="R26">
            <v>11.235</v>
          </cell>
          <cell r="S26">
            <v>11.235</v>
          </cell>
          <cell r="T26">
            <v>11.235</v>
          </cell>
          <cell r="U26">
            <v>11.235</v>
          </cell>
          <cell r="V26">
            <v>11.235</v>
          </cell>
          <cell r="W26">
            <v>11.235</v>
          </cell>
          <cell r="X26">
            <v>11.235</v>
          </cell>
          <cell r="Y26">
            <v>11.235</v>
          </cell>
        </row>
        <row r="34">
          <cell r="F34">
            <v>-3333.230625</v>
          </cell>
          <cell r="G34">
            <v>-3164.484375</v>
          </cell>
          <cell r="H34">
            <v>-3010.07916666667</v>
          </cell>
          <cell r="I34">
            <v>-2848.02166666667</v>
          </cell>
          <cell r="J34">
            <v>-2679.463125</v>
          </cell>
          <cell r="K34">
            <v>-2491.44958333333</v>
          </cell>
          <cell r="L34">
            <v>-2291.52354166667</v>
          </cell>
          <cell r="M34">
            <v>-2072.62416666667</v>
          </cell>
          <cell r="N34">
            <v>-1837.24375</v>
          </cell>
          <cell r="O34">
            <v>-1584.37958333333</v>
          </cell>
          <cell r="P34">
            <v>-1384.36791666667</v>
          </cell>
          <cell r="Q34">
            <v>-1198.13104166667</v>
          </cell>
          <cell r="R34">
            <v>-998.64625</v>
          </cell>
          <cell r="S34">
            <v>-777.181041666667</v>
          </cell>
          <cell r="T34">
            <v>-543</v>
          </cell>
          <cell r="U34">
            <v>-292.469166666667</v>
          </cell>
          <cell r="V34">
            <v>-47.008125</v>
          </cell>
          <cell r="W34">
            <v>0</v>
          </cell>
          <cell r="X34">
            <v>0</v>
          </cell>
          <cell r="Y34">
            <v>0</v>
          </cell>
        </row>
        <row r="64">
          <cell r="F64">
            <v>2018</v>
          </cell>
        </row>
        <row r="70">
          <cell r="F70">
            <v>40096</v>
          </cell>
        </row>
        <row r="100">
          <cell r="F100">
            <v>-2121</v>
          </cell>
          <cell r="G100">
            <v>-2018</v>
          </cell>
          <cell r="H100">
            <v>-2070</v>
          </cell>
          <cell r="I100">
            <v>-2319</v>
          </cell>
          <cell r="J100">
            <v>-2309</v>
          </cell>
          <cell r="K100">
            <v>-2569</v>
          </cell>
          <cell r="L100">
            <v>-2814</v>
          </cell>
          <cell r="M100">
            <v>-3077</v>
          </cell>
          <cell r="N100">
            <v>-3435</v>
          </cell>
          <cell r="O100">
            <v>-2707</v>
          </cell>
          <cell r="P100">
            <v>-2397</v>
          </cell>
          <cell r="Q100">
            <v>-2609</v>
          </cell>
          <cell r="R100">
            <v>-2824</v>
          </cell>
          <cell r="S100">
            <v>-3028</v>
          </cell>
          <cell r="T100">
            <v>-3239</v>
          </cell>
          <cell r="U100">
            <v>-3466</v>
          </cell>
          <cell r="V100">
            <v>-1233</v>
          </cell>
          <cell r="W100">
            <v>0</v>
          </cell>
          <cell r="X100">
            <v>0</v>
          </cell>
          <cell r="Y100">
            <v>0</v>
          </cell>
        </row>
      </sheetData>
      <sheetData sheetId="4"/>
      <sheetData sheetId="5"/>
      <sheetData sheetId="6"/>
      <sheetData sheetId="7"/>
      <sheetData sheetId="8"/>
      <sheetData sheetId="9">
        <row r="46">
          <cell r="F46">
            <v>5095.85489038903</v>
          </cell>
          <cell r="G46">
            <v>5095.85489038903</v>
          </cell>
          <cell r="H46">
            <v>5095.85489038903</v>
          </cell>
          <cell r="I46">
            <v>5378.95793985508</v>
          </cell>
          <cell r="J46">
            <v>5378.95793985508</v>
          </cell>
          <cell r="K46">
            <v>5662.06098932114</v>
          </cell>
          <cell r="L46">
            <v>5662.06098932114</v>
          </cell>
          <cell r="M46">
            <v>5662.06098932114</v>
          </cell>
          <cell r="N46">
            <v>5945.1640387872</v>
          </cell>
          <cell r="O46">
            <v>646.042084919554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UMMARY"/>
      <sheetName val="TURBINES"/>
      <sheetName val="ASSUME1"/>
      <sheetName val="ASSUME2"/>
      <sheetName val="SOURCES"/>
      <sheetName val="FINANCIALS"/>
      <sheetName val="TAX"/>
      <sheetName val="NOLs"/>
      <sheetName val="RETURNS"/>
      <sheetName val="BALANCES"/>
      <sheetName val="PARTNER INCOME"/>
      <sheetName val="DEBT"/>
      <sheetName val="DEPR"/>
      <sheetName val="CONSTRUCT"/>
      <sheetName val="FERC"/>
      <sheetName val="SENSITIVITY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3197.29783409626</v>
          </cell>
          <cell r="G13">
            <v>3300.70192083624</v>
          </cell>
          <cell r="H13">
            <v>3384.620409474</v>
          </cell>
          <cell r="I13">
            <v>3489.21099291164</v>
          </cell>
          <cell r="J13">
            <v>3596.74813626765</v>
          </cell>
          <cell r="K13">
            <v>3707.05606145844</v>
          </cell>
          <cell r="L13">
            <v>3820.3532600729</v>
          </cell>
          <cell r="M13">
            <v>3936.70626206645</v>
          </cell>
          <cell r="N13">
            <v>4056.19751768141</v>
          </cell>
          <cell r="O13">
            <v>4178.91184906699</v>
          </cell>
          <cell r="P13">
            <v>4304.93622003849</v>
          </cell>
          <cell r="Q13">
            <v>4439.18974265535</v>
          </cell>
          <cell r="R13">
            <v>4577.18185752685</v>
          </cell>
          <cell r="S13">
            <v>4719.01672612374</v>
          </cell>
          <cell r="T13">
            <v>4864.80141726367</v>
          </cell>
          <cell r="U13">
            <v>5014.6639427857</v>
          </cell>
          <cell r="V13">
            <v>5168.71840683412</v>
          </cell>
          <cell r="W13">
            <v>5327.0821028883</v>
          </cell>
          <cell r="X13">
            <v>5489.87561572065</v>
          </cell>
          <cell r="Y13">
            <v>5657.22290080541</v>
          </cell>
          <cell r="Z13">
            <v>5829.25138292654</v>
          </cell>
        </row>
        <row r="16">
          <cell r="F16">
            <v>232.9151936</v>
          </cell>
          <cell r="G16">
            <v>239.4368190208</v>
          </cell>
          <cell r="H16">
            <v>473.8619456</v>
          </cell>
          <cell r="I16">
            <v>486.6562181312</v>
          </cell>
          <cell r="J16">
            <v>499.795936020742</v>
          </cell>
          <cell r="K16">
            <v>513.290426293302</v>
          </cell>
          <cell r="L16">
            <v>527.149267803221</v>
          </cell>
          <cell r="M16">
            <v>541.382298033908</v>
          </cell>
          <cell r="N16">
            <v>555.999620080824</v>
          </cell>
          <cell r="O16">
            <v>571.011609823006</v>
          </cell>
          <cell r="P16">
            <v>586.428923288227</v>
          </cell>
          <cell r="Q16">
            <v>602.848933140298</v>
          </cell>
          <cell r="R16">
            <v>619.728703268226</v>
          </cell>
          <cell r="S16">
            <v>637.081106959736</v>
          </cell>
          <cell r="T16">
            <v>654.919377954609</v>
          </cell>
          <cell r="U16">
            <v>673.257120537338</v>
          </cell>
          <cell r="V16">
            <v>692.108319912383</v>
          </cell>
          <cell r="W16">
            <v>711.48735286993</v>
          </cell>
          <cell r="X16">
            <v>731.408998750288</v>
          </cell>
          <cell r="Y16">
            <v>751.888450715296</v>
          </cell>
          <cell r="Z16">
            <v>772.941327335325</v>
          </cell>
        </row>
        <row r="17">
          <cell r="F17">
            <v>319.452928084958</v>
          </cell>
          <cell r="G17">
            <v>283.620008985078</v>
          </cell>
          <cell r="H17">
            <v>247.787089885198</v>
          </cell>
          <cell r="I17">
            <v>211.954170785318</v>
          </cell>
          <cell r="J17">
            <v>176.121251685438</v>
          </cell>
          <cell r="K17">
            <v>140.288332585558</v>
          </cell>
          <cell r="L17">
            <v>104.455413485678</v>
          </cell>
          <cell r="M17">
            <v>71.66583819976</v>
          </cell>
          <cell r="N17">
            <v>71.66583819976</v>
          </cell>
          <cell r="O17">
            <v>71.66583819976</v>
          </cell>
          <cell r="P17">
            <v>71.66583819976</v>
          </cell>
          <cell r="Q17">
            <v>71.66583819976</v>
          </cell>
          <cell r="R17">
            <v>71.66583819976</v>
          </cell>
          <cell r="S17">
            <v>71.66583819976</v>
          </cell>
          <cell r="T17">
            <v>71.66583819976</v>
          </cell>
          <cell r="U17">
            <v>71.66583819976</v>
          </cell>
          <cell r="V17">
            <v>71.66583819976</v>
          </cell>
          <cell r="W17">
            <v>71.66583819976</v>
          </cell>
          <cell r="X17">
            <v>71.66583819976</v>
          </cell>
          <cell r="Y17">
            <v>71.66583819976</v>
          </cell>
          <cell r="Z17">
            <v>71.66583819976</v>
          </cell>
        </row>
        <row r="18">
          <cell r="F18">
            <v>63.9459566819252</v>
          </cell>
          <cell r="G18">
            <v>66.0140384167248</v>
          </cell>
          <cell r="H18">
            <v>67.69240818948</v>
          </cell>
          <cell r="I18">
            <v>69.7842198582329</v>
          </cell>
          <cell r="J18">
            <v>71.9349627253531</v>
          </cell>
          <cell r="K18">
            <v>74.1411212291688</v>
          </cell>
          <cell r="L18">
            <v>76.407065201458</v>
          </cell>
          <cell r="M18">
            <v>78.7341252413289</v>
          </cell>
          <cell r="N18">
            <v>121.685925530442</v>
          </cell>
          <cell r="O18">
            <v>125.36735547201</v>
          </cell>
          <cell r="P18">
            <v>129.148086601155</v>
          </cell>
          <cell r="Q18">
            <v>133.175692279661</v>
          </cell>
          <cell r="R18">
            <v>137.315455725805</v>
          </cell>
          <cell r="S18">
            <v>188.76066904495</v>
          </cell>
          <cell r="T18">
            <v>194.592056690547</v>
          </cell>
          <cell r="U18">
            <v>200.586557711428</v>
          </cell>
          <cell r="V18">
            <v>206.748736273365</v>
          </cell>
          <cell r="W18">
            <v>213.083284115532</v>
          </cell>
          <cell r="X18">
            <v>219.595024628826</v>
          </cell>
          <cell r="Y18">
            <v>226.288916032216</v>
          </cell>
          <cell r="Z18">
            <v>233.170055317061</v>
          </cell>
        </row>
        <row r="19">
          <cell r="F19">
            <v>33.438784</v>
          </cell>
          <cell r="G19">
            <v>34.375069952</v>
          </cell>
          <cell r="H19">
            <v>35.337571910656</v>
          </cell>
          <cell r="I19">
            <v>36.2916863522437</v>
          </cell>
          <cell r="J19">
            <v>37.2715618837543</v>
          </cell>
          <cell r="K19">
            <v>38.2778940546156</v>
          </cell>
          <cell r="L19">
            <v>39.3113971940903</v>
          </cell>
          <cell r="M19">
            <v>40.3728049183307</v>
          </cell>
          <cell r="N19">
            <v>41.4628706511256</v>
          </cell>
          <cell r="O19">
            <v>42.582368158706</v>
          </cell>
          <cell r="P19">
            <v>43.7320920989911</v>
          </cell>
          <cell r="Q19">
            <v>44.9565906777628</v>
          </cell>
          <cell r="R19">
            <v>46.2153752167402</v>
          </cell>
          <cell r="S19">
            <v>47.5094057228089</v>
          </cell>
          <cell r="T19">
            <v>48.8396690830476</v>
          </cell>
          <cell r="U19">
            <v>50.2071798173729</v>
          </cell>
          <cell r="V19">
            <v>51.6129808522593</v>
          </cell>
          <cell r="W19">
            <v>53.0581443161226</v>
          </cell>
          <cell r="X19">
            <v>54.543772356974</v>
          </cell>
          <cell r="Y19">
            <v>56.0709979829693</v>
          </cell>
          <cell r="Z19">
            <v>57.6409859264925</v>
          </cell>
        </row>
        <row r="20">
          <cell r="F20">
            <v>65.943116</v>
          </cell>
          <cell r="G20">
            <v>67.789523248</v>
          </cell>
          <cell r="H20">
            <v>69.687629898944</v>
          </cell>
          <cell r="I20">
            <v>71.5691959062155</v>
          </cell>
          <cell r="J20">
            <v>73.5015641956833</v>
          </cell>
          <cell r="K20">
            <v>75.4861064289668</v>
          </cell>
          <cell r="L20">
            <v>77.5242313025489</v>
          </cell>
          <cell r="M20">
            <v>79.6173855477177</v>
          </cell>
          <cell r="N20">
            <v>81.7670549575061</v>
          </cell>
          <cell r="O20">
            <v>83.9747654413587</v>
          </cell>
          <cell r="P20">
            <v>86.2420841082754</v>
          </cell>
          <cell r="Q20">
            <v>88.6568624633071</v>
          </cell>
          <cell r="R20">
            <v>91.1392546122797</v>
          </cell>
          <cell r="S20">
            <v>93.6911537414235</v>
          </cell>
          <cell r="T20">
            <v>96.3145060461834</v>
          </cell>
          <cell r="U20">
            <v>99.0113122154765</v>
          </cell>
          <cell r="V20">
            <v>101.78362895751</v>
          </cell>
          <cell r="W20">
            <v>104.63357056832</v>
          </cell>
          <cell r="X20">
            <v>107.563310544233</v>
          </cell>
          <cell r="Y20">
            <v>110.575083239472</v>
          </cell>
          <cell r="Z20">
            <v>113.671185570177</v>
          </cell>
        </row>
        <row r="21">
          <cell r="F21">
            <v>42.27136</v>
          </cell>
          <cell r="G21">
            <v>43.45495808</v>
          </cell>
          <cell r="H21">
            <v>44.67169690624</v>
          </cell>
          <cell r="I21">
            <v>45.8778327227085</v>
          </cell>
          <cell r="J21">
            <v>47.1165342062216</v>
          </cell>
          <cell r="K21">
            <v>48.3886806297896</v>
          </cell>
          <cell r="L21">
            <v>49.6951750067939</v>
          </cell>
          <cell r="M21">
            <v>51.0369447319773</v>
          </cell>
          <cell r="N21">
            <v>52.4149422397407</v>
          </cell>
          <cell r="O21">
            <v>53.8301456802137</v>
          </cell>
          <cell r="P21">
            <v>55.2835596135795</v>
          </cell>
          <cell r="Q21">
            <v>56.8314992827597</v>
          </cell>
          <cell r="R21">
            <v>58.422781262677</v>
          </cell>
          <cell r="S21">
            <v>60.0586191380319</v>
          </cell>
          <cell r="T21">
            <v>61.7402604738968</v>
          </cell>
          <cell r="U21">
            <v>63.468987767166</v>
          </cell>
          <cell r="V21">
            <v>65.2461194246466</v>
          </cell>
          <cell r="W21">
            <v>67.0730107685367</v>
          </cell>
          <cell r="X21">
            <v>68.9510550700557</v>
          </cell>
          <cell r="Y21">
            <v>70.8816846120173</v>
          </cell>
          <cell r="Z21">
            <v>72.8663717811538</v>
          </cell>
        </row>
        <row r="23">
          <cell r="F23">
            <v>42.148</v>
          </cell>
          <cell r="G23">
            <v>43.328144</v>
          </cell>
          <cell r="H23">
            <v>44.541332032</v>
          </cell>
          <cell r="I23">
            <v>45.788489328896</v>
          </cell>
          <cell r="J23">
            <v>47.0247785407762</v>
          </cell>
          <cell r="K23">
            <v>48.2944475613771</v>
          </cell>
          <cell r="L23">
            <v>49.5983976455343</v>
          </cell>
          <cell r="M23">
            <v>50.9375543819637</v>
          </cell>
          <cell r="N23">
            <v>52.3128683502768</v>
          </cell>
          <cell r="O23">
            <v>53.7253157957342</v>
          </cell>
          <cell r="P23">
            <v>55.175899322219</v>
          </cell>
          <cell r="Q23">
            <v>56.665648603919</v>
          </cell>
          <cell r="R23">
            <v>58.2522867648287</v>
          </cell>
          <cell r="S23">
            <v>59.8833507942439</v>
          </cell>
          <cell r="T23">
            <v>61.5600846164827</v>
          </cell>
          <cell r="U23">
            <v>63.2837669857442</v>
          </cell>
          <cell r="V23">
            <v>65.0557124613451</v>
          </cell>
          <cell r="W23">
            <v>66.8772724102628</v>
          </cell>
          <cell r="X23">
            <v>68.7498360377501</v>
          </cell>
          <cell r="Y23">
            <v>70.6748314468071</v>
          </cell>
          <cell r="Z23">
            <v>72.6537267273177</v>
          </cell>
        </row>
        <row r="24">
          <cell r="F24">
            <v>10.224488</v>
          </cell>
          <cell r="G24">
            <v>10.510773664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</sheetData>
      <sheetData sheetId="7">
        <row r="46">
          <cell r="F46">
            <v>1369.08000000098</v>
          </cell>
          <cell r="G46">
            <v>1445.14000000103</v>
          </cell>
          <cell r="H46">
            <v>1445.14000000103</v>
          </cell>
          <cell r="I46">
            <v>1521.20000000109</v>
          </cell>
          <cell r="J46">
            <v>1521.20000000109</v>
          </cell>
          <cell r="K46">
            <v>1597.26000000114</v>
          </cell>
          <cell r="L46">
            <v>1673.32000000119</v>
          </cell>
          <cell r="M46">
            <v>1673.32000000119</v>
          </cell>
          <cell r="N46">
            <v>1279.60330892605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4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4" min="4" style="0" width="10.71"/>
  </cols>
  <sheetData>
    <row r="1" customFormat="false" ht="12.75" hidden="false" customHeight="false" outlineLevel="0" collapsed="false">
      <c r="F1" s="1" t="n">
        <v>2001</v>
      </c>
      <c r="G1" s="1" t="n">
        <f aca="false">F1+1</f>
        <v>2002</v>
      </c>
      <c r="H1" s="1" t="n">
        <f aca="false">G1+1</f>
        <v>2003</v>
      </c>
      <c r="I1" s="1" t="n">
        <f aca="false">H1+1</f>
        <v>2004</v>
      </c>
      <c r="J1" s="1" t="n">
        <f aca="false">I1+1</f>
        <v>2005</v>
      </c>
      <c r="K1" s="1" t="n">
        <f aca="false">J1+1</f>
        <v>2006</v>
      </c>
      <c r="L1" s="1" t="n">
        <f aca="false">K1+1</f>
        <v>2007</v>
      </c>
      <c r="M1" s="1" t="n">
        <f aca="false">L1+1</f>
        <v>2008</v>
      </c>
      <c r="N1" s="1" t="n">
        <f aca="false">M1+1</f>
        <v>2009</v>
      </c>
      <c r="O1" s="1" t="n">
        <f aca="false">N1+1</f>
        <v>2010</v>
      </c>
      <c r="P1" s="1" t="n">
        <f aca="false">O1+1</f>
        <v>2011</v>
      </c>
      <c r="Q1" s="1" t="n">
        <f aca="false">P1+1</f>
        <v>2012</v>
      </c>
      <c r="R1" s="1" t="n">
        <f aca="false">Q1+1</f>
        <v>2013</v>
      </c>
      <c r="S1" s="1" t="n">
        <f aca="false">R1+1</f>
        <v>2014</v>
      </c>
      <c r="T1" s="1" t="n">
        <f aca="false">S1+1</f>
        <v>2015</v>
      </c>
      <c r="U1" s="1" t="n">
        <f aca="false">T1+1</f>
        <v>2016</v>
      </c>
      <c r="V1" s="1" t="n">
        <f aca="false">U1+1</f>
        <v>2017</v>
      </c>
      <c r="W1" s="1" t="n">
        <f aca="false">V1+1</f>
        <v>2018</v>
      </c>
      <c r="X1" s="1" t="n">
        <f aca="false">W1+1</f>
        <v>2019</v>
      </c>
      <c r="Y1" s="1" t="n">
        <f aca="false">X1+1</f>
        <v>2020</v>
      </c>
    </row>
    <row r="2" customFormat="false" ht="12.75" hidden="false" customHeight="false" outlineLevel="0" collapsed="false">
      <c r="F2" s="1" t="n">
        <v>1</v>
      </c>
      <c r="G2" s="1" t="n">
        <v>2</v>
      </c>
      <c r="H2" s="1" t="n">
        <v>3</v>
      </c>
      <c r="I2" s="1" t="n">
        <v>4</v>
      </c>
      <c r="J2" s="1" t="n">
        <v>5</v>
      </c>
      <c r="K2" s="1" t="n">
        <v>6</v>
      </c>
      <c r="L2" s="1" t="n">
        <v>7</v>
      </c>
      <c r="M2" s="1" t="n">
        <v>8</v>
      </c>
      <c r="N2" s="1" t="n">
        <v>9</v>
      </c>
      <c r="O2" s="1" t="n">
        <v>10</v>
      </c>
      <c r="P2" s="1" t="n">
        <v>11</v>
      </c>
      <c r="Q2" s="1" t="n">
        <v>12</v>
      </c>
      <c r="R2" s="1" t="n">
        <v>13</v>
      </c>
      <c r="S2" s="1" t="n">
        <v>14</v>
      </c>
      <c r="T2" s="1" t="n">
        <v>15</v>
      </c>
      <c r="U2" s="1" t="n">
        <v>16</v>
      </c>
      <c r="V2" s="1" t="n">
        <v>17</v>
      </c>
      <c r="W2" s="1" t="n">
        <v>18</v>
      </c>
      <c r="X2" s="1" t="n">
        <v>19</v>
      </c>
      <c r="Y2" s="1" t="n">
        <v>20</v>
      </c>
    </row>
    <row r="4" customFormat="false" ht="12.75" hidden="false" customHeight="false" outlineLevel="0" collapsed="false">
      <c r="A4" s="0" t="s">
        <v>0</v>
      </c>
    </row>
    <row r="5" customFormat="false" ht="12.75" hidden="false" customHeight="false" outlineLevel="0" collapsed="false">
      <c r="A5" s="0" t="s">
        <v>1</v>
      </c>
    </row>
    <row r="6" customFormat="false" ht="12.75" hidden="false" customHeight="false" outlineLevel="0" collapsed="false">
      <c r="A6" s="0" t="s">
        <v>2</v>
      </c>
    </row>
    <row r="7" customFormat="false" ht="12.75" hidden="false" customHeight="false" outlineLevel="0" collapsed="false">
      <c r="A7" s="0" t="s">
        <v>3</v>
      </c>
      <c r="B7" s="2" t="n">
        <v>0.12</v>
      </c>
      <c r="C7" s="0" t="s">
        <v>4</v>
      </c>
      <c r="D7" s="2"/>
    </row>
    <row r="8" customFormat="false" ht="12.75" hidden="false" customHeight="false" outlineLevel="0" collapsed="false">
      <c r="A8" s="0" t="s">
        <v>5</v>
      </c>
      <c r="B8" s="2" t="n">
        <v>0.09</v>
      </c>
      <c r="C8" s="0" t="s">
        <v>6</v>
      </c>
      <c r="D8" s="2"/>
    </row>
    <row r="9" customFormat="false" ht="12.75" hidden="false" customHeight="false" outlineLevel="0" collapsed="false">
      <c r="A9" s="0" t="s">
        <v>7</v>
      </c>
    </row>
    <row r="10" customFormat="false" ht="12.75" hidden="false" customHeight="false" outlineLevel="0" collapsed="false">
      <c r="A10" s="0" t="s">
        <v>8</v>
      </c>
    </row>
    <row r="13" customFormat="false" ht="12.75" hidden="false" customHeight="false" outlineLevel="0" collapsed="false">
      <c r="A13" s="0" t="s">
        <v>9</v>
      </c>
      <c r="D13" s="3" t="n">
        <f aca="false">SUM(D16:D41)</f>
        <v>282584.142041791</v>
      </c>
    </row>
    <row r="15" customFormat="false" ht="12.75" hidden="false" customHeight="false" outlineLevel="0" collapsed="false">
      <c r="A15" s="4" t="s">
        <v>10</v>
      </c>
    </row>
    <row r="16" customFormat="false" ht="12.75" hidden="false" customHeight="false" outlineLevel="0" collapsed="false">
      <c r="A16" s="5" t="s">
        <v>11</v>
      </c>
      <c r="B16" s="2" t="n">
        <f aca="false">'Cerro Gordo'!C60</f>
        <v>1</v>
      </c>
      <c r="C16" s="2" t="n">
        <f aca="false">B7</f>
        <v>0.12</v>
      </c>
      <c r="D16" s="3" t="n">
        <f aca="false">NPV(C16,F16:Y16)</f>
        <v>27951.4645856493</v>
      </c>
      <c r="F16" s="6" t="n">
        <f aca="false">'Cerro Gordo'!F39</f>
        <v>3951.479</v>
      </c>
      <c r="G16" s="6" t="n">
        <f aca="false">'Cerro Gordo'!G39</f>
        <v>3840.918</v>
      </c>
      <c r="H16" s="6" t="n">
        <f aca="false">'Cerro Gordo'!H39</f>
        <v>3854.416</v>
      </c>
      <c r="I16" s="6" t="n">
        <f aca="false">'Cerro Gordo'!I39</f>
        <v>3879.16</v>
      </c>
      <c r="J16" s="6" t="n">
        <f aca="false">'Cerro Gordo'!J39</f>
        <v>3788.19240455208</v>
      </c>
      <c r="K16" s="6" t="n">
        <f aca="false">'Cerro Gordo'!K39</f>
        <v>3802.52124679263</v>
      </c>
      <c r="L16" s="6" t="n">
        <f aca="false">'Cerro Gordo'!L39</f>
        <v>3818.11756783541</v>
      </c>
      <c r="M16" s="6" t="n">
        <f aca="false">'Cerro Gordo'!M39</f>
        <v>3833.72133099793</v>
      </c>
      <c r="N16" s="6" t="n">
        <f aca="false">'Cerro Gordo'!N39</f>
        <v>3849.03590928476</v>
      </c>
      <c r="O16" s="6" t="n">
        <f aca="false">'Cerro Gordo'!O39</f>
        <v>3866.94426562744</v>
      </c>
      <c r="P16" s="6" t="n">
        <f aca="false">'Cerro Gordo'!P39</f>
        <v>3886.2822654984</v>
      </c>
      <c r="Q16" s="6" t="n">
        <f aca="false">'Cerro Gordo'!Q39</f>
        <v>3906.36739602698</v>
      </c>
      <c r="R16" s="6" t="n">
        <f aca="false">'Cerro Gordo'!R39</f>
        <v>3927.19147443636</v>
      </c>
      <c r="S16" s="6" t="n">
        <f aca="false">'Cerro Gordo'!S39</f>
        <v>3949.22793325169</v>
      </c>
      <c r="T16" s="6" t="n">
        <f aca="false">'Cerro Gordo'!T39</f>
        <v>3971.69741278</v>
      </c>
      <c r="U16" s="6" t="n">
        <f aca="false">'Cerro Gordo'!U39</f>
        <v>3993.53131568664</v>
      </c>
      <c r="V16" s="6" t="n">
        <f aca="false">'Cerro Gordo'!V39</f>
        <v>4015.58798679429</v>
      </c>
      <c r="W16" s="6" t="n">
        <f aca="false">'Cerro Gordo'!W39</f>
        <v>2908.37580374364</v>
      </c>
    </row>
    <row r="17" customFormat="false" ht="12.75" hidden="false" customHeight="false" outlineLevel="0" collapsed="false">
      <c r="A17" s="5" t="s">
        <v>12</v>
      </c>
      <c r="B17" s="2" t="n">
        <f aca="false">'Southwest Mesa'!C60</f>
        <v>1</v>
      </c>
      <c r="C17" s="2" t="n">
        <f aca="false">B8</f>
        <v>0.09</v>
      </c>
      <c r="D17" s="3" t="n">
        <f aca="false">NPV(C17,F17:Y17)</f>
        <v>47137.2252208177</v>
      </c>
      <c r="F17" s="6" t="n">
        <f aca="false">'Southwest Mesa'!F39</f>
        <v>5489.65009073619</v>
      </c>
      <c r="G17" s="6" t="n">
        <f aca="false">'Southwest Mesa'!G39</f>
        <v>5399.629539953</v>
      </c>
      <c r="H17" s="6" t="n">
        <f aca="false">'Southwest Mesa'!H39</f>
        <v>5442.12203295683</v>
      </c>
      <c r="I17" s="6" t="n">
        <f aca="false">'Southwest Mesa'!I39</f>
        <v>5172.44888457539</v>
      </c>
      <c r="J17" s="6" t="n">
        <f aca="false">'Southwest Mesa'!J39</f>
        <v>5220.89099176989</v>
      </c>
      <c r="K17" s="6" t="n">
        <f aca="false">'Southwest Mesa'!K39</f>
        <v>5292.16874583825</v>
      </c>
      <c r="L17" s="6" t="n">
        <f aca="false">'Southwest Mesa'!L39</f>
        <v>5365.59097731401</v>
      </c>
      <c r="M17" s="6" t="n">
        <f aca="false">'Southwest Mesa'!M39</f>
        <v>5443.38028552522</v>
      </c>
      <c r="N17" s="6" t="n">
        <f aca="false">'Southwest Mesa'!N39</f>
        <v>5406.76390518931</v>
      </c>
      <c r="O17" s="6" t="n">
        <f aca="false">'Southwest Mesa'!O39</f>
        <v>5467.31309904435</v>
      </c>
      <c r="P17" s="6" t="n">
        <f aca="false">'Southwest Mesa'!P39</f>
        <v>5479.48037047008</v>
      </c>
      <c r="Q17" s="6" t="n">
        <f aca="false">'Southwest Mesa'!Q39</f>
        <v>5453.7294599311</v>
      </c>
      <c r="R17" s="6" t="n">
        <f aca="false">'Southwest Mesa'!R39</f>
        <v>5426.40002716222</v>
      </c>
      <c r="S17" s="6" t="n">
        <f aca="false">'Southwest Mesa'!S39</f>
        <v>5448.00717884873</v>
      </c>
      <c r="T17" s="6" t="n">
        <f aca="false">'Southwest Mesa'!T39</f>
        <v>5418.74324114238</v>
      </c>
      <c r="U17" s="6" t="n">
        <f aca="false">'Southwest Mesa'!U39</f>
        <v>5388.69784559512</v>
      </c>
      <c r="V17" s="6" t="n">
        <f aca="false">'Southwest Mesa'!V39</f>
        <v>5357.8579241348</v>
      </c>
      <c r="W17" s="6" t="n">
        <f aca="false">'Southwest Mesa'!W39</f>
        <v>5326.21014732785</v>
      </c>
    </row>
    <row r="18" customFormat="false" ht="12.75" hidden="false" customHeight="false" outlineLevel="0" collapsed="false">
      <c r="A18" s="5" t="s">
        <v>13</v>
      </c>
      <c r="B18" s="2" t="n">
        <f aca="false">Vansycle!C60</f>
        <v>1</v>
      </c>
      <c r="C18" s="2" t="n">
        <f aca="false">B7</f>
        <v>0.12</v>
      </c>
      <c r="D18" s="3" t="n">
        <f aca="false">NPV(C18,F18:Y18)</f>
        <v>20839.8160933095</v>
      </c>
      <c r="F18" s="6" t="n">
        <f aca="false">Vansycle!F39</f>
        <v>2512.17258546964</v>
      </c>
      <c r="G18" s="6" t="n">
        <f aca="false">Vansycle!G39</f>
        <v>2401.04073505148</v>
      </c>
      <c r="H18" s="6" t="n">
        <f aca="false">Vansycle!H39</f>
        <v>2521.28917982683</v>
      </c>
      <c r="I18" s="6" t="n">
        <f aca="false">Vansycle!I39</f>
        <v>2643.98154700968</v>
      </c>
      <c r="J18" s="6" t="n">
        <f aca="false">Vansycle!J39</f>
        <v>2768.88905267566</v>
      </c>
      <c r="K18" s="6" t="n">
        <f aca="false">Vansycle!K39</f>
        <v>2896.21231243357</v>
      </c>
      <c r="L18" s="6" t="n">
        <f aca="false">Vansycle!L39</f>
        <v>3022.95931101146</v>
      </c>
      <c r="M18" s="6" t="n">
        <f aca="false">Vansycle!M39</f>
        <v>3078.88839767173</v>
      </c>
      <c r="N18" s="6" t="n">
        <f aca="false">Vansycle!N39</f>
        <v>3176.7544504962</v>
      </c>
      <c r="O18" s="6" t="n">
        <f aca="false">Vansycle!O39</f>
        <v>3277.25973680629</v>
      </c>
      <c r="P18" s="6" t="n">
        <f aca="false">Vansycle!P39</f>
        <v>3384.38867800789</v>
      </c>
      <c r="Q18" s="6" t="n">
        <f aca="false">Vansycle!Q39</f>
        <v>3494.44216247653</v>
      </c>
      <c r="R18" s="6" t="n">
        <f aca="false">Vansycle!R39</f>
        <v>3560.36658252278</v>
      </c>
      <c r="S18" s="6" t="n">
        <f aca="false">Vansycle!S39</f>
        <v>3675.16962419915</v>
      </c>
      <c r="T18" s="6" t="n">
        <f aca="false">Vansycle!T39</f>
        <v>3793.18317955141</v>
      </c>
      <c r="U18" s="6" t="n">
        <f aca="false">Vansycle!U39</f>
        <v>3914.49707075285</v>
      </c>
      <c r="V18" s="6" t="n">
        <f aca="false">Vansycle!V39</f>
        <v>4039.20362963984</v>
      </c>
      <c r="W18" s="6"/>
    </row>
    <row r="19" customFormat="false" ht="12.75" hidden="false" customHeight="false" outlineLevel="0" collapsed="false">
      <c r="A19" s="7"/>
    </row>
    <row r="20" customFormat="false" ht="12.75" hidden="false" customHeight="false" outlineLevel="0" collapsed="false">
      <c r="A20" s="7"/>
    </row>
    <row r="21" customFormat="false" ht="12.75" hidden="false" customHeight="false" outlineLevel="0" collapsed="false">
      <c r="A21" s="7"/>
    </row>
    <row r="22" customFormat="false" ht="12.75" hidden="false" customHeight="false" outlineLevel="0" collapsed="false">
      <c r="A22" s="8" t="s">
        <v>14</v>
      </c>
    </row>
    <row r="23" customFormat="false" ht="12.75" hidden="false" customHeight="false" outlineLevel="0" collapsed="false">
      <c r="A23" s="5" t="s">
        <v>15</v>
      </c>
      <c r="B23" s="2" t="n">
        <f aca="false">Cameron!C60</f>
        <v>0.5</v>
      </c>
      <c r="C23" s="2" t="n">
        <f aca="false">$B$7</f>
        <v>0.12</v>
      </c>
      <c r="D23" s="3" t="n">
        <f aca="false">NPV(C23,F23:Y23)</f>
        <v>54764.4692070973</v>
      </c>
      <c r="F23" s="6" t="n">
        <f aca="false">Cameron!F39</f>
        <v>7348.50163847556</v>
      </c>
      <c r="G23" s="6" t="n">
        <f aca="false">Cameron!G39</f>
        <v>7179.88530751279</v>
      </c>
      <c r="H23" s="6" t="n">
        <f aca="false">Cameron!H39</f>
        <v>7385.48825588405</v>
      </c>
      <c r="I23" s="6" t="n">
        <f aca="false">Cameron!I39</f>
        <v>7571.78541058974</v>
      </c>
      <c r="J23" s="6" t="n">
        <f aca="false">Cameron!J39</f>
        <v>7785.56822599447</v>
      </c>
      <c r="K23" s="6" t="n">
        <f aca="false">Cameron!K39</f>
        <v>7899.83866105222</v>
      </c>
      <c r="L23" s="6" t="n">
        <f aca="false">Cameron!L39</f>
        <v>7976.94917593715</v>
      </c>
      <c r="M23" s="6" t="n">
        <f aca="false">Cameron!M39</f>
        <v>8004.6034993007</v>
      </c>
      <c r="N23" s="6" t="n">
        <f aca="false">Cameron!N39</f>
        <v>8009.99810688711</v>
      </c>
      <c r="O23" s="6" t="n">
        <f aca="false">Cameron!O39</f>
        <v>7993.5412289352</v>
      </c>
      <c r="P23" s="6" t="n">
        <f aca="false">Cameron!P39</f>
        <v>8027.39670979845</v>
      </c>
      <c r="Q23" s="6" t="n">
        <f aca="false">Cameron!Q39</f>
        <v>8203.25265438961</v>
      </c>
      <c r="R23" s="6" t="n">
        <f aca="false">Cameron!R39</f>
        <v>8281.70527615364</v>
      </c>
      <c r="S23" s="6" t="n">
        <f aca="false">Cameron!S39</f>
        <v>8474.62029966414</v>
      </c>
      <c r="T23" s="6" t="n">
        <f aca="false">Cameron!T39</f>
        <v>7961.54154386681</v>
      </c>
      <c r="U23" s="6" t="n">
        <f aca="false">Cameron!U39</f>
        <v>4965.42042298202</v>
      </c>
      <c r="V23" s="6" t="n">
        <f aca="false">Cameron!V39</f>
        <v>4965.81581190945</v>
      </c>
      <c r="W23" s="6" t="n">
        <f aca="false">Cameron!W39</f>
        <v>5030.22738337426</v>
      </c>
    </row>
    <row r="24" customFormat="false" ht="12.75" hidden="false" customHeight="false" outlineLevel="0" collapsed="false">
      <c r="A24" s="5" t="s">
        <v>16</v>
      </c>
      <c r="B24" s="2" t="n">
        <f aca="false">'Pacific Crest'!C60</f>
        <v>0.5</v>
      </c>
      <c r="C24" s="2" t="n">
        <f aca="false">$B$7</f>
        <v>0.12</v>
      </c>
      <c r="D24" s="3" t="n">
        <f aca="false">NPV(C24,F24:Y24)</f>
        <v>49435.2746918565</v>
      </c>
      <c r="F24" s="6" t="n">
        <f aca="false">'Pacific Crest'!F39</f>
        <v>6108.36496006733</v>
      </c>
      <c r="G24" s="6" t="n">
        <f aca="false">'Pacific Crest'!G39</f>
        <v>6054.36846145487</v>
      </c>
      <c r="H24" s="6" t="n">
        <f aca="false">'Pacific Crest'!H39</f>
        <v>6067.31715266134</v>
      </c>
      <c r="I24" s="6" t="n">
        <f aca="false">'Pacific Crest'!I39</f>
        <v>6071.25832455034</v>
      </c>
      <c r="J24" s="6" t="n">
        <f aca="false">'Pacific Crest'!J39</f>
        <v>6770.06870969516</v>
      </c>
      <c r="K24" s="6" t="n">
        <f aca="false">'Pacific Crest'!K39</f>
        <v>6977.79985316197</v>
      </c>
      <c r="L24" s="6" t="n">
        <f aca="false">'Pacific Crest'!L39</f>
        <v>7169.81864490391</v>
      </c>
      <c r="M24" s="6" t="n">
        <f aca="false">'Pacific Crest'!M39</f>
        <v>7356.2992511772</v>
      </c>
      <c r="N24" s="6" t="n">
        <f aca="false">'Pacific Crest'!N39</f>
        <v>7542.32420186059</v>
      </c>
      <c r="O24" s="6" t="n">
        <f aca="false">'Pacific Crest'!O39</f>
        <v>7727.88438695521</v>
      </c>
      <c r="P24" s="6" t="n">
        <f aca="false">'Pacific Crest'!P39</f>
        <v>7867.12412315406</v>
      </c>
      <c r="Q24" s="6" t="n">
        <f aca="false">'Pacific Crest'!Q39</f>
        <v>8005.88032370689</v>
      </c>
      <c r="R24" s="6" t="n">
        <f aca="false">'Pacific Crest'!R39</f>
        <v>8144.14332119938</v>
      </c>
      <c r="S24" s="6" t="n">
        <f aca="false">'Pacific Crest'!S39</f>
        <v>8281.9032549332</v>
      </c>
      <c r="T24" s="6" t="n">
        <f aca="false">'Pacific Crest'!T39</f>
        <v>6278.98605420209</v>
      </c>
      <c r="U24" s="6" t="n">
        <f aca="false">'Pacific Crest'!U39</f>
        <v>6719.95138736885</v>
      </c>
      <c r="V24" s="6" t="n">
        <f aca="false">'Pacific Crest'!V39</f>
        <v>7345.15548863277</v>
      </c>
      <c r="W24" s="6" t="n">
        <f aca="false">'Pacific Crest'!W39</f>
        <v>7598.82272861407</v>
      </c>
    </row>
    <row r="25" customFormat="false" ht="12.75" hidden="false" customHeight="false" outlineLevel="0" collapsed="false">
      <c r="A25" s="5" t="s">
        <v>17</v>
      </c>
      <c r="B25" s="2" t="n">
        <f aca="false">'Sky River'!C60</f>
        <v>0.5</v>
      </c>
      <c r="C25" s="2" t="n">
        <f aca="false">$B$7</f>
        <v>0.12</v>
      </c>
      <c r="D25" s="3" t="n">
        <f aca="false">NPV(C25,F25:Y25)</f>
        <v>56834.9031520574</v>
      </c>
      <c r="F25" s="6" t="n">
        <f aca="false">'Sky River'!F39</f>
        <v>19724</v>
      </c>
      <c r="G25" s="6" t="n">
        <f aca="false">'Sky River'!G39</f>
        <v>7290</v>
      </c>
      <c r="H25" s="6" t="n">
        <f aca="false">'Sky River'!H39</f>
        <v>7359</v>
      </c>
      <c r="I25" s="6" t="n">
        <f aca="false">'Sky River'!I39</f>
        <v>7551</v>
      </c>
      <c r="J25" s="6" t="n">
        <f aca="false">'Sky River'!J39</f>
        <v>9684.00710875222</v>
      </c>
      <c r="K25" s="6" t="n">
        <f aca="false">'Sky River'!K39</f>
        <v>10145.0035032585</v>
      </c>
      <c r="L25" s="6" t="n">
        <f aca="false">'Sky River'!L39</f>
        <v>10336.8352182936</v>
      </c>
      <c r="M25" s="6" t="n">
        <f aca="false">'Sky River'!M39</f>
        <v>10480.3068938362</v>
      </c>
      <c r="N25" s="6" t="n">
        <f aca="false">'Sky River'!N39</f>
        <v>10627.6523046186</v>
      </c>
    </row>
    <row r="26" customFormat="false" ht="12.75" hidden="false" customHeight="false" outlineLevel="0" collapsed="false">
      <c r="A26" s="5" t="s">
        <v>18</v>
      </c>
      <c r="B26" s="6" t="s">
        <v>19</v>
      </c>
      <c r="D26" s="6"/>
    </row>
    <row r="27" customFormat="false" ht="12.75" hidden="false" customHeight="false" outlineLevel="0" collapsed="false">
      <c r="A27" s="5" t="s">
        <v>20</v>
      </c>
      <c r="B27" s="0" t="s">
        <v>19</v>
      </c>
      <c r="F27" s="6"/>
    </row>
    <row r="28" customFormat="false" ht="12.75" hidden="false" customHeight="false" outlineLevel="0" collapsed="false">
      <c r="A28" s="5" t="s">
        <v>21</v>
      </c>
      <c r="B28" s="0" t="s">
        <v>19</v>
      </c>
      <c r="F28" s="6"/>
    </row>
    <row r="29" customFormat="false" ht="12.75" hidden="false" customHeight="false" outlineLevel="0" collapsed="false">
      <c r="A29" s="5" t="s">
        <v>22</v>
      </c>
      <c r="B29" s="2" t="n">
        <f aca="false">Morwind!C60</f>
        <v>0.5</v>
      </c>
      <c r="C29" s="2" t="n">
        <f aca="false">$B$7</f>
        <v>0.12</v>
      </c>
      <c r="D29" s="3" t="n">
        <f aca="false">NPV(C29,F29:Y29)</f>
        <v>13598.0215605576</v>
      </c>
      <c r="F29" s="6" t="n">
        <f aca="false">Morwind!F39</f>
        <v>1926.61396161732</v>
      </c>
      <c r="G29" s="6" t="n">
        <f aca="false">Morwind!G39</f>
        <v>1617.04152068526</v>
      </c>
      <c r="H29" s="6" t="n">
        <f aca="false">Morwind!H39</f>
        <v>1955.28799468851</v>
      </c>
      <c r="I29" s="6" t="n">
        <f aca="false">Morwind!I39</f>
        <v>1945.61501493658</v>
      </c>
      <c r="J29" s="6" t="n">
        <f aca="false">Morwind!J39</f>
        <v>2051.69559285029</v>
      </c>
      <c r="K29" s="6" t="n">
        <f aca="false">Morwind!K39</f>
        <v>2136.84576296183</v>
      </c>
      <c r="L29" s="6" t="n">
        <f aca="false">Morwind!L39</f>
        <v>2217.05882596299</v>
      </c>
      <c r="M29" s="6" t="n">
        <f aca="false">Morwind!M39</f>
        <v>2294.60932222459</v>
      </c>
      <c r="N29" s="6" t="n">
        <f aca="false">Morwind!N39</f>
        <v>2371.96548715871</v>
      </c>
      <c r="O29" s="6" t="n">
        <f aca="false">Morwind!O39</f>
        <v>2414.55390196951</v>
      </c>
      <c r="P29" s="6" t="n">
        <f aca="false">Morwind!P39</f>
        <v>1542.13100825172</v>
      </c>
      <c r="Q29" s="6" t="n">
        <f aca="false">Morwind!Q39</f>
        <v>1553.7991473174</v>
      </c>
      <c r="R29" s="6" t="n">
        <f aca="false">Morwind!R39</f>
        <v>1568.01828893422</v>
      </c>
      <c r="S29" s="6" t="n">
        <f aca="false">Morwind!S39</f>
        <v>1574.02337992258</v>
      </c>
      <c r="T29" s="6" t="n">
        <f aca="false">Morwind!T39</f>
        <v>1675.3834363781</v>
      </c>
      <c r="U29" s="6" t="n">
        <f aca="false">Morwind!U39</f>
        <v>1971.97381961194</v>
      </c>
      <c r="V29" s="6" t="n">
        <f aca="false">Morwind!V39</f>
        <v>0</v>
      </c>
      <c r="W29" s="6" t="n">
        <f aca="false">Morwind!W39</f>
        <v>0</v>
      </c>
    </row>
    <row r="30" customFormat="false" ht="12.75" hidden="false" customHeight="false" outlineLevel="0" collapsed="false">
      <c r="A30" s="5" t="s">
        <v>23</v>
      </c>
      <c r="B30" s="2" t="n">
        <f aca="false">VG!C60</f>
        <v>0.5</v>
      </c>
      <c r="C30" s="2" t="n">
        <f aca="false">$B$7</f>
        <v>0.12</v>
      </c>
      <c r="D30" s="3" t="n">
        <f aca="false">NPV(C30,F30:Y30)</f>
        <v>12022.9675304462</v>
      </c>
      <c r="F30" s="6" t="n">
        <f aca="false">VG!F39</f>
        <v>2218.33071933553</v>
      </c>
      <c r="G30" s="6" t="n">
        <f aca="false">VG!G39</f>
        <v>2235.55026014411</v>
      </c>
      <c r="H30" s="6" t="n">
        <f aca="false">VG!H39</f>
        <v>2253.017098599</v>
      </c>
      <c r="I30" s="6" t="n">
        <f aca="false">VG!I39</f>
        <v>2270.73423874394</v>
      </c>
      <c r="J30" s="6" t="n">
        <f aca="false">VG!J39</f>
        <v>2288.70470586451</v>
      </c>
      <c r="K30" s="6" t="n">
        <f aca="false">VG!K39</f>
        <v>2282.08035417558</v>
      </c>
      <c r="L30" s="6" t="n">
        <f aca="false">VG!L39</f>
        <v>2274.72139464994</v>
      </c>
      <c r="M30" s="6" t="n">
        <f aca="false">VG!M39</f>
        <v>2266.60109266534</v>
      </c>
      <c r="N30" s="6" t="n">
        <f aca="false">VG!N39</f>
        <v>2257.69193805682</v>
      </c>
    </row>
    <row r="31" customFormat="false" ht="12.75" hidden="false" customHeight="false" outlineLevel="0" collapsed="false">
      <c r="A31" s="7"/>
    </row>
    <row r="32" customFormat="false" ht="12.75" hidden="false" customHeight="false" outlineLevel="0" collapsed="false">
      <c r="A32" s="7"/>
    </row>
    <row r="33" customFormat="false" ht="12.75" hidden="false" customHeight="false" outlineLevel="0" collapsed="false">
      <c r="A33" s="7"/>
    </row>
    <row r="34" customFormat="false" ht="12.75" hidden="false" customHeight="false" outlineLevel="0" collapsed="false">
      <c r="A34" s="8" t="s">
        <v>24</v>
      </c>
    </row>
    <row r="35" customFormat="false" ht="12.75" hidden="false" customHeight="false" outlineLevel="0" collapsed="false">
      <c r="A35" s="5" t="s">
        <v>25</v>
      </c>
      <c r="B35" s="6" t="s">
        <v>19</v>
      </c>
      <c r="C35" s="6"/>
      <c r="D35" s="6"/>
    </row>
    <row r="36" customFormat="false" ht="12.75" hidden="false" customHeight="false" outlineLevel="0" collapsed="false">
      <c r="A36" s="5" t="s">
        <v>26</v>
      </c>
      <c r="B36" s="6" t="s">
        <v>19</v>
      </c>
      <c r="C36" s="6"/>
      <c r="D36" s="6"/>
    </row>
    <row r="37" customFormat="false" ht="12.75" hidden="false" customHeight="false" outlineLevel="0" collapsed="false">
      <c r="A37" s="5" t="s">
        <v>27</v>
      </c>
      <c r="B37" s="6" t="s">
        <v>19</v>
      </c>
      <c r="C37" s="6"/>
      <c r="D37" s="6"/>
    </row>
    <row r="38" customFormat="false" ht="12.75" hidden="false" customHeight="false" outlineLevel="0" collapsed="false">
      <c r="A38" s="5" t="s">
        <v>28</v>
      </c>
      <c r="B38" s="6" t="s">
        <v>19</v>
      </c>
      <c r="C38" s="6"/>
      <c r="D38" s="6"/>
    </row>
    <row r="39" customFormat="false" ht="12.75" hidden="false" customHeight="false" outlineLevel="0" collapsed="false">
      <c r="A39" s="5" t="s">
        <v>29</v>
      </c>
      <c r="B39" s="6" t="s">
        <v>19</v>
      </c>
      <c r="C39" s="6"/>
      <c r="D39" s="6"/>
    </row>
    <row r="40" customFormat="false" ht="12.75" hidden="false" customHeight="false" outlineLevel="0" collapsed="false">
      <c r="A40" s="5" t="s">
        <v>30</v>
      </c>
      <c r="B40" s="6" t="s">
        <v>19</v>
      </c>
      <c r="C40" s="6"/>
      <c r="D40" s="6"/>
    </row>
    <row r="41" customFormat="false" ht="12.75" hidden="false" customHeight="false" outlineLevel="0" collapsed="false">
      <c r="A41" s="5" t="s">
        <v>31</v>
      </c>
      <c r="B41" s="6" t="s">
        <v>19</v>
      </c>
      <c r="C41" s="6"/>
      <c r="D41" s="6"/>
    </row>
    <row r="43" customFormat="false" ht="12.75" hidden="false" customHeight="false" outlineLevel="0" collapsed="false">
      <c r="A43" s="0" t="s">
        <v>32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2"/>
  <sheetViews>
    <sheetView showFormulas="false" showGridLines="true" showRowColHeaders="true" showZeros="true" rightToLeft="false" tabSelected="false" showOutlineSymbols="true" defaultGridColor="true" view="normal" topLeftCell="A2" colorId="64" zoomScale="75" zoomScaleNormal="75" zoomScalePageLayoutView="100" workbookViewId="0">
      <selection pane="topLeft" activeCell="A169" activeCellId="0" sqref="A169:E192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246</v>
      </c>
      <c r="C1" s="80" t="n">
        <v>15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96" t="n">
        <f aca="false">SUM(F10:Y10)</f>
        <v>0</v>
      </c>
      <c r="AB10" s="97" t="n">
        <f aca="false">AA10*$C$60</f>
        <v>0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[13]FIN!G$21</f>
        <v>4207.10557049308</v>
      </c>
      <c r="F11" s="95" t="n">
        <f aca="false">[13]FIN!H$21</f>
        <v>4111.49110066584</v>
      </c>
      <c r="G11" s="95" t="n">
        <f aca="false">[13]FIN!I$21</f>
        <v>4066.30327217292</v>
      </c>
      <c r="H11" s="95" t="n">
        <f aca="false">[13]FIN!J$21</f>
        <v>4059.775634256</v>
      </c>
      <c r="I11" s="95" t="n">
        <f aca="false">[13]FIN!K$21</f>
        <v>4048.66115327055</v>
      </c>
      <c r="J11" s="95" t="n">
        <f aca="false">[13]FIN!L$21</f>
        <v>4397.73777669852</v>
      </c>
      <c r="K11" s="95" t="n">
        <f aca="false">[13]FIN!M$21</f>
        <v>4509.42094047574</v>
      </c>
      <c r="L11" s="95" t="n">
        <f aca="false">[13]FIN!N$21</f>
        <v>4621.10410425296</v>
      </c>
      <c r="M11" s="95" t="n">
        <f aca="false">[13]FIN!O$21</f>
        <v>4732.78726803018</v>
      </c>
      <c r="N11" s="95" t="n">
        <f aca="false">[13]FIN!P$21</f>
        <v>4844.4704318074</v>
      </c>
      <c r="O11" s="95" t="n">
        <f aca="false">[13]FIN!Q$21</f>
        <v>4956.15359558462</v>
      </c>
      <c r="P11" s="95" t="n">
        <f aca="false">[13]FIN!R$21</f>
        <v>5043.36962812833</v>
      </c>
      <c r="Q11" s="95" t="n">
        <f aca="false">[13]FIN!S$21</f>
        <v>5130.58566067204</v>
      </c>
      <c r="R11" s="95" t="n">
        <f aca="false">[13]FIN!T$21</f>
        <v>5217.80169321575</v>
      </c>
      <c r="S11" s="95" t="n">
        <f aca="false">[13]FIN!U$21</f>
        <v>5305.01772575946</v>
      </c>
      <c r="T11" s="95" t="n">
        <f aca="false">[13]FIN!V$21</f>
        <v>3434.34433415345</v>
      </c>
      <c r="U11" s="95" t="n">
        <f aca="false">[13]FIN!W$21</f>
        <v>3468.90750739381</v>
      </c>
      <c r="V11" s="95" t="n">
        <f aca="false">[13]FIN!X$21</f>
        <v>3672.39910864179</v>
      </c>
      <c r="W11" s="95" t="n">
        <f aca="false">[13]FIN!Y$21</f>
        <v>2697.41575136991</v>
      </c>
      <c r="X11" s="95" t="n">
        <f aca="false">[13]FIN!Z$21</f>
        <v>0</v>
      </c>
      <c r="Y11" s="95" t="n">
        <f aca="false">[13]FIN!AA$21</f>
        <v>0</v>
      </c>
      <c r="AA11" s="96" t="n">
        <f aca="false">SUM(F11:Y11)</f>
        <v>78317.7466865493</v>
      </c>
      <c r="AB11" s="97" t="n">
        <f aca="false">AA11*$C$60</f>
        <v>39158.8733432746</v>
      </c>
    </row>
    <row r="12" customFormat="false" ht="12.75" hidden="false" customHeight="false" outlineLevel="0" collapsed="false">
      <c r="A12" s="94" t="s">
        <v>247</v>
      </c>
      <c r="B12" s="90"/>
      <c r="C12" s="90"/>
      <c r="D12" s="81" t="n">
        <v>1</v>
      </c>
      <c r="E12" s="95" t="n">
        <f aca="false">SUM([13]FIN!G$22:G$26)</f>
        <v>536.893780143491</v>
      </c>
      <c r="F12" s="95" t="n">
        <f aca="false">SUM([13]FIN!H$22:H$26)</f>
        <v>537.643371306201</v>
      </c>
      <c r="G12" s="95" t="n">
        <f aca="false">SUM([13]FIN!I$22:I$26)</f>
        <v>539.360436061854</v>
      </c>
      <c r="H12" s="95" t="n">
        <f aca="false">SUM([13]FIN!J$22:J$26)</f>
        <v>541.83184035995</v>
      </c>
      <c r="I12" s="95" t="n">
        <f aca="false">SUM([13]FIN!K$22:K$26)</f>
        <v>544.271575648182</v>
      </c>
      <c r="J12" s="95" t="n">
        <f aca="false">SUM([13]FIN!L$22:L$26)</f>
        <v>553.319031905567</v>
      </c>
      <c r="K12" s="95" t="n">
        <f aca="false">SUM([13]FIN!M$22:M$26)</f>
        <v>558.100217566351</v>
      </c>
      <c r="L12" s="95" t="n">
        <f aca="false">SUM([13]FIN!N$22:N$26)</f>
        <v>562.936377971793</v>
      </c>
      <c r="M12" s="95" t="n">
        <f aca="false">SUM([13]FIN!O$22:O$26)</f>
        <v>567.828612616787</v>
      </c>
      <c r="N12" s="95" t="n">
        <f aca="false">SUM([13]FIN!P$22:P$26)</f>
        <v>572.778042986125</v>
      </c>
      <c r="O12" s="95" t="n">
        <f aca="false">SUM([13]FIN!Q$22:Q$26)</f>
        <v>577.785812994292</v>
      </c>
      <c r="P12" s="95" t="n">
        <f aca="false">SUM([13]FIN!R$22:R$26)</f>
        <v>582.407828208224</v>
      </c>
      <c r="Q12" s="95" t="n">
        <f aca="false">SUM([13]FIN!S$22:S$26)</f>
        <v>587.090539982393</v>
      </c>
      <c r="R12" s="95" t="n">
        <f aca="false">SUM([13]FIN!T$22:T$26)</f>
        <v>591.835162248007</v>
      </c>
      <c r="S12" s="95" t="n">
        <f aca="false">SUM([13]FIN!U$22:U$26)</f>
        <v>596.642933214892</v>
      </c>
      <c r="T12" s="95" t="n">
        <f aca="false">SUM([13]FIN!V$22:V$26)</f>
        <v>513.79347613588</v>
      </c>
      <c r="U12" s="95" t="n">
        <f aca="false">SUM([13]FIN!W$22:W$26)</f>
        <v>511.685462798244</v>
      </c>
      <c r="V12" s="95" t="n">
        <f aca="false">SUM([13]FIN!X$22:X$26)</f>
        <v>515.103172054208</v>
      </c>
      <c r="W12" s="95" t="n">
        <f aca="false">SUM([13]FIN!Y$22:Y$26)</f>
        <v>518.589235495293</v>
      </c>
      <c r="X12" s="95" t="n">
        <f aca="false">SUM([13]FIN!Z$22:Z$26)</f>
        <v>430.230420923112</v>
      </c>
      <c r="Y12" s="95" t="n">
        <f aca="false">SUM([13]FIN!AA$22:AA$26)</f>
        <v>0</v>
      </c>
      <c r="AA12" s="96" t="n">
        <f aca="false">SUM(F12:Y12)</f>
        <v>10403.2335504774</v>
      </c>
      <c r="AB12" s="97" t="n">
        <f aca="false">AA12*$C$60</f>
        <v>5201.61677523868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4743.99935063657</v>
      </c>
      <c r="F20" s="81" t="n">
        <f aca="false">SUM(F10:F19)</f>
        <v>4649.13447197204</v>
      </c>
      <c r="G20" s="81" t="n">
        <f aca="false">SUM(G10:G19)</f>
        <v>4605.66370823477</v>
      </c>
      <c r="H20" s="81" t="n">
        <f aca="false">SUM(H10:H19)</f>
        <v>4601.60747461595</v>
      </c>
      <c r="I20" s="81" t="n">
        <f aca="false">SUM(I10:I19)</f>
        <v>4592.93272891873</v>
      </c>
      <c r="J20" s="81" t="n">
        <f aca="false">SUM(J10:J19)</f>
        <v>4951.05680860409</v>
      </c>
      <c r="K20" s="81" t="n">
        <f aca="false">SUM(K10:K19)</f>
        <v>5067.52115804209</v>
      </c>
      <c r="L20" s="81" t="n">
        <f aca="false">SUM(L10:L19)</f>
        <v>5184.04048222475</v>
      </c>
      <c r="M20" s="81" t="n">
        <f aca="false">SUM(M10:M19)</f>
        <v>5300.61588064697</v>
      </c>
      <c r="N20" s="81" t="n">
        <f aca="false">SUM(N10:N19)</f>
        <v>5417.24847479352</v>
      </c>
      <c r="O20" s="81" t="n">
        <f aca="false">SUM(O10:O19)</f>
        <v>5533.93940857891</v>
      </c>
      <c r="P20" s="81" t="n">
        <f aca="false">SUM(P10:P19)</f>
        <v>5625.77745633655</v>
      </c>
      <c r="Q20" s="81" t="n">
        <f aca="false">SUM(Q10:Q19)</f>
        <v>5717.67620065443</v>
      </c>
      <c r="R20" s="81" t="n">
        <f aca="false">SUM(R10:R19)</f>
        <v>5809.63685546375</v>
      </c>
      <c r="S20" s="81" t="n">
        <f aca="false">SUM(S10:S19)</f>
        <v>5901.66065897435</v>
      </c>
      <c r="T20" s="81" t="n">
        <f aca="false">SUM(T10:T19)</f>
        <v>3948.13781028933</v>
      </c>
      <c r="U20" s="81" t="n">
        <f aca="false">SUM(U10:U19)</f>
        <v>3980.59297019206</v>
      </c>
      <c r="V20" s="81" t="n">
        <f aca="false">SUM(V10:V19)</f>
        <v>4187.502280696</v>
      </c>
      <c r="W20" s="81" t="n">
        <f aca="false">SUM(W10:W19)</f>
        <v>3216.00498686521</v>
      </c>
      <c r="X20" s="81" t="n">
        <f aca="false">SUM(X10:X19)</f>
        <v>430.230420923112</v>
      </c>
      <c r="Y20" s="81" t="n">
        <f aca="false">SUM(Y10:Y19)</f>
        <v>0</v>
      </c>
      <c r="AA20" s="96" t="n">
        <f aca="false">SUM(F20:Y20)</f>
        <v>88720.9802370266</v>
      </c>
      <c r="AB20" s="97" t="n">
        <f aca="false">AA20*$C$60</f>
        <v>44360.4901185133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158.878908999033</v>
      </c>
      <c r="F23" s="103" t="n">
        <f aca="false">F25/$C$1</f>
        <v>161.787370158248</v>
      </c>
      <c r="G23" s="103" t="n">
        <f aca="false">G25/$C$1</f>
        <v>159.241533265686</v>
      </c>
      <c r="H23" s="103" t="n">
        <f aca="false">H25/$C$1</f>
        <v>160.941901379195</v>
      </c>
      <c r="I23" s="103" t="n">
        <f aca="false">I25/$C$1</f>
        <v>162.59220016658</v>
      </c>
      <c r="J23" s="103" t="n">
        <f aca="false">J25/$C$1</f>
        <v>171.070630880085</v>
      </c>
      <c r="K23" s="103" t="n">
        <f aca="false">K25/$C$1</f>
        <v>175.111156400988</v>
      </c>
      <c r="L23" s="103" t="n">
        <f aca="false">L25/$C$1</f>
        <v>179.19031737101</v>
      </c>
      <c r="M23" s="103" t="n">
        <f aca="false">M25/$C$1</f>
        <v>183.308885292564</v>
      </c>
      <c r="N23" s="103" t="n">
        <f aca="false">N25/$C$1</f>
        <v>187.46764707458</v>
      </c>
      <c r="O23" s="103" t="n">
        <f aca="false">O25/$C$1</f>
        <v>191.667405340183</v>
      </c>
      <c r="P23" s="103" t="n">
        <f aca="false">P25/$C$1</f>
        <v>195.447678750875</v>
      </c>
      <c r="Q23" s="103" t="n">
        <f aca="false">Q25/$C$1</f>
        <v>199.270602295507</v>
      </c>
      <c r="R23" s="103" t="n">
        <f aca="false">R25/$C$1</f>
        <v>203.13702764787</v>
      </c>
      <c r="S23" s="103" t="n">
        <f aca="false">S25/$C$1</f>
        <v>207.047823489315</v>
      </c>
      <c r="T23" s="103" t="n">
        <f aca="false">T25/$C$1</f>
        <v>128.56953329747</v>
      </c>
      <c r="U23" s="103" t="n">
        <f aca="false">U25/$C$1</f>
        <v>123.094775559756</v>
      </c>
      <c r="V23" s="103" t="n">
        <f aca="false">V25/$C$1</f>
        <v>125.619512836871</v>
      </c>
      <c r="W23" s="103" t="n">
        <f aca="false">W25/$C$1</f>
        <v>90.5967849080255</v>
      </c>
      <c r="X23" s="103" t="n">
        <f aca="false">X25/$C$1</f>
        <v>0</v>
      </c>
      <c r="Y23" s="103" t="n">
        <f aca="false">Y25/$C$1</f>
        <v>0</v>
      </c>
      <c r="AA23" s="96" t="n">
        <f aca="false">SUM(F23:Y23)</f>
        <v>3005.16278611481</v>
      </c>
      <c r="AB23" s="97" t="n">
        <f aca="false">AA23*$C$60</f>
        <v>1502.5813930574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[13]FIN!G$49-[13]FIN!G$45</f>
        <v>2383.18363498549</v>
      </c>
      <c r="F25" s="95" t="n">
        <f aca="false">[13]FIN!H$49-[13]FIN!H$45</f>
        <v>2426.81055237372</v>
      </c>
      <c r="G25" s="95" t="n">
        <f aca="false">[13]FIN!I$49-[13]FIN!I$45</f>
        <v>2388.62299898529</v>
      </c>
      <c r="H25" s="95" t="n">
        <f aca="false">[13]FIN!J$49-[13]FIN!J$45</f>
        <v>2414.12852068792</v>
      </c>
      <c r="I25" s="95" t="n">
        <f aca="false">[13]FIN!K$49-[13]FIN!K$45</f>
        <v>2438.8830024987</v>
      </c>
      <c r="J25" s="95" t="n">
        <f aca="false">[13]FIN!L$49-[13]FIN!L$45</f>
        <v>2566.05946320128</v>
      </c>
      <c r="K25" s="95" t="n">
        <f aca="false">[13]FIN!M$49-[13]FIN!M$45</f>
        <v>2626.66734601482</v>
      </c>
      <c r="L25" s="95" t="n">
        <f aca="false">[13]FIN!N$49-[13]FIN!N$45</f>
        <v>2687.85476056515</v>
      </c>
      <c r="M25" s="95" t="n">
        <f aca="false">[13]FIN!O$49-[13]FIN!O$45</f>
        <v>2749.63327938845</v>
      </c>
      <c r="N25" s="95" t="n">
        <f aca="false">[13]FIN!P$49-[13]FIN!P$45</f>
        <v>2812.0147061187</v>
      </c>
      <c r="O25" s="95" t="n">
        <f aca="false">[13]FIN!Q$49-[13]FIN!Q$45</f>
        <v>2875.01108010275</v>
      </c>
      <c r="P25" s="95" t="n">
        <f aca="false">[13]FIN!R$49-[13]FIN!R$45</f>
        <v>2931.71518126312</v>
      </c>
      <c r="Q25" s="95" t="n">
        <f aca="false">[13]FIN!S$49-[13]FIN!S$45</f>
        <v>2989.0590344326</v>
      </c>
      <c r="R25" s="95" t="n">
        <f aca="false">[13]FIN!T$49-[13]FIN!T$45</f>
        <v>3047.05541471805</v>
      </c>
      <c r="S25" s="95" t="n">
        <f aca="false">[13]FIN!U$49-[13]FIN!U$45</f>
        <v>3105.71735233973</v>
      </c>
      <c r="T25" s="95" t="n">
        <f aca="false">[13]FIN!V$49-[13]FIN!V$45</f>
        <v>1928.54299946206</v>
      </c>
      <c r="U25" s="95" t="n">
        <f aca="false">[13]FIN!W$49-[13]FIN!W$45</f>
        <v>1846.42163339634</v>
      </c>
      <c r="V25" s="95" t="n">
        <f aca="false">[13]FIN!X$49-[13]FIN!X$45</f>
        <v>1884.29269255306</v>
      </c>
      <c r="W25" s="95" t="n">
        <f aca="false">[13]FIN!Y$49-[13]FIN!Y$45</f>
        <v>1358.95177362038</v>
      </c>
      <c r="X25" s="95" t="n">
        <f aca="false">[13]FIN!Z$49-[13]FIN!Z$45</f>
        <v>0</v>
      </c>
      <c r="Y25" s="95" t="n">
        <f aca="false">[13]FIN!AA$49-[13]FIN!AA$45</f>
        <v>0</v>
      </c>
      <c r="AA25" s="96" t="n">
        <f aca="false">SUM(F25:Y25)</f>
        <v>45077.4417917221</v>
      </c>
      <c r="AB25" s="97" t="n">
        <f aca="false">AA25*$C$60</f>
        <v>22538.7208958611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AA28" s="96" t="n">
        <f aca="false">SUM(F28:Y28)</f>
        <v>0</v>
      </c>
      <c r="AB28" s="97" t="n">
        <f aca="false">AA28*$C$60</f>
        <v>0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AA29" s="96" t="n">
        <f aca="false">SUM(F29:Y29)</f>
        <v>0</v>
      </c>
      <c r="AB29" s="97" t="n">
        <f aca="false">AA29*$C$60</f>
        <v>0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 t="n">
        <f aca="false">[13]FIN!G$45</f>
        <v>51</v>
      </c>
      <c r="F34" s="95" t="n">
        <f aca="false">[13]FIN!H$45</f>
        <v>52.02</v>
      </c>
      <c r="G34" s="95" t="n">
        <f aca="false">[13]FIN!I$45</f>
        <v>53.0604</v>
      </c>
      <c r="H34" s="95" t="n">
        <f aca="false">[13]FIN!J$45</f>
        <v>54.121608</v>
      </c>
      <c r="I34" s="95" t="n">
        <f aca="false">[13]FIN!K$45</f>
        <v>55.20404016</v>
      </c>
      <c r="J34" s="95" t="n">
        <f aca="false">[13]FIN!L$45</f>
        <v>56.3081209632</v>
      </c>
      <c r="K34" s="95" t="n">
        <f aca="false">[13]FIN!M$45</f>
        <v>57.434283382464</v>
      </c>
      <c r="L34" s="95" t="n">
        <f aca="false">[13]FIN!N$45</f>
        <v>58.5829690501133</v>
      </c>
      <c r="M34" s="95" t="n">
        <f aca="false">[13]FIN!O$45</f>
        <v>59.7546284311156</v>
      </c>
      <c r="N34" s="95" t="n">
        <f aca="false">[13]FIN!P$45</f>
        <v>60.9497209997379</v>
      </c>
      <c r="O34" s="95" t="n">
        <f aca="false">[13]FIN!Q$45</f>
        <v>62.1687154197326</v>
      </c>
      <c r="P34" s="95" t="n">
        <f aca="false">[13]FIN!R$45</f>
        <v>63.4120897281273</v>
      </c>
      <c r="Q34" s="95" t="n">
        <f aca="false">[13]FIN!S$45</f>
        <v>64.6803315226898</v>
      </c>
      <c r="R34" s="95" t="n">
        <f aca="false">[13]FIN!T$45</f>
        <v>65.9739381531436</v>
      </c>
      <c r="S34" s="95" t="n">
        <f aca="false">[13]FIN!U$45</f>
        <v>67.2934169162065</v>
      </c>
      <c r="T34" s="95" t="n">
        <f aca="false">[13]FIN!V$45</f>
        <v>68.6392852545306</v>
      </c>
      <c r="U34" s="95" t="n">
        <f aca="false">[13]FIN!W$45</f>
        <v>70.0120709596213</v>
      </c>
      <c r="V34" s="95" t="n">
        <f aca="false">[13]FIN!X$45</f>
        <v>71.4123123788137</v>
      </c>
      <c r="W34" s="95" t="n">
        <f aca="false">[13]FIN!Y$45</f>
        <v>50.4894831026758</v>
      </c>
      <c r="X34" s="95" t="n">
        <f aca="false">[13]FIN!Z$45</f>
        <v>0</v>
      </c>
      <c r="Y34" s="95" t="n">
        <f aca="false">[13]FIN!AA$45</f>
        <v>0</v>
      </c>
      <c r="AA34" s="96" t="n">
        <f aca="false">SUM(F34:Y34)</f>
        <v>1091.51741442217</v>
      </c>
      <c r="AB34" s="97" t="n">
        <f aca="false">AA34*$C$60</f>
        <v>545.758707211086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2434.18363498549</v>
      </c>
      <c r="F36" s="81" t="n">
        <f aca="false">SUM(F24:F35)</f>
        <v>2478.83055237372</v>
      </c>
      <c r="G36" s="81" t="n">
        <f aca="false">SUM(G24:G35)</f>
        <v>2441.68339898529</v>
      </c>
      <c r="H36" s="81" t="n">
        <f aca="false">SUM(H24:H35)</f>
        <v>2468.25012868792</v>
      </c>
      <c r="I36" s="81" t="n">
        <f aca="false">SUM(I24:I35)</f>
        <v>2494.0870426587</v>
      </c>
      <c r="J36" s="81" t="n">
        <f aca="false">SUM(J24:J35)</f>
        <v>2622.36758416448</v>
      </c>
      <c r="K36" s="81" t="n">
        <f aca="false">SUM(K24:K35)</f>
        <v>2684.10162939729</v>
      </c>
      <c r="L36" s="81" t="n">
        <f aca="false">SUM(L24:L35)</f>
        <v>2746.43772961527</v>
      </c>
      <c r="M36" s="81" t="n">
        <f aca="false">SUM(M24:M35)</f>
        <v>2809.38790781957</v>
      </c>
      <c r="N36" s="81" t="n">
        <f aca="false">SUM(N24:N35)</f>
        <v>2872.96442711844</v>
      </c>
      <c r="O36" s="81" t="n">
        <f aca="false">SUM(O24:O35)</f>
        <v>2937.17979552248</v>
      </c>
      <c r="P36" s="81" t="n">
        <f aca="false">SUM(P24:P35)</f>
        <v>2995.12727099125</v>
      </c>
      <c r="Q36" s="81" t="n">
        <f aca="false">SUM(Q24:Q35)</f>
        <v>3053.73936595529</v>
      </c>
      <c r="R36" s="81" t="n">
        <f aca="false">SUM(R24:R35)</f>
        <v>3113.02935287119</v>
      </c>
      <c r="S36" s="81" t="n">
        <f aca="false">SUM(S24:S35)</f>
        <v>3173.01076925593</v>
      </c>
      <c r="T36" s="81" t="n">
        <f aca="false">SUM(T24:T35)</f>
        <v>1997.18228471659</v>
      </c>
      <c r="U36" s="81" t="n">
        <f aca="false">SUM(U24:U35)</f>
        <v>1916.43370435596</v>
      </c>
      <c r="V36" s="81" t="n">
        <f aca="false">SUM(V24:V35)</f>
        <v>1955.70500493188</v>
      </c>
      <c r="W36" s="81" t="n">
        <f aca="false">SUM(W24:W35)</f>
        <v>1409.44125672306</v>
      </c>
      <c r="X36" s="81" t="n">
        <f aca="false">SUM(X24:X35)</f>
        <v>0</v>
      </c>
      <c r="Y36" s="81" t="n">
        <f aca="false">SUM(Y24:Y35)</f>
        <v>0</v>
      </c>
      <c r="AA36" s="96" t="n">
        <f aca="false">SUM(F36:Y36)</f>
        <v>46168.9592061443</v>
      </c>
      <c r="AB36" s="97" t="n">
        <f aca="false">AA36*$C$60</f>
        <v>23084.4796030721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0.513107919093383</v>
      </c>
      <c r="F37" s="104" t="n">
        <f aca="false">F36/F20</f>
        <v>0.533181082912895</v>
      </c>
      <c r="G37" s="104" t="n">
        <f aca="false">G36/G20</f>
        <v>0.530147998999502</v>
      </c>
      <c r="H37" s="104" t="n">
        <f aca="false">H36/H20</f>
        <v>0.536388673371997</v>
      </c>
      <c r="I37" s="104" t="n">
        <f aca="false">I36/I20</f>
        <v>0.543027122290523</v>
      </c>
      <c r="J37" s="104" t="n">
        <f aca="false">J36/J20</f>
        <v>0.529658148863744</v>
      </c>
      <c r="K37" s="104" t="n">
        <f aca="false">K36/K20</f>
        <v>0.529667572307548</v>
      </c>
      <c r="L37" s="104" t="n">
        <f aca="false">L36/L20</f>
        <v>0.529787091561566</v>
      </c>
      <c r="M37" s="104" t="n">
        <f aca="false">M36/M20</f>
        <v>0.530011600741888</v>
      </c>
      <c r="N37" s="104" t="n">
        <f aca="false">N36/N20</f>
        <v>0.530336468870932</v>
      </c>
      <c r="O37" s="104" t="n">
        <f aca="false">O36/O20</f>
        <v>0.530757490942016</v>
      </c>
      <c r="P37" s="104" t="n">
        <f aca="false">P36/P20</f>
        <v>0.53239348592037</v>
      </c>
      <c r="Q37" s="104" t="n">
        <f aca="false">Q36/Q20</f>
        <v>0.534087496176466</v>
      </c>
      <c r="R37" s="104" t="n">
        <f aca="false">R36/R20</f>
        <v>0.535838888095647</v>
      </c>
      <c r="S37" s="104" t="n">
        <f aca="false">S36/S20</f>
        <v>0.537647105214513</v>
      </c>
      <c r="T37" s="104" t="n">
        <f aca="false">T36/T20</f>
        <v>0.505854248428635</v>
      </c>
      <c r="U37" s="104" t="n">
        <f aca="false">U36/U20</f>
        <v>0.481444276947386</v>
      </c>
      <c r="V37" s="104" t="n">
        <f aca="false">V36/V20</f>
        <v>0.467033776661447</v>
      </c>
      <c r="W37" s="104" t="n">
        <f aca="false">W36/W20</f>
        <v>0.438258417657775</v>
      </c>
      <c r="X37" s="104" t="n">
        <f aca="false">X36/X20</f>
        <v>0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2309.81571565108</v>
      </c>
      <c r="F39" s="105" t="n">
        <f aca="false">F20-F36</f>
        <v>2170.30391959832</v>
      </c>
      <c r="G39" s="105" t="n">
        <f aca="false">G20-G36</f>
        <v>2163.98030924948</v>
      </c>
      <c r="H39" s="105" t="n">
        <f aca="false">H20-H36</f>
        <v>2133.35734592804</v>
      </c>
      <c r="I39" s="105" t="n">
        <f aca="false">I20-I36</f>
        <v>2098.84568626003</v>
      </c>
      <c r="J39" s="105" t="n">
        <f aca="false">J20-J36</f>
        <v>2328.68922443961</v>
      </c>
      <c r="K39" s="105" t="n">
        <f aca="false">K20-K36</f>
        <v>2383.4195286448</v>
      </c>
      <c r="L39" s="105" t="n">
        <f aca="false">L20-L36</f>
        <v>2437.60275260949</v>
      </c>
      <c r="M39" s="105" t="n">
        <f aca="false">M20-M36</f>
        <v>2491.2279728274</v>
      </c>
      <c r="N39" s="105" t="n">
        <f aca="false">N20-N36</f>
        <v>2544.28404767508</v>
      </c>
      <c r="O39" s="105" t="n">
        <f aca="false">O20-O36</f>
        <v>2596.75961305643</v>
      </c>
      <c r="P39" s="105" t="n">
        <f aca="false">P20-P36</f>
        <v>2630.65018534531</v>
      </c>
      <c r="Q39" s="105" t="n">
        <f aca="false">Q20-Q36</f>
        <v>2663.93683469914</v>
      </c>
      <c r="R39" s="105" t="n">
        <f aca="false">R20-R36</f>
        <v>2696.60750259256</v>
      </c>
      <c r="S39" s="105" t="n">
        <f aca="false">S20-S36</f>
        <v>2728.64988971842</v>
      </c>
      <c r="T39" s="105" t="n">
        <f aca="false">T20-T36</f>
        <v>1950.95552557275</v>
      </c>
      <c r="U39" s="105" t="n">
        <f aca="false">U20-U36</f>
        <v>2064.15926583609</v>
      </c>
      <c r="V39" s="105" t="n">
        <f aca="false">V20-V36</f>
        <v>2231.79727576412</v>
      </c>
      <c r="W39" s="105" t="n">
        <f aca="false">W20-W36</f>
        <v>1806.56373014215</v>
      </c>
      <c r="X39" s="105" t="n">
        <f aca="false">X20-X36</f>
        <v>430.230420923112</v>
      </c>
      <c r="Y39" s="105" t="n">
        <f aca="false">Y20-Y36</f>
        <v>0</v>
      </c>
      <c r="Z39" s="106"/>
      <c r="AA39" s="96" t="n">
        <f aca="false">SUM(F39:Y39)</f>
        <v>42552.0210308823</v>
      </c>
      <c r="AB39" s="97" t="n">
        <f aca="false">AA39*$C$60</f>
        <v>21276.0105154412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722</v>
      </c>
      <c r="G41" s="81" t="n">
        <f aca="false">+G109</f>
        <v>722</v>
      </c>
      <c r="H41" s="81" t="n">
        <f aca="false">+H109</f>
        <v>722</v>
      </c>
      <c r="I41" s="81" t="n">
        <f aca="false">+I109</f>
        <v>722</v>
      </c>
      <c r="J41" s="81" t="n">
        <f aca="false">+J109</f>
        <v>722</v>
      </c>
      <c r="K41" s="81" t="n">
        <f aca="false">+K109</f>
        <v>722</v>
      </c>
      <c r="L41" s="81" t="n">
        <f aca="false">+L109</f>
        <v>722</v>
      </c>
      <c r="M41" s="81" t="n">
        <f aca="false">+M109</f>
        <v>722</v>
      </c>
      <c r="N41" s="81" t="n">
        <f aca="false">+N109</f>
        <v>722</v>
      </c>
      <c r="O41" s="81" t="n">
        <f aca="false">+O109</f>
        <v>722</v>
      </c>
      <c r="P41" s="81" t="n">
        <f aca="false">+P109</f>
        <v>722</v>
      </c>
      <c r="Q41" s="81" t="n">
        <f aca="false">+Q109</f>
        <v>722</v>
      </c>
      <c r="R41" s="81" t="n">
        <f aca="false">+R109</f>
        <v>722</v>
      </c>
      <c r="S41" s="81" t="n">
        <f aca="false">+S109</f>
        <v>722</v>
      </c>
      <c r="T41" s="81" t="n">
        <f aca="false">+T109</f>
        <v>722</v>
      </c>
      <c r="U41" s="81" t="n">
        <f aca="false">+U109</f>
        <v>722</v>
      </c>
      <c r="V41" s="81" t="n">
        <f aca="false">+V109</f>
        <v>722</v>
      </c>
      <c r="W41" s="81" t="n">
        <f aca="false">+W109</f>
        <v>722</v>
      </c>
      <c r="X41" s="81" t="n">
        <f aca="false">+X109</f>
        <v>722</v>
      </c>
      <c r="Y41" s="81" t="n">
        <f aca="false">+Y109</f>
        <v>0</v>
      </c>
      <c r="AA41" s="96" t="n">
        <f aca="false">SUM(F41:Y41)</f>
        <v>13718</v>
      </c>
      <c r="AB41" s="97" t="n">
        <f aca="false">AA41*$C$60</f>
        <v>6859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2309.81571565108</v>
      </c>
      <c r="F44" s="105" t="n">
        <f aca="false">F39-F41</f>
        <v>1448.30391959832</v>
      </c>
      <c r="G44" s="105" t="n">
        <f aca="false">G39-G41</f>
        <v>1441.98030924948</v>
      </c>
      <c r="H44" s="105" t="n">
        <f aca="false">H39-H41</f>
        <v>1411.35734592804</v>
      </c>
      <c r="I44" s="105" t="n">
        <f aca="false">I39-I41</f>
        <v>1376.84568626003</v>
      </c>
      <c r="J44" s="105" t="n">
        <f aca="false">J39-J41</f>
        <v>1606.68922443961</v>
      </c>
      <c r="K44" s="105" t="n">
        <f aca="false">K39-K41</f>
        <v>1661.4195286448</v>
      </c>
      <c r="L44" s="105" t="n">
        <f aca="false">L39-L41</f>
        <v>1715.60275260949</v>
      </c>
      <c r="M44" s="105" t="n">
        <f aca="false">M39-M41</f>
        <v>1769.2279728274</v>
      </c>
      <c r="N44" s="105" t="n">
        <f aca="false">N39-N41</f>
        <v>1822.28404767508</v>
      </c>
      <c r="O44" s="105" t="n">
        <f aca="false">O39-O41</f>
        <v>1874.75961305643</v>
      </c>
      <c r="P44" s="105" t="n">
        <f aca="false">P39-P41</f>
        <v>1908.65018534531</v>
      </c>
      <c r="Q44" s="105" t="n">
        <f aca="false">Q39-Q41</f>
        <v>1941.93683469914</v>
      </c>
      <c r="R44" s="105" t="n">
        <f aca="false">R39-R41</f>
        <v>1974.60750259256</v>
      </c>
      <c r="S44" s="105" t="n">
        <f aca="false">S39-S41</f>
        <v>2006.64988971842</v>
      </c>
      <c r="T44" s="105" t="n">
        <f aca="false">T39-T41</f>
        <v>1228.95552557275</v>
      </c>
      <c r="U44" s="105" t="n">
        <f aca="false">U39-U41</f>
        <v>1342.15926583609</v>
      </c>
      <c r="V44" s="105" t="n">
        <f aca="false">V39-V41</f>
        <v>1509.79727576412</v>
      </c>
      <c r="W44" s="105" t="n">
        <f aca="false">W39-W41</f>
        <v>1084.56373014215</v>
      </c>
      <c r="X44" s="105" t="n">
        <f aca="false">X39-X41</f>
        <v>-291.769579076889</v>
      </c>
      <c r="Y44" s="105" t="n">
        <f aca="false">Y39-Y41</f>
        <v>0</v>
      </c>
      <c r="Z44" s="106"/>
      <c r="AA44" s="96" t="n">
        <f aca="false">SUM(F44:Y44)</f>
        <v>28834.0210308823</v>
      </c>
      <c r="AB44" s="97" t="n">
        <f aca="false">AA44*$C$60</f>
        <v>14417.0105154412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v>0</v>
      </c>
      <c r="F46" s="95" t="n">
        <v>0</v>
      </c>
      <c r="G46" s="95" t="n">
        <v>0</v>
      </c>
      <c r="H46" s="95" t="n">
        <v>0</v>
      </c>
      <c r="I46" s="95" t="n">
        <v>0</v>
      </c>
      <c r="J46" s="95" t="n">
        <v>0</v>
      </c>
      <c r="K46" s="95" t="n">
        <v>0</v>
      </c>
      <c r="L46" s="95" t="n">
        <v>0</v>
      </c>
      <c r="M46" s="95" t="n">
        <v>0</v>
      </c>
      <c r="N46" s="95" t="n">
        <v>0</v>
      </c>
      <c r="O46" s="95" t="n">
        <v>0</v>
      </c>
      <c r="P46" s="95" t="n">
        <v>0</v>
      </c>
      <c r="Q46" s="95" t="n">
        <v>0</v>
      </c>
      <c r="R46" s="95" t="n">
        <v>0</v>
      </c>
      <c r="S46" s="95" t="n">
        <v>0</v>
      </c>
      <c r="T46" s="95" t="n">
        <v>0</v>
      </c>
      <c r="U46" s="95" t="n">
        <v>0</v>
      </c>
      <c r="V46" s="95" t="n">
        <v>0</v>
      </c>
      <c r="W46" s="95" t="n">
        <v>0</v>
      </c>
      <c r="X46" s="95" t="n">
        <v>0</v>
      </c>
      <c r="Y46" s="95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2309.81571565108</v>
      </c>
      <c r="F49" s="105" t="n">
        <f aca="false">F44-F46</f>
        <v>1448.30391959832</v>
      </c>
      <c r="G49" s="105" t="n">
        <f aca="false">G44-G46</f>
        <v>1441.98030924948</v>
      </c>
      <c r="H49" s="105" t="n">
        <f aca="false">H44-H46</f>
        <v>1411.35734592804</v>
      </c>
      <c r="I49" s="105" t="n">
        <f aca="false">I44-I46</f>
        <v>1376.84568626003</v>
      </c>
      <c r="J49" s="105" t="n">
        <f aca="false">J44-J46</f>
        <v>1606.68922443961</v>
      </c>
      <c r="K49" s="105" t="n">
        <f aca="false">K44-K46</f>
        <v>1661.4195286448</v>
      </c>
      <c r="L49" s="105" t="n">
        <f aca="false">L44-L46</f>
        <v>1715.60275260949</v>
      </c>
      <c r="M49" s="105" t="n">
        <f aca="false">M44-M46</f>
        <v>1769.2279728274</v>
      </c>
      <c r="N49" s="105" t="n">
        <f aca="false">N44-N46</f>
        <v>1822.28404767508</v>
      </c>
      <c r="O49" s="105" t="n">
        <f aca="false">O44-O46</f>
        <v>1874.75961305643</v>
      </c>
      <c r="P49" s="105" t="n">
        <f aca="false">P44-P46</f>
        <v>1908.65018534531</v>
      </c>
      <c r="Q49" s="105" t="n">
        <f aca="false">Q44-Q46</f>
        <v>1941.93683469914</v>
      </c>
      <c r="R49" s="105" t="n">
        <f aca="false">R44-R46</f>
        <v>1974.60750259256</v>
      </c>
      <c r="S49" s="105" t="n">
        <f aca="false">S44-S46</f>
        <v>2006.64988971842</v>
      </c>
      <c r="T49" s="105" t="n">
        <f aca="false">T44-T46</f>
        <v>1228.95552557275</v>
      </c>
      <c r="U49" s="105" t="n">
        <f aca="false">U44-U46</f>
        <v>1342.15926583609</v>
      </c>
      <c r="V49" s="105" t="n">
        <f aca="false">V44-V46</f>
        <v>1509.79727576412</v>
      </c>
      <c r="W49" s="105" t="n">
        <f aca="false">W44-W46</f>
        <v>1084.56373014215</v>
      </c>
      <c r="X49" s="105" t="n">
        <f aca="false">X44-X46</f>
        <v>-291.769579076889</v>
      </c>
      <c r="Y49" s="105" t="n">
        <f aca="false">Y44-Y46</f>
        <v>0</v>
      </c>
      <c r="Z49" s="106"/>
      <c r="AA49" s="96" t="n">
        <f aca="false">SUM(F49:Y49)</f>
        <v>28834.0210308823</v>
      </c>
      <c r="AB49" s="97" t="n">
        <f aca="false">AA49*$C$60</f>
        <v>14417.0105154412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0.05</v>
      </c>
      <c r="D51" s="81"/>
      <c r="E51" s="81" t="n">
        <f aca="false">E49*-$C$51</f>
        <v>-115.490785782554</v>
      </c>
      <c r="F51" s="81" t="n">
        <f aca="false">F49*-$C$51</f>
        <v>-72.4151959799159</v>
      </c>
      <c r="G51" s="107" t="n">
        <f aca="false">G49*-$C$51</f>
        <v>-72.0990154624741</v>
      </c>
      <c r="H51" s="81" t="n">
        <f aca="false">H49*-$C$51</f>
        <v>-70.5678672964018</v>
      </c>
      <c r="I51" s="81" t="n">
        <f aca="false">I49*-$C$51</f>
        <v>-68.8422843130017</v>
      </c>
      <c r="J51" s="81" t="n">
        <f aca="false">J49*-$C$51</f>
        <v>-80.3344612219805</v>
      </c>
      <c r="K51" s="81" t="n">
        <f aca="false">K49*-$C$51</f>
        <v>-83.0709764322402</v>
      </c>
      <c r="L51" s="81" t="n">
        <f aca="false">L49*-$C$51</f>
        <v>-85.7801376304743</v>
      </c>
      <c r="M51" s="81" t="n">
        <f aca="false">M49*-$C$51</f>
        <v>-88.4613986413698</v>
      </c>
      <c r="N51" s="81" t="n">
        <f aca="false">N49*-$C$51</f>
        <v>-91.1142023837542</v>
      </c>
      <c r="O51" s="81" t="n">
        <f aca="false">O49*-$C$51</f>
        <v>-93.7379806528213</v>
      </c>
      <c r="P51" s="81" t="n">
        <f aca="false">P49*-$C$51</f>
        <v>-95.4325092672653</v>
      </c>
      <c r="Q51" s="81" t="n">
        <f aca="false">Q49*-$C$51</f>
        <v>-97.0968417349569</v>
      </c>
      <c r="R51" s="81" t="n">
        <f aca="false">R49*-$C$51</f>
        <v>-98.7303751296282</v>
      </c>
      <c r="S51" s="81" t="n">
        <f aca="false">S49*-$C$51</f>
        <v>-100.332494485921</v>
      </c>
      <c r="T51" s="81" t="n">
        <f aca="false">T49*-$C$51</f>
        <v>-61.4477762786373</v>
      </c>
      <c r="U51" s="81" t="n">
        <f aca="false">U49*-$C$51</f>
        <v>-67.1079632918046</v>
      </c>
      <c r="V51" s="81" t="n">
        <f aca="false">V49*-$C$51</f>
        <v>-75.4898637882062</v>
      </c>
      <c r="W51" s="81" t="n">
        <f aca="false">W49*-$C$51</f>
        <v>-54.2281865071074</v>
      </c>
      <c r="X51" s="81" t="n">
        <f aca="false">X49*-$C$51</f>
        <v>14.5884789538444</v>
      </c>
      <c r="Y51" s="81" t="n">
        <f aca="false">Y49*-$C$51</f>
        <v>-0</v>
      </c>
      <c r="AA51" s="96" t="n">
        <f aca="false">SUM(F51:Y51)</f>
        <v>-1441.70105154412</v>
      </c>
      <c r="AB51" s="97" t="n">
        <f aca="false">AA51*$C$60</f>
        <v>-720.850525772058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6.04601353283113</v>
      </c>
      <c r="F52" s="110" t="n">
        <f aca="false">((F49+F51)*-$C$52)+F56</f>
        <v>292.498685720376</v>
      </c>
      <c r="G52" s="110" t="n">
        <f aca="false">((G49+G51)*-$C$52)+G56</f>
        <v>337.604604993965</v>
      </c>
      <c r="H52" s="110" t="n">
        <f aca="false">((H49+H51)*-$C$52)+H56</f>
        <v>347.786740298345</v>
      </c>
      <c r="I52" s="110" t="n">
        <f aca="false">((I49+I51)*-$C$52)+I56</f>
        <v>-193.2698612546</v>
      </c>
      <c r="J52" s="110" t="n">
        <f aca="false">((J49+J51)*-$C$52)+J56</f>
        <v>-534.22416712617</v>
      </c>
      <c r="K52" s="110" t="n">
        <f aca="false">((K49+K51)*-$C$52)+K56</f>
        <v>-552.421993274397</v>
      </c>
      <c r="L52" s="110" t="n">
        <f aca="false">((L49+L51)*-$C$52)+L56</f>
        <v>-570.437915242654</v>
      </c>
      <c r="M52" s="110" t="n">
        <f aca="false">((M49+M51)*-$C$52)+M56</f>
        <v>-588.268300965109</v>
      </c>
      <c r="N52" s="110" t="n">
        <f aca="false">((N49+N51)*-$C$52)+N56</f>
        <v>-605.909445851966</v>
      </c>
      <c r="O52" s="110" t="n">
        <f aca="false">((O49+O51)*-$C$52)+O56</f>
        <v>-623.357571341261</v>
      </c>
      <c r="P52" s="110" t="n">
        <f aca="false">((P49+P51)*-$C$52)+P56</f>
        <v>-634.626186627314</v>
      </c>
      <c r="Q52" s="110" t="n">
        <f aca="false">((Q49+Q51)*-$C$52)+Q56</f>
        <v>-645.693997537463</v>
      </c>
      <c r="R52" s="110" t="n">
        <f aca="false">((R49+R51)*-$C$52)+R56</f>
        <v>-656.556994612027</v>
      </c>
      <c r="S52" s="110" t="n">
        <f aca="false">((S49+S51)*-$C$52)+S56</f>
        <v>-667.211088331373</v>
      </c>
      <c r="T52" s="110" t="n">
        <f aca="false">((T49+T51)*-$C$52)+T56</f>
        <v>-408.627712252938</v>
      </c>
      <c r="U52" s="110" t="n">
        <f aca="false">((U49+U51)*-$C$52)+U56</f>
        <v>-446.267955890501</v>
      </c>
      <c r="V52" s="110" t="n">
        <f aca="false">((V49+V51)*-$C$52)+V56</f>
        <v>-502.007594191571</v>
      </c>
      <c r="W52" s="110" t="n">
        <f aca="false">((W49+W51)*-$C$52)+W56</f>
        <v>-360.617440272264</v>
      </c>
      <c r="X52" s="110" t="n">
        <f aca="false">((X49+X51)*-$C$52)+X56</f>
        <v>97.0133850430654</v>
      </c>
      <c r="Y52" s="110" t="n">
        <f aca="false">((Y49+Y51)*-$C$52)+Y56</f>
        <v>0</v>
      </c>
      <c r="AA52" s="96" t="n">
        <f aca="false">SUM(F52:Y52)</f>
        <v>-6914.59480871586</v>
      </c>
      <c r="AB52" s="97" t="n">
        <f aca="false">AA52*$C$60</f>
        <v>-3457.29740435793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2200.37094340136</v>
      </c>
      <c r="F54" s="105" t="n">
        <f aca="false">SUM(F49:F52)</f>
        <v>1668.38740933878</v>
      </c>
      <c r="G54" s="105" t="n">
        <f aca="false">SUM(G49:G52)</f>
        <v>1707.48589878097</v>
      </c>
      <c r="H54" s="105" t="n">
        <f aca="false">SUM(H49:H52)</f>
        <v>1688.57621892998</v>
      </c>
      <c r="I54" s="105" t="n">
        <f aca="false">SUM(I49:I52)</f>
        <v>1114.73354069243</v>
      </c>
      <c r="J54" s="105" t="n">
        <f aca="false">SUM(J49:J52)</f>
        <v>992.130596091459</v>
      </c>
      <c r="K54" s="105" t="n">
        <f aca="false">SUM(K49:K52)</f>
        <v>1025.92655893817</v>
      </c>
      <c r="L54" s="105" t="n">
        <f aca="false">SUM(L49:L52)</f>
        <v>1059.38469973636</v>
      </c>
      <c r="M54" s="105" t="n">
        <f aca="false">SUM(M49:M52)</f>
        <v>1092.49827322092</v>
      </c>
      <c r="N54" s="105" t="n">
        <f aca="false">SUM(N49:N52)</f>
        <v>1125.26039943936</v>
      </c>
      <c r="O54" s="105" t="n">
        <f aca="false">SUM(O49:O52)</f>
        <v>1157.66406106234</v>
      </c>
      <c r="P54" s="105" t="n">
        <f aca="false">SUM(P49:P52)</f>
        <v>1178.59148945073</v>
      </c>
      <c r="Q54" s="105" t="n">
        <f aca="false">SUM(Q49:Q52)</f>
        <v>1199.14599542672</v>
      </c>
      <c r="R54" s="105" t="n">
        <f aca="false">SUM(R49:R52)</f>
        <v>1219.32013285091</v>
      </c>
      <c r="S54" s="105" t="n">
        <f aca="false">SUM(S49:S52)</f>
        <v>1239.10630690112</v>
      </c>
      <c r="T54" s="105" t="n">
        <f aca="false">SUM(T49:T52)</f>
        <v>758.880037041171</v>
      </c>
      <c r="U54" s="105" t="n">
        <f aca="false">SUM(U49:U52)</f>
        <v>828.783346653787</v>
      </c>
      <c r="V54" s="105" t="n">
        <f aca="false">SUM(V49:V52)</f>
        <v>932.299817784347</v>
      </c>
      <c r="W54" s="105" t="n">
        <f aca="false">SUM(W49:W52)</f>
        <v>669.718103362776</v>
      </c>
      <c r="X54" s="105" t="n">
        <f aca="false">SUM(X49:X52)</f>
        <v>-180.167715079979</v>
      </c>
      <c r="Y54" s="105" t="n">
        <f aca="false">SUM(Y49:Y52)</f>
        <v>0</v>
      </c>
      <c r="Z54" s="106"/>
      <c r="AA54" s="96" t="n">
        <f aca="false">SUM(F54:Y54)</f>
        <v>20477.7251706223</v>
      </c>
      <c r="AB54" s="97" t="n">
        <f aca="false">AA54*$C$60</f>
        <v>10238.8625853112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f aca="false">[13]TAX!G$53</f>
        <v>774.059738986816</v>
      </c>
      <c r="F56" s="111" t="n">
        <f aca="false">[13]TAX!H$53</f>
        <v>774.059738986816</v>
      </c>
      <c r="G56" s="111" t="n">
        <f aca="false">[13]TAX!I$53</f>
        <v>817.063057819417</v>
      </c>
      <c r="H56" s="111" t="n">
        <f aca="false">[13]TAX!J$53</f>
        <v>817.063057819417</v>
      </c>
      <c r="I56" s="111" t="n">
        <f aca="false">[13]TAX!K$53</f>
        <v>264.531329426862</v>
      </c>
      <c r="J56" s="111" t="n">
        <f aca="false">[13]TAX!L$53</f>
        <v>0</v>
      </c>
      <c r="K56" s="111" t="n">
        <f aca="false">[13]TAX!M$53</f>
        <v>0</v>
      </c>
      <c r="L56" s="111" t="n">
        <f aca="false">[13]TAX!N$53</f>
        <v>0</v>
      </c>
      <c r="M56" s="111" t="n">
        <f aca="false">[13]TAX!O$53</f>
        <v>0</v>
      </c>
      <c r="N56" s="111" t="n">
        <f aca="false">[13]TAX!P$53</f>
        <v>0</v>
      </c>
      <c r="O56" s="111" t="n">
        <f aca="false">[13]TAX!Q$53</f>
        <v>0</v>
      </c>
      <c r="P56" s="111" t="n">
        <f aca="false">[13]TAX!R$53</f>
        <v>0</v>
      </c>
      <c r="Q56" s="111" t="n">
        <f aca="false">[13]TAX!S$53</f>
        <v>0</v>
      </c>
      <c r="R56" s="111" t="n">
        <f aca="false">[13]TAX!T$53</f>
        <v>0</v>
      </c>
      <c r="S56" s="111" t="n">
        <f aca="false">[13]TAX!U$53</f>
        <v>0</v>
      </c>
      <c r="T56" s="111" t="n">
        <f aca="false">[13]TAX!V$53</f>
        <v>0</v>
      </c>
      <c r="U56" s="111" t="n">
        <f aca="false">[13]TAX!W$53</f>
        <v>0</v>
      </c>
      <c r="V56" s="111" t="n">
        <f aca="false">[13]TAX!X$53</f>
        <v>0</v>
      </c>
      <c r="W56" s="111" t="n">
        <f aca="false">[13]TAX!Y$53</f>
        <v>0</v>
      </c>
      <c r="X56" s="111" t="n">
        <f aca="false">[13]TAX!Z$53</f>
        <v>0</v>
      </c>
      <c r="Y56" s="111" t="n">
        <f aca="false">[13]TAX!AA$53</f>
        <v>0</v>
      </c>
      <c r="AA56" s="96" t="n">
        <f aca="false">SUM(F56:Y56)</f>
        <v>2672.71718405251</v>
      </c>
      <c r="AB56" s="97" t="n">
        <f aca="false">AA56*$C$60</f>
        <v>1336.35859202626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0.34652150550041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2309.81571565108</v>
      </c>
      <c r="F64" s="45" t="n">
        <f aca="false">F39</f>
        <v>2170.30391959832</v>
      </c>
      <c r="G64" s="45" t="n">
        <f aca="false">G39</f>
        <v>2163.98030924948</v>
      </c>
      <c r="H64" s="45" t="n">
        <f aca="false">H39</f>
        <v>2133.35734592804</v>
      </c>
      <c r="I64" s="45" t="n">
        <f aca="false">I39</f>
        <v>2098.84568626003</v>
      </c>
      <c r="J64" s="45" t="n">
        <f aca="false">J39</f>
        <v>2328.68922443961</v>
      </c>
      <c r="K64" s="45" t="n">
        <f aca="false">K39</f>
        <v>2383.4195286448</v>
      </c>
      <c r="L64" s="45" t="n">
        <f aca="false">L39</f>
        <v>2437.60275260949</v>
      </c>
      <c r="M64" s="45" t="n">
        <f aca="false">M39</f>
        <v>2491.2279728274</v>
      </c>
      <c r="N64" s="45" t="n">
        <f aca="false">N39</f>
        <v>2544.28404767508</v>
      </c>
      <c r="O64" s="45" t="n">
        <f aca="false">O39</f>
        <v>2596.75961305643</v>
      </c>
      <c r="P64" s="45" t="n">
        <f aca="false">P39</f>
        <v>2630.65018534531</v>
      </c>
      <c r="Q64" s="45" t="n">
        <f aca="false">Q39</f>
        <v>2663.93683469914</v>
      </c>
      <c r="R64" s="45" t="n">
        <f aca="false">R39</f>
        <v>2696.60750259256</v>
      </c>
      <c r="S64" s="45" t="n">
        <f aca="false">S39</f>
        <v>2728.64988971842</v>
      </c>
      <c r="T64" s="45" t="n">
        <f aca="false">T39</f>
        <v>1950.95552557275</v>
      </c>
      <c r="U64" s="45" t="n">
        <f aca="false">U39</f>
        <v>2064.15926583609</v>
      </c>
      <c r="V64" s="45" t="n">
        <f aca="false">V39</f>
        <v>2231.79727576412</v>
      </c>
      <c r="W64" s="45" t="n">
        <f aca="false">W39</f>
        <v>1806.56373014215</v>
      </c>
      <c r="X64" s="45" t="n">
        <f aca="false">X39</f>
        <v>430.230420923112</v>
      </c>
      <c r="Y64" s="45" t="n">
        <f aca="false">Y39</f>
        <v>0</v>
      </c>
      <c r="AA64" s="96" t="n">
        <f aca="false">SUM(F64:Y64)</f>
        <v>42552.0210308823</v>
      </c>
      <c r="AB64" s="97" t="n">
        <f aca="false">AA64*$C$60</f>
        <v>21276.0105154412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v>0</v>
      </c>
      <c r="F66" s="120" t="n">
        <v>0</v>
      </c>
      <c r="G66" s="120" t="n">
        <v>0</v>
      </c>
      <c r="H66" s="120" t="n">
        <v>0</v>
      </c>
      <c r="I66" s="120" t="n">
        <v>0</v>
      </c>
      <c r="J66" s="120" t="n">
        <v>0</v>
      </c>
      <c r="K66" s="120" t="n">
        <v>0</v>
      </c>
      <c r="L66" s="120" t="n">
        <v>0</v>
      </c>
      <c r="M66" s="120" t="n">
        <v>0</v>
      </c>
      <c r="N66" s="120" t="n">
        <v>0</v>
      </c>
      <c r="O66" s="120" t="n">
        <v>0</v>
      </c>
      <c r="P66" s="120" t="n">
        <v>0</v>
      </c>
      <c r="Q66" s="120" t="n">
        <v>0</v>
      </c>
      <c r="R66" s="120" t="n">
        <v>0</v>
      </c>
      <c r="S66" s="120" t="n">
        <v>0</v>
      </c>
      <c r="T66" s="120" t="n">
        <v>0</v>
      </c>
      <c r="U66" s="120" t="n">
        <v>0</v>
      </c>
      <c r="V66" s="120" t="n">
        <v>0</v>
      </c>
      <c r="W66" s="120" t="n">
        <v>0</v>
      </c>
      <c r="X66" s="120" t="n">
        <v>0</v>
      </c>
      <c r="Y66" s="120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2309.81571565108</v>
      </c>
      <c r="F69" s="122" t="n">
        <f aca="false">SUM(F64:F66)</f>
        <v>2170.30391959832</v>
      </c>
      <c r="G69" s="122" t="n">
        <f aca="false">SUM(G64:G66)</f>
        <v>2163.98030924948</v>
      </c>
      <c r="H69" s="122" t="n">
        <f aca="false">SUM(H64:H66)</f>
        <v>2133.35734592804</v>
      </c>
      <c r="I69" s="122" t="n">
        <f aca="false">SUM(I64:I66)</f>
        <v>2098.84568626003</v>
      </c>
      <c r="J69" s="122" t="n">
        <f aca="false">SUM(J64:J66)</f>
        <v>2328.68922443961</v>
      </c>
      <c r="K69" s="122" t="n">
        <f aca="false">SUM(K64:K66)</f>
        <v>2383.4195286448</v>
      </c>
      <c r="L69" s="122" t="n">
        <f aca="false">SUM(L64:L66)</f>
        <v>2437.60275260949</v>
      </c>
      <c r="M69" s="122" t="n">
        <f aca="false">SUM(M64:M66)</f>
        <v>2491.2279728274</v>
      </c>
      <c r="N69" s="122" t="n">
        <f aca="false">SUM(N64:N66)</f>
        <v>2544.28404767508</v>
      </c>
      <c r="O69" s="122" t="n">
        <f aca="false">SUM(O64:O66)</f>
        <v>2596.75961305643</v>
      </c>
      <c r="P69" s="122" t="n">
        <f aca="false">SUM(P64:P66)</f>
        <v>2630.65018534531</v>
      </c>
      <c r="Q69" s="122" t="n">
        <f aca="false">SUM(Q64:Q66)</f>
        <v>2663.93683469914</v>
      </c>
      <c r="R69" s="122" t="n">
        <f aca="false">SUM(R64:R66)</f>
        <v>2696.60750259256</v>
      </c>
      <c r="S69" s="122" t="n">
        <f aca="false">SUM(S64:S66)</f>
        <v>2728.64988971842</v>
      </c>
      <c r="T69" s="122" t="n">
        <f aca="false">SUM(T64:T66)</f>
        <v>1950.95552557275</v>
      </c>
      <c r="U69" s="122" t="n">
        <f aca="false">SUM(U64:U66)</f>
        <v>2064.15926583609</v>
      </c>
      <c r="V69" s="122" t="n">
        <f aca="false">SUM(V64:V66)</f>
        <v>2231.79727576412</v>
      </c>
      <c r="W69" s="122" t="n">
        <f aca="false">SUM(W64:W66)</f>
        <v>1806.56373014215</v>
      </c>
      <c r="X69" s="122" t="n">
        <f aca="false">SUM(X64:X66)</f>
        <v>430.230420923112</v>
      </c>
      <c r="Y69" s="122" t="n">
        <f aca="false">SUM(Y64:Y66)</f>
        <v>0</v>
      </c>
      <c r="Z69" s="106"/>
      <c r="AA69" s="96" t="n">
        <f aca="false">SUM(F69:Y69)</f>
        <v>42552.0210308823</v>
      </c>
      <c r="AB69" s="97" t="n">
        <f aca="false">AA69*$C$60</f>
        <v>21276.0105154412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827.421690110032</v>
      </c>
      <c r="G71" s="119" t="n">
        <f aca="false">G89</f>
        <v>1824.3782346823</v>
      </c>
      <c r="H71" s="119" t="n">
        <f aca="false">H89</f>
        <v>775.251236964659</v>
      </c>
      <c r="I71" s="119" t="n">
        <f aca="false">I89</f>
        <v>151.947778074817</v>
      </c>
      <c r="J71" s="119" t="n">
        <f aca="false">J89</f>
        <v>64.0326247211295</v>
      </c>
      <c r="K71" s="119" t="n">
        <f aca="false">K89</f>
        <v>-434.279843171998</v>
      </c>
      <c r="L71" s="119" t="n">
        <f aca="false">L89</f>
        <v>-932.383052873128</v>
      </c>
      <c r="M71" s="119" t="n">
        <f aca="false">M89</f>
        <v>-952.894699606479</v>
      </c>
      <c r="N71" s="119" t="n">
        <f aca="false">N89</f>
        <v>-973.18864823572</v>
      </c>
      <c r="O71" s="119" t="n">
        <f aca="false">O89</f>
        <v>-993.260551994083</v>
      </c>
      <c r="P71" s="119" t="n">
        <f aca="false">P89</f>
        <v>-1006.22369589458</v>
      </c>
      <c r="Q71" s="119" t="n">
        <f aca="false">Q89</f>
        <v>-1018.95583927242</v>
      </c>
      <c r="R71" s="119" t="n">
        <f aca="false">R89</f>
        <v>-1031.45236974166</v>
      </c>
      <c r="S71" s="119" t="n">
        <f aca="false">S89</f>
        <v>-1043.70858281729</v>
      </c>
      <c r="T71" s="119" t="n">
        <f aca="false">T89</f>
        <v>-746.240488531576</v>
      </c>
      <c r="U71" s="119" t="n">
        <f aca="false">U89</f>
        <v>-789.540919182305</v>
      </c>
      <c r="V71" s="119" t="n">
        <f aca="false">V89</f>
        <v>-853.662457979778</v>
      </c>
      <c r="W71" s="119" t="n">
        <f aca="false">W89</f>
        <v>-691.010626779371</v>
      </c>
      <c r="X71" s="119" t="n">
        <f aca="false">X89</f>
        <v>-164.56313600309</v>
      </c>
      <c r="Y71" s="119" t="n">
        <f aca="false">Y89</f>
        <v>-0</v>
      </c>
      <c r="AA71" s="96" t="n">
        <f aca="false">SUM(F71:Y71)</f>
        <v>-7988.33334753054</v>
      </c>
      <c r="AB71" s="97" t="n">
        <f aca="false">AA71*$C$60</f>
        <v>-3994.16667376527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2309.81571565108</v>
      </c>
      <c r="F73" s="122" t="n">
        <f aca="false">F69+F71</f>
        <v>2997.72560970835</v>
      </c>
      <c r="G73" s="122" t="n">
        <f aca="false">G69+G71</f>
        <v>3988.35854393178</v>
      </c>
      <c r="H73" s="122" t="n">
        <f aca="false">H69+H71</f>
        <v>2908.6085828927</v>
      </c>
      <c r="I73" s="122" t="n">
        <f aca="false">I69+I71</f>
        <v>2250.79346433485</v>
      </c>
      <c r="J73" s="122" t="n">
        <f aca="false">J69+J71</f>
        <v>2392.72184916074</v>
      </c>
      <c r="K73" s="122" t="n">
        <f aca="false">K69+K71</f>
        <v>1949.13968547281</v>
      </c>
      <c r="L73" s="122" t="n">
        <f aca="false">L69+L71</f>
        <v>1505.21969973636</v>
      </c>
      <c r="M73" s="122" t="n">
        <f aca="false">M69+M71</f>
        <v>1538.33327322092</v>
      </c>
      <c r="N73" s="122" t="n">
        <f aca="false">N69+N71</f>
        <v>1571.09539943936</v>
      </c>
      <c r="O73" s="122" t="n">
        <f aca="false">O69+O71</f>
        <v>1603.49906106234</v>
      </c>
      <c r="P73" s="122" t="n">
        <f aca="false">P69+P71</f>
        <v>1624.42648945073</v>
      </c>
      <c r="Q73" s="122" t="n">
        <f aca="false">Q69+Q71</f>
        <v>1644.98099542672</v>
      </c>
      <c r="R73" s="122" t="n">
        <f aca="false">R69+R71</f>
        <v>1665.15513285091</v>
      </c>
      <c r="S73" s="122" t="n">
        <f aca="false">S69+S71</f>
        <v>1684.94130690112</v>
      </c>
      <c r="T73" s="122" t="n">
        <f aca="false">T69+T71</f>
        <v>1204.71503704117</v>
      </c>
      <c r="U73" s="122" t="n">
        <f aca="false">U69+U71</f>
        <v>1274.61834665379</v>
      </c>
      <c r="V73" s="122" t="n">
        <f aca="false">V69+V71</f>
        <v>1378.13481778435</v>
      </c>
      <c r="W73" s="122" t="n">
        <f aca="false">W69+W71</f>
        <v>1115.55310336278</v>
      </c>
      <c r="X73" s="122" t="n">
        <f aca="false">X69+X71</f>
        <v>265.667284920021</v>
      </c>
      <c r="Y73" s="122" t="n">
        <f aca="false">Y69+Y71</f>
        <v>0</v>
      </c>
      <c r="Z73" s="106"/>
      <c r="AA73" s="96" t="n">
        <f aca="false">SUM(F73:Y73)</f>
        <v>34563.6876833518</v>
      </c>
      <c r="AB73" s="97" t="n">
        <f aca="false">AA73*$C$60</f>
        <v>17281.8438416759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0.5</v>
      </c>
      <c r="D76" s="122"/>
      <c r="E76" s="122" t="n">
        <f aca="false">$C$76*E54</f>
        <v>1100.18547170068</v>
      </c>
      <c r="F76" s="122" t="n">
        <f aca="false">$C$76*F54</f>
        <v>834.193704669389</v>
      </c>
      <c r="G76" s="122" t="n">
        <f aca="false">$C$76*G54</f>
        <v>853.742949390486</v>
      </c>
      <c r="H76" s="122" t="n">
        <f aca="false">$C$76*H54</f>
        <v>844.28810946499</v>
      </c>
      <c r="I76" s="122" t="n">
        <f aca="false">$C$76*I54</f>
        <v>557.366770346216</v>
      </c>
      <c r="J76" s="122" t="n">
        <f aca="false">$C$76*J54</f>
        <v>496.065298045729</v>
      </c>
      <c r="K76" s="122" t="n">
        <f aca="false">$C$76*K54</f>
        <v>512.963279469083</v>
      </c>
      <c r="L76" s="122" t="n">
        <f aca="false">$C$76*L54</f>
        <v>529.692349868179</v>
      </c>
      <c r="M76" s="122" t="n">
        <f aca="false">$C$76*M54</f>
        <v>546.249136610458</v>
      </c>
      <c r="N76" s="122" t="n">
        <f aca="false">$C$76*N54</f>
        <v>562.630199719682</v>
      </c>
      <c r="O76" s="122" t="n">
        <f aca="false">$C$76*O54</f>
        <v>578.832030531171</v>
      </c>
      <c r="P76" s="122" t="n">
        <f aca="false">$C$76*P54</f>
        <v>589.295744725363</v>
      </c>
      <c r="Q76" s="122" t="n">
        <f aca="false">$C$76*Q54</f>
        <v>599.572997713359</v>
      </c>
      <c r="R76" s="122" t="n">
        <f aca="false">$C$76*R54</f>
        <v>609.660066425454</v>
      </c>
      <c r="S76" s="122" t="n">
        <f aca="false">$C$76*S54</f>
        <v>619.553153450561</v>
      </c>
      <c r="T76" s="122" t="n">
        <f aca="false">$C$76*T54</f>
        <v>379.440018520585</v>
      </c>
      <c r="U76" s="122" t="n">
        <f aca="false">$C$76*U54</f>
        <v>414.391673326894</v>
      </c>
      <c r="V76" s="122" t="n">
        <f aca="false">$C$76*V54</f>
        <v>466.149908892173</v>
      </c>
      <c r="W76" s="122" t="n">
        <f aca="false">$C$76*W54</f>
        <v>334.859051681388</v>
      </c>
      <c r="X76" s="122" t="n">
        <f aca="false">$C$76*X54</f>
        <v>-90.0838575399893</v>
      </c>
      <c r="Y76" s="122" t="n">
        <f aca="false">$C$76*Y54</f>
        <v>0</v>
      </c>
      <c r="AA76" s="96" t="n">
        <f aca="false">SUM(F76:Y76)</f>
        <v>10238.8625853112</v>
      </c>
      <c r="AB76" s="97" t="n">
        <f aca="false">AA76</f>
        <v>10238.8625853112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0.5</v>
      </c>
      <c r="D77" s="122"/>
      <c r="E77" s="122" t="n">
        <f aca="false">$C$77*E73</f>
        <v>1154.90785782554</v>
      </c>
      <c r="F77" s="122" t="n">
        <f aca="false">$C$77*F73</f>
        <v>1498.86280485418</v>
      </c>
      <c r="G77" s="122" t="n">
        <f aca="false">$C$77*G73</f>
        <v>1994.17927196589</v>
      </c>
      <c r="H77" s="122" t="n">
        <f aca="false">$C$77*H73</f>
        <v>1454.30429144635</v>
      </c>
      <c r="I77" s="122" t="n">
        <f aca="false">$C$77*I73</f>
        <v>1125.39673216743</v>
      </c>
      <c r="J77" s="122" t="n">
        <f aca="false">$C$77*J73</f>
        <v>1196.36092458037</v>
      </c>
      <c r="K77" s="122" t="n">
        <f aca="false">$C$77*K73</f>
        <v>974.569842736403</v>
      </c>
      <c r="L77" s="122" t="n">
        <f aca="false">$C$77*L73</f>
        <v>752.609849868179</v>
      </c>
      <c r="M77" s="122" t="n">
        <f aca="false">$C$77*M73</f>
        <v>769.166636610459</v>
      </c>
      <c r="N77" s="122" t="n">
        <f aca="false">$C$77*N73</f>
        <v>785.547699719682</v>
      </c>
      <c r="O77" s="122" t="n">
        <f aca="false">$C$77*O73</f>
        <v>801.749530531171</v>
      </c>
      <c r="P77" s="122" t="n">
        <f aca="false">$C$77*P73</f>
        <v>812.213244725363</v>
      </c>
      <c r="Q77" s="122" t="n">
        <f aca="false">$C$77*Q73</f>
        <v>822.490497713359</v>
      </c>
      <c r="R77" s="122" t="n">
        <f aca="false">$C$77*R73</f>
        <v>832.577566425454</v>
      </c>
      <c r="S77" s="122" t="n">
        <f aca="false">$C$77*S73</f>
        <v>842.470653450561</v>
      </c>
      <c r="T77" s="122" t="n">
        <f aca="false">$C$77*T73</f>
        <v>602.357518520586</v>
      </c>
      <c r="U77" s="122" t="n">
        <f aca="false">$C$77*U73</f>
        <v>637.309173326894</v>
      </c>
      <c r="V77" s="122" t="n">
        <f aca="false">$C$77*V73</f>
        <v>689.067408892174</v>
      </c>
      <c r="W77" s="122" t="n">
        <f aca="false">$C$77*W73</f>
        <v>557.776551681388</v>
      </c>
      <c r="X77" s="122" t="n">
        <f aca="false">$C$77*X73</f>
        <v>132.833642460011</v>
      </c>
      <c r="Y77" s="122" t="n">
        <f aca="false">$C$77*Y73</f>
        <v>0</v>
      </c>
      <c r="AA77" s="96" t="n">
        <f aca="false">SUM(F77:Y77)</f>
        <v>17281.8438416759</v>
      </c>
      <c r="AB77" s="97" t="n">
        <f aca="false">AA77</f>
        <v>17281.8438416759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2170.30391959832</v>
      </c>
      <c r="G88" s="133" t="n">
        <f aca="false">G69</f>
        <v>2163.98030924948</v>
      </c>
      <c r="H88" s="133" t="n">
        <f aca="false">H69</f>
        <v>2133.35734592804</v>
      </c>
      <c r="I88" s="133" t="n">
        <f aca="false">I69</f>
        <v>2098.84568626003</v>
      </c>
      <c r="J88" s="133" t="n">
        <f aca="false">J69</f>
        <v>2328.68922443961</v>
      </c>
      <c r="K88" s="133" t="n">
        <f aca="false">K69</f>
        <v>2383.4195286448</v>
      </c>
      <c r="L88" s="133" t="n">
        <f aca="false">L69</f>
        <v>2437.60275260949</v>
      </c>
      <c r="M88" s="133" t="n">
        <f aca="false">M69</f>
        <v>2491.2279728274</v>
      </c>
      <c r="N88" s="133" t="n">
        <f aca="false">N69</f>
        <v>2544.28404767508</v>
      </c>
      <c r="O88" s="133" t="n">
        <f aca="false">O69</f>
        <v>2596.75961305643</v>
      </c>
      <c r="P88" s="133" t="n">
        <f aca="false">P69</f>
        <v>2630.65018534531</v>
      </c>
      <c r="Q88" s="133" t="n">
        <f aca="false">Q69</f>
        <v>2663.93683469914</v>
      </c>
      <c r="R88" s="133" t="n">
        <f aca="false">R69</f>
        <v>2696.60750259256</v>
      </c>
      <c r="S88" s="133" t="n">
        <f aca="false">S69</f>
        <v>2728.64988971842</v>
      </c>
      <c r="T88" s="133" t="n">
        <f aca="false">T69</f>
        <v>1950.95552557275</v>
      </c>
      <c r="U88" s="133" t="n">
        <f aca="false">U69</f>
        <v>2064.15926583609</v>
      </c>
      <c r="V88" s="133" t="n">
        <f aca="false">V69</f>
        <v>2231.79727576412</v>
      </c>
      <c r="W88" s="133" t="n">
        <f aca="false">W69</f>
        <v>1806.56373014215</v>
      </c>
      <c r="X88" s="133" t="n">
        <f aca="false">X69</f>
        <v>430.230420923112</v>
      </c>
      <c r="Y88" s="133" t="n">
        <f aca="false">Y69</f>
        <v>0</v>
      </c>
      <c r="Z88" s="89"/>
      <c r="AA88" s="96" t="n">
        <f aca="false">SUM(F88:Y88)</f>
        <v>42552.0210308823</v>
      </c>
      <c r="AB88" s="97" t="n">
        <f aca="false">AA88*$C$60</f>
        <v>21276.0105154412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827.421690110032</v>
      </c>
      <c r="G89" s="134" t="n">
        <f aca="false">G126+G127</f>
        <v>1824.3782346823</v>
      </c>
      <c r="H89" s="134" t="n">
        <f aca="false">H126+H127</f>
        <v>775.251236964659</v>
      </c>
      <c r="I89" s="134" t="n">
        <f aca="false">I126+I127</f>
        <v>151.947778074817</v>
      </c>
      <c r="J89" s="134" t="n">
        <f aca="false">J126+J127</f>
        <v>64.0326247211295</v>
      </c>
      <c r="K89" s="134" t="n">
        <f aca="false">K126+K127</f>
        <v>-434.279843171998</v>
      </c>
      <c r="L89" s="134" t="n">
        <f aca="false">L126+L127</f>
        <v>-932.383052873128</v>
      </c>
      <c r="M89" s="134" t="n">
        <f aca="false">M126+M127</f>
        <v>-952.894699606479</v>
      </c>
      <c r="N89" s="134" t="n">
        <f aca="false">N126+N127</f>
        <v>-973.18864823572</v>
      </c>
      <c r="O89" s="134" t="n">
        <f aca="false">O126+O127</f>
        <v>-993.260551994083</v>
      </c>
      <c r="P89" s="134" t="n">
        <f aca="false">P126+P127</f>
        <v>-1006.22369589458</v>
      </c>
      <c r="Q89" s="134" t="n">
        <f aca="false">Q126+Q127</f>
        <v>-1018.95583927242</v>
      </c>
      <c r="R89" s="134" t="n">
        <f aca="false">R126+R127</f>
        <v>-1031.45236974166</v>
      </c>
      <c r="S89" s="134" t="n">
        <f aca="false">S126+S127</f>
        <v>-1043.70858281729</v>
      </c>
      <c r="T89" s="134" t="n">
        <f aca="false">T126+T127</f>
        <v>-746.240488531576</v>
      </c>
      <c r="U89" s="134" t="n">
        <f aca="false">U126+U127</f>
        <v>-789.540919182305</v>
      </c>
      <c r="V89" s="134" t="n">
        <f aca="false">V126+V127</f>
        <v>-853.662457979778</v>
      </c>
      <c r="W89" s="134" t="n">
        <f aca="false">W126+W127</f>
        <v>-691.010626779371</v>
      </c>
      <c r="X89" s="134" t="n">
        <f aca="false">X126+X127</f>
        <v>-164.56313600309</v>
      </c>
      <c r="Y89" s="134" t="n">
        <f aca="false">Y126+Y127</f>
        <v>-0</v>
      </c>
      <c r="Z89" s="89"/>
      <c r="AA89" s="96" t="n">
        <f aca="false">SUM(F89:Y89)</f>
        <v>-7988.33334753054</v>
      </c>
      <c r="AB89" s="97" t="n">
        <f aca="false">AA89*$C$60</f>
        <v>-3994.16667376527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774.059738986816</v>
      </c>
      <c r="G90" s="134" t="n">
        <f aca="false">G56</f>
        <v>817.063057819417</v>
      </c>
      <c r="H90" s="134" t="n">
        <f aca="false">H56</f>
        <v>817.063057819417</v>
      </c>
      <c r="I90" s="134" t="n">
        <f aca="false">I56</f>
        <v>264.531329426862</v>
      </c>
      <c r="J90" s="134" t="n">
        <f aca="false">J56</f>
        <v>0</v>
      </c>
      <c r="K90" s="134" t="n">
        <f aca="false">K56</f>
        <v>0</v>
      </c>
      <c r="L90" s="134" t="n">
        <f aca="false">L56</f>
        <v>0</v>
      </c>
      <c r="M90" s="134" t="n">
        <f aca="false">M56</f>
        <v>0</v>
      </c>
      <c r="N90" s="134" t="n">
        <f aca="false">N56</f>
        <v>0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2672.71718405251</v>
      </c>
      <c r="AB90" s="97" t="n">
        <f aca="false">AA90*$C$60</f>
        <v>1336.35859202626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f aca="false">Y99</f>
        <v>13767.3734695396</v>
      </c>
      <c r="Y91" s="135" t="n">
        <v>0</v>
      </c>
      <c r="Z91" s="89"/>
      <c r="AA91" s="96" t="n">
        <f aca="false">SUM(F91:Y91)</f>
        <v>13767.3734695396</v>
      </c>
      <c r="AB91" s="97" t="n">
        <f aca="false">AA91*$C$60</f>
        <v>6883.68673476978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-24074.9882259461</v>
      </c>
      <c r="F92" s="133" t="n">
        <f aca="false">SUM(F88:F91)</f>
        <v>3771.78534869517</v>
      </c>
      <c r="G92" s="133" t="n">
        <f aca="false">SUM(G88:G91)</f>
        <v>4805.42160175119</v>
      </c>
      <c r="H92" s="133" t="n">
        <f aca="false">SUM(H88:H91)</f>
        <v>3725.67164071211</v>
      </c>
      <c r="I92" s="133" t="n">
        <f aca="false">SUM(I88:I91)</f>
        <v>2515.32479376171</v>
      </c>
      <c r="J92" s="133" t="n">
        <f aca="false">SUM(J88:J91)</f>
        <v>2392.72184916074</v>
      </c>
      <c r="K92" s="133" t="n">
        <f aca="false">SUM(K88:K91)</f>
        <v>1949.13968547281</v>
      </c>
      <c r="L92" s="133" t="n">
        <f aca="false">SUM(L88:L91)</f>
        <v>1505.21969973636</v>
      </c>
      <c r="M92" s="133" t="n">
        <f aca="false">SUM(M88:M91)</f>
        <v>1538.33327322092</v>
      </c>
      <c r="N92" s="133" t="n">
        <f aca="false">SUM(N88:N91)</f>
        <v>1571.09539943936</v>
      </c>
      <c r="O92" s="133" t="n">
        <f aca="false">SUM(O88:O91)</f>
        <v>1603.49906106234</v>
      </c>
      <c r="P92" s="133" t="n">
        <f aca="false">SUM(P88:P91)</f>
        <v>1624.42648945073</v>
      </c>
      <c r="Q92" s="133" t="n">
        <f aca="false">SUM(Q88:Q91)</f>
        <v>1644.98099542672</v>
      </c>
      <c r="R92" s="133" t="n">
        <f aca="false">SUM(R88:R91)</f>
        <v>1665.15513285091</v>
      </c>
      <c r="S92" s="133" t="n">
        <f aca="false">SUM(S88:S91)</f>
        <v>1684.94130690112</v>
      </c>
      <c r="T92" s="133" t="n">
        <f aca="false">SUM(T88:T91)</f>
        <v>1204.71503704117</v>
      </c>
      <c r="U92" s="133" t="n">
        <f aca="false">SUM(U88:U91)</f>
        <v>1274.61834665379</v>
      </c>
      <c r="V92" s="133" t="n">
        <f aca="false">SUM(V88:V91)</f>
        <v>1378.13481778435</v>
      </c>
      <c r="W92" s="133" t="n">
        <f aca="false">SUM(W88:W91)</f>
        <v>1115.55310336278</v>
      </c>
      <c r="X92" s="133" t="n">
        <f aca="false">SUM(X88:X91)</f>
        <v>14033.0407544596</v>
      </c>
      <c r="Y92" s="133" t="n">
        <f aca="false">SUM(Y88:Y91)</f>
        <v>0</v>
      </c>
      <c r="Z92" s="89"/>
      <c r="AA92" s="96" t="n">
        <f aca="false">SUM(F92:Y92)</f>
        <v>51003.7783369439</v>
      </c>
      <c r="AB92" s="97" t="n">
        <f aca="false">AA92*$C$60</f>
        <v>25501.8891684719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198</v>
      </c>
      <c r="V95" s="144"/>
      <c r="W95" s="144"/>
      <c r="X95" s="144"/>
      <c r="Y95" s="145" t="n">
        <f aca="false">X88*4</f>
        <v>1720.92168369245</v>
      </c>
      <c r="Z95" s="89"/>
      <c r="AA95" s="96" t="n">
        <f aca="false">SUM(F95:Y95)</f>
        <v>1720.92168369245</v>
      </c>
      <c r="AB95" s="97" t="n">
        <f aca="false">AA95*$C$60</f>
        <v>860.460841846223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1720.92168369245</v>
      </c>
      <c r="Z97" s="89"/>
      <c r="AA97" s="96" t="n">
        <f aca="false">SUM(F97:Y97)</f>
        <v>1720.92168369245</v>
      </c>
      <c r="AB97" s="97" t="n">
        <f aca="false">AA97*$C$60</f>
        <v>860.460841846223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13767.3734695396</v>
      </c>
      <c r="Z99" s="89"/>
      <c r="AA99" s="96" t="n">
        <f aca="false">SUM(F99:Y99)</f>
        <v>13767.3734695396</v>
      </c>
      <c r="AB99" s="97" t="n">
        <f aca="false">AA99*$C$60</f>
        <v>6883.68673476978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24074.9882259461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24074.9882259461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21667.4894033515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21667.4894033515</v>
      </c>
      <c r="E109" s="89"/>
      <c r="F109" s="137" t="n">
        <f aca="false">ROUND(D109/$B$109,0)</f>
        <v>722</v>
      </c>
      <c r="G109" s="137" t="n">
        <f aca="false">F109</f>
        <v>722</v>
      </c>
      <c r="H109" s="137" t="n">
        <f aca="false">G109</f>
        <v>722</v>
      </c>
      <c r="I109" s="137" t="n">
        <f aca="false">H109</f>
        <v>722</v>
      </c>
      <c r="J109" s="137" t="n">
        <f aca="false">I109</f>
        <v>722</v>
      </c>
      <c r="K109" s="137" t="n">
        <f aca="false">J109</f>
        <v>722</v>
      </c>
      <c r="L109" s="137" t="n">
        <f aca="false">K109</f>
        <v>722</v>
      </c>
      <c r="M109" s="137" t="n">
        <f aca="false">L109</f>
        <v>722</v>
      </c>
      <c r="N109" s="137" t="n">
        <f aca="false">M109</f>
        <v>722</v>
      </c>
      <c r="O109" s="137" t="n">
        <f aca="false">N109</f>
        <v>722</v>
      </c>
      <c r="P109" s="137" t="n">
        <f aca="false">O109</f>
        <v>722</v>
      </c>
      <c r="Q109" s="137" t="n">
        <f aca="false">P109</f>
        <v>722</v>
      </c>
      <c r="R109" s="137" t="n">
        <f aca="false">Q109</f>
        <v>722</v>
      </c>
      <c r="S109" s="137" t="n">
        <f aca="false">R109</f>
        <v>722</v>
      </c>
      <c r="T109" s="137" t="n">
        <f aca="false">S109</f>
        <v>722</v>
      </c>
      <c r="U109" s="137" t="n">
        <f aca="false">T109</f>
        <v>722</v>
      </c>
      <c r="V109" s="137" t="n">
        <f aca="false">U109</f>
        <v>722</v>
      </c>
      <c r="W109" s="137" t="n">
        <f aca="false">V109</f>
        <v>722</v>
      </c>
      <c r="X109" s="137" t="n">
        <f aca="false">W109</f>
        <v>722</v>
      </c>
      <c r="Y109" s="223"/>
      <c r="Z109" s="89"/>
      <c r="AA109" s="96" t="n">
        <f aca="false">SUM(F109:Y109)</f>
        <v>13718</v>
      </c>
      <c r="AB109" s="97" t="n">
        <f aca="false">AA109*$C$60</f>
        <v>6859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Summary'!J19</f>
        <v>1535.89235853893</v>
      </c>
      <c r="E110" s="89"/>
      <c r="F110" s="137" t="n">
        <f aca="false">ROUND(D110/$B$109,0)</f>
        <v>51</v>
      </c>
      <c r="G110" s="137" t="n">
        <f aca="false">F110</f>
        <v>51</v>
      </c>
      <c r="H110" s="137" t="n">
        <f aca="false">G110</f>
        <v>51</v>
      </c>
      <c r="I110" s="137" t="n">
        <f aca="false">H110</f>
        <v>51</v>
      </c>
      <c r="J110" s="137" t="n">
        <f aca="false">I110</f>
        <v>51</v>
      </c>
      <c r="K110" s="137" t="n">
        <f aca="false">J110</f>
        <v>51</v>
      </c>
      <c r="L110" s="137" t="n">
        <f aca="false">K110</f>
        <v>51</v>
      </c>
      <c r="M110" s="137" t="n">
        <f aca="false">L110</f>
        <v>51</v>
      </c>
      <c r="N110" s="137" t="n">
        <f aca="false">M110</f>
        <v>51</v>
      </c>
      <c r="O110" s="137" t="n">
        <f aca="false">N110</f>
        <v>51</v>
      </c>
      <c r="P110" s="137" t="n">
        <f aca="false">O110</f>
        <v>51</v>
      </c>
      <c r="Q110" s="137" t="n">
        <f aca="false">P110</f>
        <v>51</v>
      </c>
      <c r="R110" s="137" t="n">
        <f aca="false">Q110</f>
        <v>51</v>
      </c>
      <c r="S110" s="137" t="n">
        <f aca="false">R110</f>
        <v>51</v>
      </c>
      <c r="T110" s="137" t="n">
        <f aca="false">S110</f>
        <v>51</v>
      </c>
      <c r="U110" s="137" t="n">
        <f aca="false">T110</f>
        <v>51</v>
      </c>
      <c r="V110" s="137" t="n">
        <f aca="false">U110</f>
        <v>51</v>
      </c>
      <c r="W110" s="137" t="n">
        <f aca="false">V110</f>
        <v>51</v>
      </c>
      <c r="X110" s="137" t="n">
        <f aca="false">W110</f>
        <v>51</v>
      </c>
      <c r="Y110" s="223"/>
      <c r="Z110" s="89"/>
      <c r="AA110" s="96" t="n">
        <f aca="false">SUM(F110:Y110)</f>
        <v>969</v>
      </c>
      <c r="AB110" s="97" t="n">
        <f aca="false">AA110*$C$60</f>
        <v>484.5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21667.4894033515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4333.4978806703</v>
      </c>
      <c r="G115" s="137" t="n">
        <f aca="false">$D$113*G114</f>
        <v>6933.59660907248</v>
      </c>
      <c r="H115" s="137" t="n">
        <f aca="false">$D$113*H114</f>
        <v>4160.15796544349</v>
      </c>
      <c r="I115" s="137" t="n">
        <f aca="false">$D$113*I114</f>
        <v>2496.09477926609</v>
      </c>
      <c r="J115" s="137" t="n">
        <f aca="false">$D$113*J114</f>
        <v>2496.09477926609</v>
      </c>
      <c r="K115" s="137" t="n">
        <f aca="false">$D$113*K114</f>
        <v>1248.04738963305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137" t="n">
        <f aca="false">$D$113*X114</f>
        <v>0</v>
      </c>
      <c r="Y115" s="223"/>
      <c r="Z115" s="89"/>
      <c r="AA115" s="96" t="n">
        <f aca="false">SUM(F115:Y115)</f>
        <v>21667.4894033515</v>
      </c>
      <c r="AB115" s="97" t="n">
        <f aca="false">AA115*$C$60</f>
        <v>10833.7447016757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1535.89235853893</v>
      </c>
      <c r="E116" s="89"/>
      <c r="F116" s="137" t="n">
        <f aca="false">$D$116*F114</f>
        <v>307.178471707786</v>
      </c>
      <c r="G116" s="137" t="n">
        <f aca="false">$D$116*G114</f>
        <v>491.485554732457</v>
      </c>
      <c r="H116" s="137" t="n">
        <f aca="false">$D$116*H114</f>
        <v>294.891332839474</v>
      </c>
      <c r="I116" s="137" t="n">
        <f aca="false">$D$116*I114</f>
        <v>176.934799703685</v>
      </c>
      <c r="J116" s="137" t="n">
        <f aca="false">$D$116*J114</f>
        <v>176.934799703685</v>
      </c>
      <c r="K116" s="137" t="n">
        <f aca="false">$D$116*K114</f>
        <v>88.4673998518423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137" t="n">
        <f aca="false">$D$116*X114</f>
        <v>0</v>
      </c>
      <c r="Y116" s="223"/>
      <c r="Z116" s="89"/>
      <c r="AA116" s="96" t="n">
        <f aca="false">SUM(F116:Y116)</f>
        <v>1535.89235853893</v>
      </c>
      <c r="AB116" s="97" t="n">
        <f aca="false">AA116*$C$60</f>
        <v>767.946179269465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2170.30391959832</v>
      </c>
      <c r="G121" s="137" t="n">
        <f aca="false">G39</f>
        <v>2163.98030924948</v>
      </c>
      <c r="H121" s="137" t="n">
        <f aca="false">H39</f>
        <v>2133.35734592804</v>
      </c>
      <c r="I121" s="137" t="n">
        <f aca="false">I39</f>
        <v>2098.84568626003</v>
      </c>
      <c r="J121" s="137" t="n">
        <f aca="false">J39</f>
        <v>2328.68922443961</v>
      </c>
      <c r="K121" s="137" t="n">
        <f aca="false">K39</f>
        <v>2383.4195286448</v>
      </c>
      <c r="L121" s="137" t="n">
        <f aca="false">L39</f>
        <v>2437.60275260949</v>
      </c>
      <c r="M121" s="137" t="n">
        <f aca="false">M39</f>
        <v>2491.2279728274</v>
      </c>
      <c r="N121" s="137" t="n">
        <f aca="false">N39</f>
        <v>2544.28404767508</v>
      </c>
      <c r="O121" s="137" t="n">
        <f aca="false">O39</f>
        <v>2596.75961305643</v>
      </c>
      <c r="P121" s="137" t="n">
        <f aca="false">P39</f>
        <v>2630.65018534531</v>
      </c>
      <c r="Q121" s="137" t="n">
        <f aca="false">Q39</f>
        <v>2663.93683469914</v>
      </c>
      <c r="R121" s="137" t="n">
        <f aca="false">R39</f>
        <v>2696.60750259256</v>
      </c>
      <c r="S121" s="137" t="n">
        <f aca="false">S39</f>
        <v>2728.64988971842</v>
      </c>
      <c r="T121" s="137" t="n">
        <f aca="false">T39</f>
        <v>1950.95552557275</v>
      </c>
      <c r="U121" s="137" t="n">
        <f aca="false">U39</f>
        <v>2064.15926583609</v>
      </c>
      <c r="V121" s="137" t="n">
        <f aca="false">V39</f>
        <v>2231.79727576412</v>
      </c>
      <c r="W121" s="137" t="n">
        <f aca="false">W39</f>
        <v>1806.56373014215</v>
      </c>
      <c r="X121" s="137" t="n">
        <f aca="false">X39</f>
        <v>430.230420923112</v>
      </c>
      <c r="Y121" s="137" t="n">
        <f aca="false">Y39</f>
        <v>0</v>
      </c>
      <c r="Z121" s="89"/>
      <c r="AA121" s="96" t="n">
        <f aca="false">SUM(F121:Y121)</f>
        <v>42552.0210308823</v>
      </c>
      <c r="AB121" s="97" t="n">
        <f aca="false">AA121*$C$60</f>
        <v>21276.0105154412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-4333.4978806703</v>
      </c>
      <c r="G122" s="137" t="n">
        <f aca="false">-G115</f>
        <v>-6933.59660907248</v>
      </c>
      <c r="H122" s="137" t="n">
        <f aca="false">-H115</f>
        <v>-4160.15796544349</v>
      </c>
      <c r="I122" s="137" t="n">
        <f aca="false">-I115</f>
        <v>-2496.09477926609</v>
      </c>
      <c r="J122" s="137" t="n">
        <f aca="false">-J115</f>
        <v>-2496.09477926609</v>
      </c>
      <c r="K122" s="137" t="n">
        <f aca="false">-K115</f>
        <v>-1248.04738963305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-21667.4894033515</v>
      </c>
      <c r="AB122" s="97" t="n">
        <f aca="false">AA122*$C$60</f>
        <v>-10833.7447016757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-2163.19396107198</v>
      </c>
      <c r="G124" s="137" t="n">
        <f aca="false">SUM(G121:G123)</f>
        <v>-4769.616299823</v>
      </c>
      <c r="H124" s="137" t="n">
        <f aca="false">SUM(H121:H123)</f>
        <v>-2026.80061951545</v>
      </c>
      <c r="I124" s="137" t="n">
        <f aca="false">SUM(I121:I123)</f>
        <v>-397.249093006058</v>
      </c>
      <c r="J124" s="137" t="n">
        <f aca="false">SUM(J121:J123)</f>
        <v>-167.405554826482</v>
      </c>
      <c r="K124" s="137" t="n">
        <f aca="false">SUM(K121:K123)</f>
        <v>1135.37213901176</v>
      </c>
      <c r="L124" s="137" t="n">
        <f aca="false">SUM(L121:L123)</f>
        <v>2437.60275260949</v>
      </c>
      <c r="M124" s="137" t="n">
        <f aca="false">SUM(M121:M123)</f>
        <v>2491.2279728274</v>
      </c>
      <c r="N124" s="137" t="n">
        <f aca="false">SUM(N121:N123)</f>
        <v>2544.28404767508</v>
      </c>
      <c r="O124" s="137" t="n">
        <f aca="false">SUM(O121:O123)</f>
        <v>2596.75961305643</v>
      </c>
      <c r="P124" s="137" t="n">
        <f aca="false">SUM(P121:P123)</f>
        <v>2630.65018534531</v>
      </c>
      <c r="Q124" s="137" t="n">
        <f aca="false">SUM(Q121:Q123)</f>
        <v>2663.93683469914</v>
      </c>
      <c r="R124" s="137" t="n">
        <f aca="false">SUM(R121:R123)</f>
        <v>2696.60750259256</v>
      </c>
      <c r="S124" s="137" t="n">
        <f aca="false">SUM(S121:S123)</f>
        <v>2728.64988971842</v>
      </c>
      <c r="T124" s="137" t="n">
        <f aca="false">SUM(T121:T123)</f>
        <v>1950.95552557275</v>
      </c>
      <c r="U124" s="137" t="n">
        <f aca="false">SUM(U121:U123)</f>
        <v>2064.15926583609</v>
      </c>
      <c r="V124" s="137" t="n">
        <f aca="false">SUM(V121:V123)</f>
        <v>2231.79727576412</v>
      </c>
      <c r="W124" s="137" t="n">
        <f aca="false">SUM(W121:W123)</f>
        <v>1806.56373014215</v>
      </c>
      <c r="X124" s="137" t="n">
        <f aca="false">SUM(X121:X123)</f>
        <v>430.230420923112</v>
      </c>
      <c r="Y124" s="137" t="n">
        <f aca="false">SUM(Y121:Y123)</f>
        <v>0</v>
      </c>
      <c r="Z124" s="89"/>
      <c r="AA124" s="96" t="n">
        <f aca="false">SUM(F124:Y124)</f>
        <v>20884.5316275308</v>
      </c>
      <c r="AB124" s="97" t="n">
        <f aca="false">AA124*$C$60</f>
        <v>10442.2658137654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108.159698053599</v>
      </c>
      <c r="G126" s="137" t="n">
        <f aca="false">-G124*$C$126</f>
        <v>238.48081499115</v>
      </c>
      <c r="H126" s="137" t="n">
        <f aca="false">-H124*$C$126</f>
        <v>101.340030975772</v>
      </c>
      <c r="I126" s="137" t="n">
        <f aca="false">-I124*$C$126</f>
        <v>19.8624546503029</v>
      </c>
      <c r="J126" s="137" t="n">
        <f aca="false">-J124*$C$126</f>
        <v>8.37027774132412</v>
      </c>
      <c r="K126" s="137" t="n">
        <f aca="false">-K124*$C$126</f>
        <v>-56.7686069505879</v>
      </c>
      <c r="L126" s="137" t="n">
        <f aca="false">-L124*$C$126</f>
        <v>-121.880137630474</v>
      </c>
      <c r="M126" s="137" t="n">
        <f aca="false">-M124*$C$126</f>
        <v>-124.56139864137</v>
      </c>
      <c r="N126" s="137" t="n">
        <f aca="false">-N124*$C$126</f>
        <v>-127.214202383754</v>
      </c>
      <c r="O126" s="137" t="n">
        <f aca="false">-O124*$C$126</f>
        <v>-129.837980652821</v>
      </c>
      <c r="P126" s="137" t="n">
        <f aca="false">-P124*$C$126</f>
        <v>-131.532509267265</v>
      </c>
      <c r="Q126" s="137" t="n">
        <f aca="false">-Q124*$C$126</f>
        <v>-133.196841734957</v>
      </c>
      <c r="R126" s="137" t="n">
        <f aca="false">-R124*$C$126</f>
        <v>-134.830375129628</v>
      </c>
      <c r="S126" s="137" t="n">
        <f aca="false">-S124*$C$126</f>
        <v>-136.432494485921</v>
      </c>
      <c r="T126" s="137" t="n">
        <f aca="false">-T124*$C$126</f>
        <v>-97.5477762786373</v>
      </c>
      <c r="U126" s="137" t="n">
        <f aca="false">-U124*$C$126</f>
        <v>-103.207963291805</v>
      </c>
      <c r="V126" s="137" t="n">
        <f aca="false">-V124*$C$126</f>
        <v>-111.589863788206</v>
      </c>
      <c r="W126" s="137" t="n">
        <f aca="false">-W124*$C$126</f>
        <v>-90.3281865071074</v>
      </c>
      <c r="X126" s="137" t="n">
        <f aca="false">-X124*$C$126</f>
        <v>-21.5115210461556</v>
      </c>
      <c r="Y126" s="137" t="n">
        <f aca="false">-Y124*$C$126</f>
        <v>-0</v>
      </c>
      <c r="Z126" s="89"/>
      <c r="AA126" s="96" t="n">
        <f aca="false">SUM(F126:Y126)</f>
        <v>-1044.22658137654</v>
      </c>
      <c r="AB126" s="97" t="n">
        <f aca="false">AA126*$C$60</f>
        <v>-522.113290688271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719.261992056433</v>
      </c>
      <c r="G127" s="137" t="n">
        <f aca="false">-(G124+G126)*$C$127</f>
        <v>1585.89741969115</v>
      </c>
      <c r="H127" s="137" t="n">
        <f aca="false">-(H124+H126)*$C$127</f>
        <v>673.911205988887</v>
      </c>
      <c r="I127" s="137" t="n">
        <f aca="false">-(I124+I126)*$C$127</f>
        <v>132.085323424514</v>
      </c>
      <c r="J127" s="137" t="n">
        <f aca="false">-(J124+J126)*$C$127</f>
        <v>55.6623469798054</v>
      </c>
      <c r="K127" s="137" t="n">
        <f aca="false">-(K124+K126)*$C$127</f>
        <v>-377.51123622141</v>
      </c>
      <c r="L127" s="137" t="n">
        <f aca="false">-(L124+L126)*$C$127</f>
        <v>-810.502915242654</v>
      </c>
      <c r="M127" s="137" t="n">
        <f aca="false">-(M124+M126)*$C$127</f>
        <v>-828.333300965109</v>
      </c>
      <c r="N127" s="137" t="n">
        <f aca="false">-(N124+N126)*$C$127</f>
        <v>-845.974445851966</v>
      </c>
      <c r="O127" s="137" t="n">
        <f aca="false">-(O124+O126)*$C$127</f>
        <v>-863.422571341261</v>
      </c>
      <c r="P127" s="137" t="n">
        <f aca="false">-(P124+P126)*$C$127</f>
        <v>-874.691186627314</v>
      </c>
      <c r="Q127" s="137" t="n">
        <f aca="false">-(Q124+Q126)*$C$127</f>
        <v>-885.758997537463</v>
      </c>
      <c r="R127" s="137" t="n">
        <f aca="false">-(R124+R126)*$C$127</f>
        <v>-896.621994612027</v>
      </c>
      <c r="S127" s="137" t="n">
        <f aca="false">-(S124+S126)*$C$127</f>
        <v>-907.276088331373</v>
      </c>
      <c r="T127" s="137" t="n">
        <f aca="false">-(T124+T126)*$C$127</f>
        <v>-648.692712252938</v>
      </c>
      <c r="U127" s="137" t="n">
        <f aca="false">-(U124+U126)*$C$127</f>
        <v>-686.332955890501</v>
      </c>
      <c r="V127" s="137" t="n">
        <f aca="false">-(V124+V126)*$C$127</f>
        <v>-742.072594191571</v>
      </c>
      <c r="W127" s="137" t="n">
        <f aca="false">-(W124+W126)*$C$127</f>
        <v>-600.682440272264</v>
      </c>
      <c r="X127" s="137" t="n">
        <f aca="false">-(X124+X126)*$C$127</f>
        <v>-143.051614956935</v>
      </c>
      <c r="Y127" s="137" t="n">
        <f aca="false">-(Y124+Y126)*$C$127</f>
        <v>-0</v>
      </c>
      <c r="Z127" s="89"/>
      <c r="AA127" s="96" t="n">
        <f aca="false">SUM(F127:Y127)</f>
        <v>-6944.106766154</v>
      </c>
      <c r="AB127" s="97" t="n">
        <f aca="false">AA127*$C$60</f>
        <v>-3472.053383077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f aca="false">F46</f>
        <v>0</v>
      </c>
      <c r="G137" s="167" t="n">
        <f aca="false">G46</f>
        <v>0</v>
      </c>
      <c r="H137" s="167" t="n">
        <f aca="false">H46</f>
        <v>0</v>
      </c>
      <c r="I137" s="167" t="n">
        <f aca="false">I46</f>
        <v>0</v>
      </c>
      <c r="J137" s="167" t="n">
        <f aca="false">J46</f>
        <v>0</v>
      </c>
      <c r="K137" s="167" t="n">
        <f aca="false">K46</f>
        <v>0</v>
      </c>
      <c r="L137" s="167" t="n">
        <f aca="false">L46</f>
        <v>0</v>
      </c>
      <c r="M137" s="167" t="n">
        <f aca="false">M46</f>
        <v>0</v>
      </c>
      <c r="N137" s="167" t="n">
        <f aca="false">N46</f>
        <v>0</v>
      </c>
      <c r="O137" s="167" t="n">
        <f aca="false">O46</f>
        <v>0</v>
      </c>
      <c r="P137" s="167" t="n">
        <f aca="false">P46</f>
        <v>0</v>
      </c>
      <c r="Q137" s="167" t="n">
        <f aca="false">Q46</f>
        <v>0</v>
      </c>
      <c r="R137" s="167" t="n">
        <f aca="false">R46</f>
        <v>0</v>
      </c>
      <c r="S137" s="167" t="n">
        <f aca="false">S46</f>
        <v>0</v>
      </c>
      <c r="T137" s="167" t="n">
        <f aca="false">T46</f>
        <v>0</v>
      </c>
      <c r="U137" s="167" t="n">
        <f aca="false">U46</f>
        <v>0</v>
      </c>
      <c r="V137" s="167" t="n">
        <f aca="false">V46</f>
        <v>0</v>
      </c>
      <c r="W137" s="167" t="n">
        <f aca="false">W46</f>
        <v>0</v>
      </c>
      <c r="X137" s="167" t="n">
        <f aca="false">X46</f>
        <v>0</v>
      </c>
      <c r="Y137" s="167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52.02</v>
      </c>
      <c r="G138" s="164" t="n">
        <f aca="false">SUM(G33:G35)</f>
        <v>53.0604</v>
      </c>
      <c r="H138" s="164" t="n">
        <f aca="false">SUM(H33:H35)</f>
        <v>54.121608</v>
      </c>
      <c r="I138" s="164" t="n">
        <f aca="false">SUM(I33:I35)</f>
        <v>55.20404016</v>
      </c>
      <c r="J138" s="164" t="n">
        <f aca="false">SUM(J33:J35)</f>
        <v>56.3081209632</v>
      </c>
      <c r="K138" s="164" t="n">
        <f aca="false">SUM(K33:K35)</f>
        <v>57.434283382464</v>
      </c>
      <c r="L138" s="164" t="n">
        <f aca="false">SUM(L33:L35)</f>
        <v>58.5829690501133</v>
      </c>
      <c r="M138" s="164" t="n">
        <f aca="false">SUM(M33:M35)</f>
        <v>59.7546284311156</v>
      </c>
      <c r="N138" s="164" t="n">
        <f aca="false">SUM(N33:N35)</f>
        <v>60.9497209997379</v>
      </c>
      <c r="O138" s="164" t="n">
        <f aca="false">SUM(O33:O35)</f>
        <v>62.1687154197326</v>
      </c>
      <c r="P138" s="164" t="n">
        <f aca="false">SUM(P33:P35)</f>
        <v>63.4120897281273</v>
      </c>
      <c r="Q138" s="164" t="n">
        <f aca="false">SUM(Q33:Q35)</f>
        <v>64.6803315226898</v>
      </c>
      <c r="R138" s="164" t="n">
        <f aca="false">SUM(R33:R35)</f>
        <v>65.9739381531436</v>
      </c>
      <c r="S138" s="164" t="n">
        <f aca="false">SUM(S33:S35)</f>
        <v>67.2934169162065</v>
      </c>
      <c r="T138" s="164" t="n">
        <f aca="false">SUM(T33:T35)</f>
        <v>68.6392852545306</v>
      </c>
      <c r="U138" s="164" t="n">
        <f aca="false">SUM(U33:U35)</f>
        <v>70.0120709596213</v>
      </c>
      <c r="V138" s="164" t="n">
        <f aca="false">SUM(V33:V35)</f>
        <v>71.4123123788137</v>
      </c>
      <c r="W138" s="164" t="n">
        <f aca="false">SUM(W33:W35)</f>
        <v>50.4894831026758</v>
      </c>
      <c r="X138" s="164" t="n">
        <f aca="false">SUM(X33:X35)</f>
        <v>0</v>
      </c>
      <c r="Y138" s="164" t="n">
        <f aca="false">SUM(Y33:Y35)</f>
        <v>0</v>
      </c>
      <c r="Z138" s="89"/>
      <c r="AA138" s="96" t="n">
        <f aca="false">SUM(F138:Y138)</f>
        <v>1091.51741442217</v>
      </c>
      <c r="AB138" s="97" t="n">
        <f aca="false">AA138</f>
        <v>1091.51741442217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52.02</v>
      </c>
      <c r="G139" s="137" t="n">
        <f aca="false">G137+G138</f>
        <v>53.0604</v>
      </c>
      <c r="H139" s="137" t="n">
        <f aca="false">H137+H138</f>
        <v>54.121608</v>
      </c>
      <c r="I139" s="137" t="n">
        <f aca="false">I137+I138</f>
        <v>55.20404016</v>
      </c>
      <c r="J139" s="137" t="n">
        <f aca="false">J137+J138</f>
        <v>56.3081209632</v>
      </c>
      <c r="K139" s="137" t="n">
        <f aca="false">K137+K138</f>
        <v>57.434283382464</v>
      </c>
      <c r="L139" s="137" t="n">
        <f aca="false">L137+L138</f>
        <v>58.5829690501133</v>
      </c>
      <c r="M139" s="137" t="n">
        <f aca="false">M137+M138</f>
        <v>59.7546284311156</v>
      </c>
      <c r="N139" s="137" t="n">
        <f aca="false">N137+N138</f>
        <v>60.9497209997379</v>
      </c>
      <c r="O139" s="137" t="n">
        <f aca="false">O137+O138</f>
        <v>62.1687154197326</v>
      </c>
      <c r="P139" s="137" t="n">
        <f aca="false">P137+P138</f>
        <v>63.4120897281273</v>
      </c>
      <c r="Q139" s="137" t="n">
        <f aca="false">Q137+Q138</f>
        <v>64.6803315226898</v>
      </c>
      <c r="R139" s="137" t="n">
        <f aca="false">R137+R138</f>
        <v>65.9739381531436</v>
      </c>
      <c r="S139" s="137" t="n">
        <f aca="false">S137+S138</f>
        <v>67.2934169162065</v>
      </c>
      <c r="T139" s="137" t="n">
        <f aca="false">T137+T138</f>
        <v>68.6392852545306</v>
      </c>
      <c r="U139" s="137" t="n">
        <f aca="false">U137+U138</f>
        <v>70.0120709596213</v>
      </c>
      <c r="V139" s="137" t="n">
        <f aca="false">V137+V138</f>
        <v>71.4123123788137</v>
      </c>
      <c r="W139" s="137" t="n">
        <f aca="false">W137+W138</f>
        <v>50.4894831026758</v>
      </c>
      <c r="X139" s="137" t="n">
        <f aca="false">X137+X138</f>
        <v>0</v>
      </c>
      <c r="Y139" s="137" t="n">
        <f aca="false">Y137+Y138</f>
        <v>0</v>
      </c>
      <c r="Z139" s="89"/>
      <c r="AA139" s="96" t="n">
        <f aca="false">SUM(F139:Y139)</f>
        <v>1091.51741442217</v>
      </c>
      <c r="AB139" s="97" t="n">
        <f aca="false">AA139</f>
        <v>1091.51741442217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2.601</v>
      </c>
      <c r="G140" s="137" t="n">
        <f aca="false">G139*$C$140</f>
        <v>2.65302</v>
      </c>
      <c r="H140" s="137" t="n">
        <f aca="false">H139*$C$140</f>
        <v>2.7060804</v>
      </c>
      <c r="I140" s="137" t="n">
        <f aca="false">I139*$C$140</f>
        <v>2.760202008</v>
      </c>
      <c r="J140" s="137" t="n">
        <f aca="false">J139*$C$140</f>
        <v>2.81540604816</v>
      </c>
      <c r="K140" s="137" t="n">
        <f aca="false">K139*$C$140</f>
        <v>2.8717141691232</v>
      </c>
      <c r="L140" s="137" t="n">
        <f aca="false">L139*$C$140</f>
        <v>2.92914845250566</v>
      </c>
      <c r="M140" s="137" t="n">
        <f aca="false">M139*$C$140</f>
        <v>2.98773142155578</v>
      </c>
      <c r="N140" s="137" t="n">
        <f aca="false">N139*$C$140</f>
        <v>3.04748604998689</v>
      </c>
      <c r="O140" s="137" t="n">
        <f aca="false">O139*$C$140</f>
        <v>3.10843577098663</v>
      </c>
      <c r="P140" s="137" t="n">
        <f aca="false">P139*$C$140</f>
        <v>3.17060448640636</v>
      </c>
      <c r="Q140" s="137" t="n">
        <f aca="false">Q139*$C$140</f>
        <v>3.23401657613449</v>
      </c>
      <c r="R140" s="137" t="n">
        <f aca="false">R139*$C$140</f>
        <v>3.29869690765718</v>
      </c>
      <c r="S140" s="137" t="n">
        <f aca="false">S139*$C$140</f>
        <v>3.36467084581033</v>
      </c>
      <c r="T140" s="137" t="n">
        <f aca="false">T139*$C$140</f>
        <v>3.43196426272653</v>
      </c>
      <c r="U140" s="137" t="n">
        <f aca="false">U139*$C$140</f>
        <v>3.50060354798106</v>
      </c>
      <c r="V140" s="137" t="n">
        <f aca="false">V139*$C$140</f>
        <v>3.57061561894068</v>
      </c>
      <c r="W140" s="137" t="n">
        <f aca="false">W139*$C$140</f>
        <v>2.52447415513379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54.5758707211086</v>
      </c>
      <c r="AB140" s="97" t="n">
        <f aca="false">AA140</f>
        <v>54.5758707211086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17.29665</v>
      </c>
      <c r="G141" s="164" t="n">
        <f aca="false">(G139-G140)*$C$141</f>
        <v>17.642583</v>
      </c>
      <c r="H141" s="164" t="n">
        <f aca="false">(H139-H140)*$C$141</f>
        <v>17.99543466</v>
      </c>
      <c r="I141" s="164" t="n">
        <f aca="false">(I139-I140)*$C$141</f>
        <v>18.3553433532</v>
      </c>
      <c r="J141" s="164" t="n">
        <f aca="false">(J139-J140)*$C$141</f>
        <v>18.722450220264</v>
      </c>
      <c r="K141" s="164" t="n">
        <f aca="false">(K139-K140)*$C$141</f>
        <v>19.0968992246693</v>
      </c>
      <c r="L141" s="164" t="n">
        <f aca="false">(L139-L140)*$C$141</f>
        <v>19.4788372091627</v>
      </c>
      <c r="M141" s="164" t="n">
        <f aca="false">(M139-M140)*$C$141</f>
        <v>19.8684139533459</v>
      </c>
      <c r="N141" s="164" t="n">
        <f aca="false">(N139-N140)*$C$141</f>
        <v>20.2657822324128</v>
      </c>
      <c r="O141" s="164" t="n">
        <f aca="false">(O139-O140)*$C$141</f>
        <v>20.6710978770611</v>
      </c>
      <c r="P141" s="164" t="n">
        <f aca="false">(P139-P140)*$C$141</f>
        <v>21.0845198346023</v>
      </c>
      <c r="Q141" s="164" t="n">
        <f aca="false">(Q139-Q140)*$C$141</f>
        <v>21.5062102312944</v>
      </c>
      <c r="R141" s="164" t="n">
        <f aca="false">(R139-R140)*$C$141</f>
        <v>21.9363344359203</v>
      </c>
      <c r="S141" s="164" t="n">
        <f aca="false">(S139-S140)*$C$141</f>
        <v>22.3750611246387</v>
      </c>
      <c r="T141" s="164" t="n">
        <f aca="false">(T139-T140)*$C$141</f>
        <v>22.8225623471314</v>
      </c>
      <c r="U141" s="164" t="n">
        <f aca="false">(U139-U140)*$C$141</f>
        <v>23.2790135940741</v>
      </c>
      <c r="V141" s="164" t="n">
        <f aca="false">(V139-V140)*$C$141</f>
        <v>23.7445938659556</v>
      </c>
      <c r="W141" s="164" t="n">
        <f aca="false">(W139-W140)*$C$141</f>
        <v>16.7877531316397</v>
      </c>
      <c r="X141" s="164" t="n">
        <f aca="false">(X139-X140)*$C$141</f>
        <v>0</v>
      </c>
      <c r="Y141" s="164" t="n">
        <f aca="false">(Y139-Y140)*$C$141</f>
        <v>0</v>
      </c>
      <c r="Z141" s="89"/>
      <c r="AA141" s="96" t="n">
        <f aca="false">SUM(F141:Y141)</f>
        <v>362.929540295372</v>
      </c>
      <c r="AB141" s="97" t="n">
        <f aca="false">AA141</f>
        <v>362.929540295372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32.12235</v>
      </c>
      <c r="G142" s="137" t="n">
        <f aca="false">G139-G140-G141</f>
        <v>32.764797</v>
      </c>
      <c r="H142" s="137" t="n">
        <f aca="false">H139-H140-H141</f>
        <v>33.42009294</v>
      </c>
      <c r="I142" s="137" t="n">
        <f aca="false">I139-I140-I141</f>
        <v>34.0884947988</v>
      </c>
      <c r="J142" s="137" t="n">
        <f aca="false">J139-J140-J141</f>
        <v>34.770264694776</v>
      </c>
      <c r="K142" s="137" t="n">
        <f aca="false">K139-K140-K141</f>
        <v>35.4656699886715</v>
      </c>
      <c r="L142" s="137" t="n">
        <f aca="false">L139-L140-L141</f>
        <v>36.174983388445</v>
      </c>
      <c r="M142" s="137" t="n">
        <f aca="false">M139-M140-M141</f>
        <v>36.8984830562139</v>
      </c>
      <c r="N142" s="137" t="n">
        <f aca="false">N139-N140-N141</f>
        <v>37.6364527173381</v>
      </c>
      <c r="O142" s="137" t="n">
        <f aca="false">O139-O140-O141</f>
        <v>38.3891817716849</v>
      </c>
      <c r="P142" s="137" t="n">
        <f aca="false">P139-P140-P141</f>
        <v>39.1569654071186</v>
      </c>
      <c r="Q142" s="137" t="n">
        <f aca="false">Q139-Q140-Q141</f>
        <v>39.940104715261</v>
      </c>
      <c r="R142" s="137" t="n">
        <f aca="false">R139-R140-R141</f>
        <v>40.7389068095662</v>
      </c>
      <c r="S142" s="137" t="n">
        <f aca="false">S139-S140-S141</f>
        <v>41.5536849457575</v>
      </c>
      <c r="T142" s="137" t="n">
        <f aca="false">T139-T140-T141</f>
        <v>42.3847586446727</v>
      </c>
      <c r="U142" s="137" t="n">
        <f aca="false">U139-U140-U141</f>
        <v>43.2324538175661</v>
      </c>
      <c r="V142" s="137" t="n">
        <f aca="false">V139-V140-V141</f>
        <v>44.0971028939175</v>
      </c>
      <c r="W142" s="137" t="n">
        <f aca="false">W139-W140-W141</f>
        <v>31.1772558159023</v>
      </c>
      <c r="X142" s="137" t="n">
        <f aca="false">X139-X140-X141</f>
        <v>0</v>
      </c>
      <c r="Y142" s="137" t="n">
        <f aca="false">Y139-Y140-Y141</f>
        <v>0</v>
      </c>
      <c r="Z142" s="89"/>
      <c r="AA142" s="96" t="n">
        <f aca="false">SUM(F142:Y142)</f>
        <v>674.012003405691</v>
      </c>
      <c r="AB142" s="97" t="n">
        <f aca="false">AA142</f>
        <v>674.012003405691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834.193704669389</v>
      </c>
      <c r="G144" s="168" t="n">
        <f aca="false">G76</f>
        <v>853.742949390486</v>
      </c>
      <c r="H144" s="168" t="n">
        <f aca="false">H76</f>
        <v>844.28810946499</v>
      </c>
      <c r="I144" s="168" t="n">
        <f aca="false">I76</f>
        <v>557.366770346216</v>
      </c>
      <c r="J144" s="168" t="n">
        <f aca="false">J76</f>
        <v>496.065298045729</v>
      </c>
      <c r="K144" s="168" t="n">
        <f aca="false">K76</f>
        <v>512.963279469083</v>
      </c>
      <c r="L144" s="168" t="n">
        <f aca="false">L76</f>
        <v>529.692349868179</v>
      </c>
      <c r="M144" s="168" t="n">
        <f aca="false">M76</f>
        <v>546.249136610458</v>
      </c>
      <c r="N144" s="168" t="n">
        <f aca="false">N76</f>
        <v>562.630199719682</v>
      </c>
      <c r="O144" s="168" t="n">
        <f aca="false">O76</f>
        <v>578.832030531171</v>
      </c>
      <c r="P144" s="168" t="n">
        <f aca="false">P76</f>
        <v>589.295744725363</v>
      </c>
      <c r="Q144" s="168" t="n">
        <f aca="false">Q76</f>
        <v>599.572997713359</v>
      </c>
      <c r="R144" s="168" t="n">
        <f aca="false">R76</f>
        <v>609.660066425454</v>
      </c>
      <c r="S144" s="168" t="n">
        <f aca="false">S76</f>
        <v>619.553153450561</v>
      </c>
      <c r="T144" s="168" t="n">
        <f aca="false">T76</f>
        <v>379.440018520585</v>
      </c>
      <c r="U144" s="168" t="n">
        <f aca="false">U76</f>
        <v>414.391673326894</v>
      </c>
      <c r="V144" s="168" t="n">
        <f aca="false">V76</f>
        <v>466.149908892173</v>
      </c>
      <c r="W144" s="168" t="n">
        <f aca="false">W76</f>
        <v>334.859051681388</v>
      </c>
      <c r="X144" s="168" t="n">
        <f aca="false">X76</f>
        <v>-90.0838575399893</v>
      </c>
      <c r="Y144" s="168" t="n">
        <f aca="false">Y76</f>
        <v>0</v>
      </c>
      <c r="Z144" s="89"/>
      <c r="AA144" s="96" t="n">
        <f aca="false">SUM(F144:Y144)</f>
        <v>10238.8625853112</v>
      </c>
      <c r="AB144" s="97" t="n">
        <f aca="false">AA144</f>
        <v>10238.8625853112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866.316054669389</v>
      </c>
      <c r="G145" s="154" t="n">
        <f aca="false">G142+G144</f>
        <v>886.507746390486</v>
      </c>
      <c r="H145" s="154" t="n">
        <f aca="false">H142+H144</f>
        <v>877.70820240499</v>
      </c>
      <c r="I145" s="154" t="n">
        <f aca="false">I142+I144</f>
        <v>591.455265145016</v>
      </c>
      <c r="J145" s="154" t="n">
        <f aca="false">J142+J144</f>
        <v>530.835562740505</v>
      </c>
      <c r="K145" s="154" t="n">
        <f aca="false">K142+K144</f>
        <v>548.428949457755</v>
      </c>
      <c r="L145" s="154" t="n">
        <f aca="false">L142+L144</f>
        <v>565.867333256624</v>
      </c>
      <c r="M145" s="154" t="n">
        <f aca="false">M142+M144</f>
        <v>583.147619666672</v>
      </c>
      <c r="N145" s="154" t="n">
        <f aca="false">N142+N144</f>
        <v>600.26665243702</v>
      </c>
      <c r="O145" s="154" t="n">
        <f aca="false">O142+O144</f>
        <v>617.221212302856</v>
      </c>
      <c r="P145" s="154" t="n">
        <f aca="false">P142+P144</f>
        <v>628.452710132482</v>
      </c>
      <c r="Q145" s="154" t="n">
        <f aca="false">Q142+Q144</f>
        <v>639.51310242862</v>
      </c>
      <c r="R145" s="154" t="n">
        <f aca="false">R142+R144</f>
        <v>650.39897323502</v>
      </c>
      <c r="S145" s="154" t="n">
        <f aca="false">S142+S144</f>
        <v>661.106838396318</v>
      </c>
      <c r="T145" s="154" t="n">
        <f aca="false">T142+T144</f>
        <v>421.824777165258</v>
      </c>
      <c r="U145" s="154" t="n">
        <f aca="false">U142+U144</f>
        <v>457.62412714446</v>
      </c>
      <c r="V145" s="154" t="n">
        <f aca="false">V142+V144</f>
        <v>510.247011786091</v>
      </c>
      <c r="W145" s="154" t="n">
        <f aca="false">W142+W144</f>
        <v>366.03630749729</v>
      </c>
      <c r="X145" s="154" t="n">
        <f aca="false">X142+X144</f>
        <v>-90.0838575399893</v>
      </c>
      <c r="Y145" s="154" t="n">
        <f aca="false">Y142+Y144</f>
        <v>0</v>
      </c>
      <c r="Z145" s="89"/>
      <c r="AA145" s="96" t="n">
        <f aca="false">SUM(F145:Y145)</f>
        <v>10912.8745887169</v>
      </c>
      <c r="AB145" s="97" t="n">
        <f aca="false">AA145</f>
        <v>10912.8745887169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32.12235</v>
      </c>
      <c r="G150" s="133" t="n">
        <f aca="false">G142</f>
        <v>32.764797</v>
      </c>
      <c r="H150" s="133" t="n">
        <f aca="false">H142</f>
        <v>33.42009294</v>
      </c>
      <c r="I150" s="133" t="n">
        <f aca="false">I142</f>
        <v>34.0884947988</v>
      </c>
      <c r="J150" s="133" t="n">
        <f aca="false">J142</f>
        <v>34.770264694776</v>
      </c>
      <c r="K150" s="133" t="n">
        <f aca="false">K142</f>
        <v>35.4656699886715</v>
      </c>
      <c r="L150" s="133" t="n">
        <f aca="false">L142</f>
        <v>36.174983388445</v>
      </c>
      <c r="M150" s="133" t="n">
        <f aca="false">M142</f>
        <v>36.8984830562139</v>
      </c>
      <c r="N150" s="133" t="n">
        <f aca="false">N142</f>
        <v>37.6364527173381</v>
      </c>
      <c r="O150" s="133" t="n">
        <f aca="false">O142</f>
        <v>38.3891817716849</v>
      </c>
      <c r="P150" s="133" t="n">
        <f aca="false">P142</f>
        <v>39.1569654071186</v>
      </c>
      <c r="Q150" s="133" t="n">
        <f aca="false">Q142</f>
        <v>39.940104715261</v>
      </c>
      <c r="R150" s="133" t="n">
        <f aca="false">R142</f>
        <v>40.7389068095662</v>
      </c>
      <c r="S150" s="133" t="n">
        <f aca="false">S142</f>
        <v>41.5536849457575</v>
      </c>
      <c r="T150" s="133" t="n">
        <f aca="false">T142</f>
        <v>42.3847586446727</v>
      </c>
      <c r="U150" s="133" t="n">
        <f aca="false">U142</f>
        <v>43.2324538175661</v>
      </c>
      <c r="V150" s="133" t="n">
        <f aca="false">V142</f>
        <v>44.0971028939175</v>
      </c>
      <c r="W150" s="133" t="n">
        <f aca="false">W142</f>
        <v>31.1772558159023</v>
      </c>
      <c r="X150" s="133" t="n">
        <f aca="false">X142</f>
        <v>0</v>
      </c>
      <c r="Y150" s="133" t="n">
        <f aca="false">Y142</f>
        <v>0</v>
      </c>
      <c r="Z150" s="89"/>
      <c r="AA150" s="96" t="n">
        <f aca="false">SUM(F150:Y150)</f>
        <v>674.012003405691</v>
      </c>
      <c r="AB150" s="97" t="n">
        <f aca="false">AA150</f>
        <v>674.012003405691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 t="n">
        <v>0</v>
      </c>
      <c r="G151" s="170" t="n">
        <v>0</v>
      </c>
      <c r="H151" s="170" t="n">
        <v>0</v>
      </c>
      <c r="I151" s="170" t="n">
        <v>0</v>
      </c>
      <c r="J151" s="170" t="n">
        <v>0</v>
      </c>
      <c r="K151" s="170" t="n">
        <v>0</v>
      </c>
      <c r="L151" s="170" t="n">
        <v>0</v>
      </c>
      <c r="M151" s="170" t="n">
        <v>0</v>
      </c>
      <c r="N151" s="170" t="n">
        <v>0</v>
      </c>
      <c r="O151" s="170" t="n">
        <v>0</v>
      </c>
      <c r="P151" s="170" t="n">
        <v>0</v>
      </c>
      <c r="Q151" s="170" t="n">
        <v>0</v>
      </c>
      <c r="R151" s="170" t="n">
        <v>0</v>
      </c>
      <c r="S151" s="170" t="n">
        <v>0</v>
      </c>
      <c r="T151" s="170" t="n">
        <v>0</v>
      </c>
      <c r="U151" s="170" t="n">
        <v>0</v>
      </c>
      <c r="V151" s="170" t="n">
        <v>0</v>
      </c>
      <c r="W151" s="170" t="n">
        <v>0</v>
      </c>
      <c r="X151" s="170" t="n">
        <v>0</v>
      </c>
      <c r="Y151" s="170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32.12235</v>
      </c>
      <c r="G152" s="133" t="n">
        <f aca="false">G150+G151</f>
        <v>32.764797</v>
      </c>
      <c r="H152" s="133" t="n">
        <f aca="false">H150+H151</f>
        <v>33.42009294</v>
      </c>
      <c r="I152" s="133" t="n">
        <f aca="false">I150+I151</f>
        <v>34.0884947988</v>
      </c>
      <c r="J152" s="133" t="n">
        <f aca="false">J150+J151</f>
        <v>34.770264694776</v>
      </c>
      <c r="K152" s="133" t="n">
        <f aca="false">K150+K151</f>
        <v>35.4656699886715</v>
      </c>
      <c r="L152" s="133" t="n">
        <f aca="false">L150+L151</f>
        <v>36.174983388445</v>
      </c>
      <c r="M152" s="133" t="n">
        <f aca="false">M150+M151</f>
        <v>36.8984830562139</v>
      </c>
      <c r="N152" s="133" t="n">
        <f aca="false">N150+N151</f>
        <v>37.6364527173381</v>
      </c>
      <c r="O152" s="133" t="n">
        <f aca="false">O150+O151</f>
        <v>38.3891817716849</v>
      </c>
      <c r="P152" s="133" t="n">
        <f aca="false">P150+P151</f>
        <v>39.1569654071186</v>
      </c>
      <c r="Q152" s="133" t="n">
        <f aca="false">Q150+Q151</f>
        <v>39.940104715261</v>
      </c>
      <c r="R152" s="133" t="n">
        <f aca="false">R150+R151</f>
        <v>40.7389068095662</v>
      </c>
      <c r="S152" s="133" t="n">
        <f aca="false">S150+S151</f>
        <v>41.5536849457575</v>
      </c>
      <c r="T152" s="133" t="n">
        <f aca="false">T150+T151</f>
        <v>42.3847586446727</v>
      </c>
      <c r="U152" s="133" t="n">
        <f aca="false">U150+U151</f>
        <v>43.2324538175661</v>
      </c>
      <c r="V152" s="133" t="n">
        <f aca="false">V150+V151</f>
        <v>44.0971028939175</v>
      </c>
      <c r="W152" s="133" t="n">
        <f aca="false">W150+W151</f>
        <v>31.1772558159023</v>
      </c>
      <c r="X152" s="133" t="n">
        <f aca="false">X150+X151</f>
        <v>0</v>
      </c>
      <c r="Y152" s="133" t="n">
        <f aca="false">Y150+Y151</f>
        <v>0</v>
      </c>
      <c r="Z152" s="89"/>
      <c r="AA152" s="96" t="n">
        <f aca="false">SUM(F152:Y152)</f>
        <v>674.012003405691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317.022228713536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12037.494112973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317.022228713536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12354.5163416866</v>
      </c>
      <c r="E163" s="89"/>
      <c r="F163" s="89"/>
      <c r="G163" s="89"/>
      <c r="H163" s="89"/>
      <c r="I163" s="89"/>
      <c r="J163" s="89"/>
      <c r="K163" s="79"/>
      <c r="L163" s="62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K164" s="79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183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184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185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186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79" t="s">
        <v>248</v>
      </c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0" collapsed="false">
      <c r="A175" s="79" t="s">
        <v>189</v>
      </c>
    </row>
    <row r="176" customFormat="false" ht="12.75" hidden="false" customHeight="false" outlineLevel="1" collapsed="false">
      <c r="A176" s="79" t="s">
        <v>190</v>
      </c>
      <c r="B176" s="79"/>
      <c r="C176" s="43" t="n">
        <f aca="false">E57</f>
        <v>0.34652150550041</v>
      </c>
      <c r="D176" s="62" t="s">
        <v>249</v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 t="s">
        <v>233</v>
      </c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 t="s">
        <v>192</v>
      </c>
      <c r="B178" s="79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 t="s">
        <v>193</v>
      </c>
      <c r="B179" s="79"/>
      <c r="C179" s="62"/>
      <c r="D179" s="62"/>
      <c r="E179" s="62"/>
      <c r="F179" s="62"/>
      <c r="G179" s="62"/>
      <c r="H179" s="62"/>
      <c r="I179" s="6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79" t="s">
        <v>250</v>
      </c>
      <c r="B180" s="79"/>
      <c r="C180" s="62"/>
      <c r="D180" s="62"/>
      <c r="E180" s="62"/>
      <c r="F180" s="62"/>
      <c r="G180" s="62"/>
      <c r="H180" s="62"/>
      <c r="I180" s="6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79" t="s">
        <v>235</v>
      </c>
      <c r="B181" s="79"/>
      <c r="C181" s="62"/>
      <c r="D181" s="62"/>
      <c r="E181" s="62"/>
      <c r="F181" s="62"/>
      <c r="G181" s="62"/>
      <c r="H181" s="62"/>
      <c r="I181" s="6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79" t="s">
        <v>236</v>
      </c>
      <c r="B182" s="79"/>
      <c r="C182" s="62"/>
      <c r="D182" s="62"/>
      <c r="E182" s="62"/>
      <c r="F182" s="62"/>
      <c r="G182" s="62"/>
      <c r="H182" s="62"/>
      <c r="I182" s="6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 t="s">
        <v>237</v>
      </c>
      <c r="B183" s="79"/>
      <c r="C183" s="62"/>
      <c r="D183" s="62"/>
      <c r="E183" s="62"/>
      <c r="F183" s="62"/>
      <c r="G183" s="62"/>
      <c r="H183" s="62"/>
      <c r="I183" s="6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2.75" hidden="false" customHeight="false" outlineLevel="1" collapsed="false">
      <c r="A184" s="79"/>
      <c r="B184" s="79" t="s">
        <v>238</v>
      </c>
      <c r="C184" s="62"/>
      <c r="D184" s="62"/>
      <c r="E184" s="62"/>
      <c r="F184" s="62"/>
      <c r="G184" s="62"/>
      <c r="H184" s="62"/>
      <c r="I184" s="62"/>
      <c r="J184" s="182"/>
      <c r="K184" s="182"/>
      <c r="L184" s="182"/>
      <c r="M184" s="182"/>
      <c r="N184" s="182"/>
      <c r="O184" s="182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27"/>
      <c r="B185" s="79" t="s">
        <v>239</v>
      </c>
      <c r="C185" s="79"/>
      <c r="D185" s="62"/>
      <c r="E185" s="79"/>
      <c r="F185" s="79"/>
      <c r="G185" s="62"/>
      <c r="H185" s="79"/>
      <c r="I185" s="79"/>
      <c r="J185" s="79"/>
      <c r="K185" s="79"/>
      <c r="L185" s="79"/>
      <c r="M185" s="79"/>
      <c r="N185" s="79"/>
      <c r="O185" s="79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79"/>
      <c r="B186" s="79" t="s">
        <v>196</v>
      </c>
      <c r="C186" s="183"/>
      <c r="D186" s="62"/>
      <c r="E186" s="62"/>
      <c r="F186" s="62"/>
      <c r="G186" s="184"/>
      <c r="H186" s="185"/>
      <c r="I186" s="185"/>
      <c r="J186" s="185"/>
      <c r="K186" s="185"/>
      <c r="L186" s="185"/>
      <c r="M186" s="185"/>
      <c r="N186" s="185"/>
      <c r="O186" s="185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79" t="s">
        <v>240</v>
      </c>
      <c r="B187" s="79"/>
      <c r="C187" s="62"/>
      <c r="D187" s="62"/>
      <c r="E187" s="62"/>
      <c r="F187" s="62"/>
      <c r="G187" s="62"/>
      <c r="H187" s="62"/>
      <c r="I187" s="62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79"/>
      <c r="B188" s="79" t="s">
        <v>241</v>
      </c>
      <c r="C188" s="62"/>
      <c r="D188" s="62"/>
      <c r="E188" s="62"/>
      <c r="F188" s="62"/>
      <c r="G188" s="62"/>
      <c r="H188" s="62"/>
      <c r="I188" s="62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79"/>
      <c r="B189" s="79" t="s">
        <v>195</v>
      </c>
      <c r="C189" s="62"/>
      <c r="D189" s="62"/>
      <c r="E189" s="62"/>
      <c r="F189" s="62"/>
      <c r="G189" s="62"/>
      <c r="H189" s="62"/>
      <c r="I189" s="62"/>
      <c r="J189" s="187"/>
      <c r="K189" s="187"/>
      <c r="L189" s="187"/>
      <c r="M189" s="187"/>
      <c r="N189" s="187"/>
      <c r="O189" s="187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79"/>
      <c r="C190" s="62"/>
      <c r="D190" s="62"/>
      <c r="E190" s="62"/>
      <c r="F190" s="62"/>
      <c r="G190" s="62"/>
      <c r="H190" s="62"/>
      <c r="I190" s="62"/>
      <c r="J190" s="187"/>
      <c r="K190" s="187"/>
      <c r="L190" s="187"/>
      <c r="M190" s="187"/>
      <c r="N190" s="187"/>
      <c r="O190" s="187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79" t="s">
        <v>244</v>
      </c>
      <c r="B191" s="79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79" t="s">
        <v>251</v>
      </c>
      <c r="B192" s="79"/>
      <c r="C192" s="62"/>
      <c r="D192" s="62"/>
      <c r="E192" s="62"/>
      <c r="F192" s="62"/>
      <c r="G192" s="62"/>
      <c r="H192" s="62"/>
      <c r="I192" s="62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112"/>
      <c r="B193" s="79"/>
      <c r="C193" s="79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112"/>
      <c r="B194" s="79"/>
      <c r="C194" s="79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12"/>
      <c r="B195" s="79"/>
      <c r="C195" s="79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2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23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12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8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23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23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5" hidden="false" customHeight="true" outlineLevel="1" collapsed="false">
      <c r="A215" s="123"/>
      <c r="B215" s="79"/>
      <c r="C215" s="79"/>
      <c r="D215" s="79"/>
      <c r="E215" s="126"/>
      <c r="F215" s="126"/>
      <c r="G215" s="126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23"/>
      <c r="B216" s="79"/>
      <c r="C216" s="79"/>
      <c r="D216" s="79"/>
      <c r="E216" s="126"/>
      <c r="F216" s="126"/>
      <c r="G216" s="126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4.25" hidden="false" customHeight="true" outlineLevel="1" collapsed="false">
      <c r="A217" s="123"/>
      <c r="B217" s="79"/>
      <c r="C217" s="79"/>
      <c r="D217" s="79"/>
      <c r="E217" s="126"/>
      <c r="F217" s="126"/>
      <c r="G217" s="126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79"/>
      <c r="E218" s="126"/>
      <c r="F218" s="126"/>
      <c r="G218" s="126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2.75" hidden="false" customHeight="false" outlineLevel="1" collapsed="false">
      <c r="A219" s="123"/>
      <c r="B219" s="79"/>
      <c r="C219" s="79"/>
      <c r="D219" s="79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</row>
    <row r="220" customFormat="false" ht="12.75" hidden="false" customHeight="false" outlineLevel="1" collapsed="false">
      <c r="A220" s="125"/>
      <c r="B220" s="79"/>
      <c r="C220" s="79"/>
      <c r="D220" s="79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</row>
    <row r="221" customFormat="false" ht="12.75" hidden="false" customHeight="false" outlineLevel="1" collapsed="false">
      <c r="A221" s="125"/>
      <c r="B221" s="79"/>
      <c r="C221" s="79"/>
      <c r="D221" s="79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</row>
    <row r="222" customFormat="false" ht="12.75" hidden="false" customHeight="false" outlineLevel="1" collapsed="false">
      <c r="A222" s="125"/>
      <c r="B222" s="79"/>
      <c r="C222" s="79"/>
      <c r="D222" s="79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customFormat="false" ht="12.75" hidden="false" customHeight="false" outlineLevel="1" collapsed="false">
      <c r="A223" s="126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79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79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79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0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106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106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79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88"/>
      <c r="B232" s="88"/>
      <c r="C232" s="88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customFormat="false" ht="12.75" hidden="false" customHeight="false" outlineLevel="1" collapsed="false">
      <c r="A233" s="123"/>
      <c r="B233" s="79"/>
      <c r="C233" s="79"/>
      <c r="D233" s="79"/>
      <c r="E233" s="126"/>
      <c r="F233" s="126"/>
      <c r="G233" s="126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</row>
    <row r="234" customFormat="false" ht="12.75" hidden="false" customHeight="false" outlineLevel="1" collapsed="false">
      <c r="A234" s="112"/>
      <c r="B234" s="79"/>
      <c r="C234" s="79"/>
      <c r="D234" s="79"/>
      <c r="E234" s="126"/>
      <c r="F234" s="126"/>
      <c r="G234" s="126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</row>
    <row r="235" customFormat="false" ht="12.75" hidden="false" customHeight="false" outlineLevel="1" collapsed="false">
      <c r="A235" s="112"/>
      <c r="B235" s="79"/>
      <c r="C235" s="79"/>
      <c r="D235" s="79"/>
      <c r="E235" s="126"/>
      <c r="F235" s="126"/>
      <c r="G235" s="126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</row>
    <row r="236" customFormat="false" ht="12.75" hidden="false" customHeight="false" outlineLevel="1" collapsed="false">
      <c r="A236" s="118"/>
      <c r="B236" s="79"/>
      <c r="C236" s="79"/>
      <c r="D236" s="79"/>
      <c r="E236" s="126"/>
      <c r="F236" s="126"/>
      <c r="G236" s="126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</row>
    <row r="237" customFormat="false" ht="12.75" hidden="false" customHeight="false" outlineLevel="1" collapsed="false">
      <c r="A237" s="126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23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2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12"/>
      <c r="B241" s="79"/>
      <c r="C241" s="79"/>
      <c r="D241" s="45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12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26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23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26"/>
      <c r="B245" s="79"/>
      <c r="C245" s="79"/>
      <c r="D245" s="79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23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12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12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12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8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12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8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2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2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23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12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8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23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23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23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23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79"/>
      <c r="B275" s="79"/>
      <c r="C275" s="79"/>
      <c r="D275" s="79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</row>
    <row r="276" customFormat="false" ht="12.75" hidden="false" customHeight="false" outlineLevel="1" collapsed="false">
      <c r="A276" s="79"/>
      <c r="B276" s="79"/>
      <c r="C276" s="79"/>
      <c r="D276" s="79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</row>
    <row r="277" customFormat="false" ht="12.75" hidden="false" customHeight="false" outlineLevel="1" collapsed="false">
      <c r="A277" s="79"/>
      <c r="B277" s="79"/>
      <c r="C277" s="79"/>
      <c r="D277" s="79"/>
      <c r="E277" s="79"/>
      <c r="F277" s="79"/>
      <c r="G277" s="79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</row>
    <row r="278" customFormat="false" ht="12.75" hidden="false" customHeight="false" outlineLevel="1" collapsed="false">
      <c r="A278" s="88"/>
      <c r="B278" s="88"/>
      <c r="C278" s="88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</row>
    <row r="279" customFormat="false" ht="12.75" hidden="false" customHeight="false" outlineLevel="1" collapsed="false">
      <c r="A279" s="106"/>
      <c r="B279" s="106"/>
      <c r="C279" s="106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</row>
    <row r="280" customFormat="false" ht="12.75" hidden="false" customHeight="false" outlineLevel="1" collapsed="false">
      <c r="A280" s="106"/>
      <c r="B280" s="188"/>
      <c r="C280" s="188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</row>
    <row r="282" customFormat="false" ht="12.75" hidden="false" customHeight="false" outlineLevel="1" collapsed="false">
      <c r="A282" s="88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106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89"/>
      <c r="B284" s="106"/>
      <c r="C284" s="106"/>
      <c r="D284" s="106"/>
      <c r="E284" s="190"/>
      <c r="F284" s="190"/>
      <c r="G284" s="190"/>
      <c r="H284" s="190"/>
      <c r="I284" s="190"/>
      <c r="J284" s="190"/>
      <c r="K284" s="190"/>
      <c r="L284" s="190"/>
      <c r="M284" s="79"/>
      <c r="N284" s="190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189"/>
      <c r="B285" s="106"/>
      <c r="C285" s="106"/>
      <c r="D285" s="106"/>
      <c r="E285" s="190"/>
      <c r="F285" s="190"/>
      <c r="G285" s="190"/>
      <c r="H285" s="190"/>
      <c r="I285" s="190"/>
      <c r="J285" s="190"/>
      <c r="K285" s="190"/>
      <c r="L285" s="190"/>
      <c r="M285" s="79"/>
      <c r="N285" s="190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189"/>
      <c r="B286" s="189"/>
      <c r="C286" s="189"/>
      <c r="D286" s="189"/>
      <c r="E286" s="190"/>
      <c r="F286" s="190"/>
      <c r="G286" s="190"/>
      <c r="H286" s="190"/>
      <c r="I286" s="190"/>
      <c r="J286" s="190"/>
      <c r="K286" s="190"/>
      <c r="L286" s="190"/>
      <c r="M286" s="79"/>
      <c r="N286" s="190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89"/>
      <c r="B287" s="189"/>
      <c r="C287" s="189"/>
      <c r="D287" s="189"/>
      <c r="E287" s="190"/>
      <c r="F287" s="190"/>
      <c r="G287" s="190"/>
      <c r="H287" s="190"/>
      <c r="I287" s="190"/>
      <c r="J287" s="190"/>
      <c r="K287" s="190"/>
      <c r="L287" s="190"/>
      <c r="M287" s="79"/>
      <c r="N287" s="190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88"/>
      <c r="C288" s="88"/>
      <c r="D288" s="88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79"/>
      <c r="B289" s="79"/>
      <c r="C289" s="79"/>
      <c r="D289" s="79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06"/>
      <c r="B290" s="106"/>
      <c r="C290" s="106"/>
      <c r="D290" s="106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06"/>
      <c r="C291" s="106"/>
      <c r="D291" s="106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106"/>
      <c r="C292" s="106"/>
      <c r="D292" s="106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189"/>
      <c r="B293" s="106"/>
      <c r="C293" s="106"/>
      <c r="D293" s="106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89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89"/>
      <c r="C300" s="189"/>
      <c r="D300" s="189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89"/>
      <c r="C301" s="189"/>
      <c r="D301" s="189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06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89"/>
      <c r="C303" s="189"/>
      <c r="D303" s="189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06"/>
      <c r="B305" s="106"/>
      <c r="C305" s="106"/>
      <c r="D305" s="106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79"/>
      <c r="B307" s="106"/>
      <c r="C307" s="106"/>
      <c r="D307" s="106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79"/>
      <c r="B308" s="191"/>
      <c r="C308" s="191"/>
      <c r="D308" s="191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91"/>
      <c r="C309" s="191"/>
      <c r="D309" s="191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89"/>
      <c r="B310" s="191"/>
      <c r="C310" s="191"/>
      <c r="D310" s="191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106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79"/>
      <c r="C312" s="79"/>
      <c r="D312" s="79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06"/>
      <c r="C313" s="106"/>
      <c r="D313" s="106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89"/>
      <c r="C314" s="189"/>
      <c r="D314" s="189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89"/>
      <c r="B315" s="189"/>
      <c r="C315" s="189"/>
      <c r="D315" s="189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189"/>
      <c r="B316" s="189"/>
      <c r="C316" s="189"/>
      <c r="D316" s="18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89"/>
      <c r="B317" s="189"/>
      <c r="C317" s="189"/>
      <c r="D317" s="189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79"/>
      <c r="C319" s="79"/>
      <c r="D319" s="7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06"/>
      <c r="B320" s="106"/>
      <c r="C320" s="106"/>
      <c r="D320" s="106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06"/>
      <c r="B321" s="106"/>
      <c r="C321" s="106"/>
      <c r="D321" s="106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79"/>
      <c r="B322" s="79"/>
      <c r="C322" s="79"/>
      <c r="D322" s="7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06"/>
      <c r="B323" s="192"/>
      <c r="C323" s="192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88"/>
      <c r="C324" s="188"/>
      <c r="D324" s="188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106"/>
      <c r="B326" s="193"/>
      <c r="C326" s="193"/>
      <c r="D326" s="79"/>
      <c r="E326" s="79"/>
      <c r="F326" s="79"/>
      <c r="G326" s="45"/>
      <c r="H326" s="45"/>
      <c r="I326" s="45"/>
      <c r="J326" s="45"/>
      <c r="K326" s="45"/>
      <c r="L326" s="45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79"/>
      <c r="C327" s="79"/>
      <c r="D327" s="79"/>
      <c r="E327" s="79"/>
      <c r="F327" s="79"/>
      <c r="G327" s="45"/>
      <c r="H327" s="45"/>
      <c r="I327" s="45"/>
      <c r="J327" s="45"/>
      <c r="K327" s="45"/>
      <c r="L327" s="45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79"/>
      <c r="C328" s="79"/>
      <c r="D328" s="79"/>
      <c r="E328" s="79"/>
      <c r="F328" s="79"/>
      <c r="G328" s="45"/>
      <c r="H328" s="45"/>
      <c r="I328" s="45"/>
      <c r="J328" s="45"/>
      <c r="K328" s="45"/>
      <c r="L328" s="45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106"/>
      <c r="B329" s="79"/>
      <c r="C329" s="79"/>
      <c r="D329" s="79"/>
      <c r="E329" s="79"/>
      <c r="F329" s="79"/>
      <c r="G329" s="45"/>
      <c r="H329" s="45"/>
      <c r="I329" s="45"/>
      <c r="J329" s="45"/>
      <c r="K329" s="45"/>
      <c r="L329" s="45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94"/>
      <c r="B335" s="195"/>
      <c r="C335" s="195"/>
      <c r="D335" s="195"/>
      <c r="E335" s="195"/>
      <c r="F335" s="195"/>
      <c r="G335" s="195"/>
      <c r="H335" s="195"/>
      <c r="I335" s="195"/>
      <c r="J335" s="195"/>
      <c r="K335" s="195"/>
      <c r="L335" s="195"/>
      <c r="M335" s="195"/>
      <c r="N335" s="195"/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  <c r="AA335" s="195"/>
      <c r="AB335" s="195"/>
      <c r="AC335" s="195"/>
      <c r="AD335" s="195"/>
      <c r="AE335" s="195"/>
      <c r="AF335" s="195"/>
      <c r="AG335" s="195"/>
      <c r="AH335" s="195"/>
      <c r="AI335" s="195"/>
      <c r="AJ335" s="195"/>
      <c r="AK335" s="195"/>
      <c r="AL335" s="195"/>
      <c r="AM335" s="195"/>
      <c r="AN335" s="195"/>
      <c r="AO335" s="195"/>
      <c r="AP335" s="195"/>
      <c r="AQ335" s="195"/>
      <c r="AR335" s="195"/>
      <c r="AS335" s="195"/>
      <c r="AT335" s="195"/>
      <c r="AU335" s="195"/>
      <c r="AV335" s="195"/>
      <c r="AW335" s="195"/>
      <c r="AX335" s="195"/>
      <c r="AY335" s="195"/>
      <c r="AZ335" s="195"/>
      <c r="BA335" s="195"/>
      <c r="BB335" s="195"/>
      <c r="BC335" s="195"/>
      <c r="BD335" s="195"/>
      <c r="BE335" s="195"/>
      <c r="BF335" s="195"/>
      <c r="BG335" s="195"/>
      <c r="BH335" s="195"/>
      <c r="BI335" s="195"/>
      <c r="BJ335" s="195"/>
      <c r="BK335" s="195"/>
      <c r="BL335" s="195"/>
      <c r="BM335" s="195"/>
      <c r="BN335" s="195"/>
      <c r="BO335" s="195"/>
      <c r="BP335" s="195"/>
      <c r="BQ335" s="195"/>
      <c r="BR335" s="195"/>
      <c r="BS335" s="195"/>
      <c r="BT335" s="195"/>
      <c r="BU335" s="195"/>
      <c r="BV335" s="195"/>
      <c r="BW335" s="195"/>
      <c r="BX335" s="195"/>
      <c r="BY335" s="195"/>
      <c r="BZ335" s="195"/>
      <c r="CA335" s="195"/>
      <c r="CB335" s="195"/>
      <c r="CC335" s="195"/>
      <c r="CD335" s="195"/>
      <c r="CE335" s="195"/>
      <c r="CF335" s="195"/>
      <c r="CG335" s="195"/>
      <c r="CH335" s="195"/>
      <c r="CI335" s="195"/>
      <c r="CJ335" s="195"/>
      <c r="CK335" s="195"/>
      <c r="CL335" s="195"/>
      <c r="CM335" s="195"/>
      <c r="CN335" s="195"/>
      <c r="CO335" s="195"/>
      <c r="CP335" s="195"/>
      <c r="CQ335" s="195"/>
      <c r="CR335" s="195"/>
      <c r="CS335" s="195"/>
      <c r="CT335" s="195"/>
      <c r="CU335" s="195"/>
      <c r="CV335" s="195"/>
      <c r="CW335" s="195"/>
      <c r="CX335" s="195"/>
      <c r="CY335" s="195"/>
      <c r="CZ335" s="195"/>
      <c r="DA335" s="195"/>
      <c r="DB335" s="195"/>
      <c r="DC335" s="195"/>
      <c r="DD335" s="195"/>
      <c r="DE335" s="195"/>
      <c r="DF335" s="195"/>
      <c r="DG335" s="195"/>
      <c r="DH335" s="195"/>
      <c r="DI335" s="195"/>
      <c r="DJ335" s="195"/>
      <c r="DK335" s="195"/>
      <c r="DL335" s="195"/>
      <c r="DM335" s="195"/>
      <c r="DN335" s="195"/>
      <c r="DO335" s="195"/>
      <c r="DP335" s="195"/>
      <c r="DQ335" s="195"/>
      <c r="DR335" s="195"/>
      <c r="DS335" s="195"/>
      <c r="DT335" s="195"/>
      <c r="DU335" s="195"/>
      <c r="DV335" s="195"/>
      <c r="DW335" s="195"/>
      <c r="DX335" s="195"/>
      <c r="DY335" s="195"/>
      <c r="DZ335" s="195"/>
      <c r="EA335" s="195"/>
      <c r="EB335" s="195"/>
      <c r="EC335" s="195"/>
      <c r="ED335" s="195"/>
      <c r="EE335" s="195"/>
      <c r="EF335" s="195"/>
      <c r="EG335" s="195"/>
      <c r="EH335" s="195"/>
      <c r="EI335" s="195"/>
      <c r="EJ335" s="195"/>
      <c r="EK335" s="195"/>
      <c r="EL335" s="195"/>
      <c r="EM335" s="195"/>
      <c r="EN335" s="195"/>
      <c r="EO335" s="195"/>
      <c r="EP335" s="195"/>
      <c r="EQ335" s="195"/>
      <c r="ER335" s="195"/>
      <c r="ES335" s="195"/>
      <c r="ET335" s="195"/>
      <c r="EU335" s="195"/>
      <c r="EV335" s="195"/>
      <c r="EW335" s="195"/>
      <c r="EX335" s="195"/>
      <c r="EY335" s="195"/>
      <c r="EZ335" s="195"/>
      <c r="FA335" s="195"/>
      <c r="FB335" s="195"/>
      <c r="FC335" s="195"/>
      <c r="FD335" s="195"/>
      <c r="FE335" s="195"/>
      <c r="FF335" s="195"/>
      <c r="FG335" s="195"/>
      <c r="FH335" s="195"/>
      <c r="FI335" s="195"/>
      <c r="FJ335" s="195"/>
      <c r="FK335" s="195"/>
      <c r="FL335" s="195"/>
      <c r="FM335" s="195"/>
      <c r="FN335" s="195"/>
      <c r="FO335" s="195"/>
      <c r="FP335" s="195"/>
      <c r="FQ335" s="195"/>
      <c r="FR335" s="195"/>
      <c r="FS335" s="195"/>
      <c r="FT335" s="195"/>
      <c r="FU335" s="195"/>
      <c r="FV335" s="195"/>
      <c r="FW335" s="195"/>
      <c r="FX335" s="195"/>
      <c r="FY335" s="195"/>
      <c r="FZ335" s="195"/>
      <c r="GA335" s="195"/>
      <c r="GB335" s="195"/>
      <c r="GC335" s="195"/>
      <c r="GD335" s="195"/>
      <c r="GE335" s="195"/>
      <c r="GF335" s="195"/>
      <c r="GG335" s="195"/>
      <c r="GH335" s="195"/>
      <c r="GI335" s="195"/>
      <c r="GJ335" s="195"/>
      <c r="GK335" s="195"/>
      <c r="GL335" s="195"/>
      <c r="GM335" s="195"/>
      <c r="GN335" s="195"/>
      <c r="GO335" s="195"/>
      <c r="GP335" s="195"/>
      <c r="GQ335" s="195"/>
      <c r="GR335" s="195"/>
      <c r="GS335" s="195"/>
      <c r="GT335" s="195"/>
      <c r="GU335" s="195"/>
      <c r="GV335" s="195"/>
      <c r="GW335" s="195"/>
      <c r="GX335" s="195"/>
      <c r="GY335" s="195"/>
      <c r="GZ335" s="195"/>
      <c r="HA335" s="195"/>
      <c r="HB335" s="195"/>
      <c r="HC335" s="195"/>
      <c r="HD335" s="195"/>
      <c r="HE335" s="195"/>
      <c r="HF335" s="195"/>
      <c r="HG335" s="195"/>
      <c r="HH335" s="195"/>
      <c r="HI335" s="195"/>
      <c r="HJ335" s="195"/>
      <c r="HK335" s="195"/>
      <c r="HL335" s="195"/>
      <c r="HM335" s="195"/>
      <c r="HN335" s="195"/>
      <c r="HO335" s="195"/>
      <c r="HP335" s="195"/>
      <c r="HQ335" s="195"/>
      <c r="HR335" s="195"/>
      <c r="HS335" s="195"/>
      <c r="HT335" s="195"/>
      <c r="HU335" s="195"/>
      <c r="HV335" s="195"/>
      <c r="HW335" s="195"/>
      <c r="HX335" s="195"/>
      <c r="HY335" s="195"/>
      <c r="HZ335" s="195"/>
      <c r="IA335" s="195"/>
      <c r="IB335" s="195"/>
      <c r="IC335" s="195"/>
      <c r="ID335" s="195"/>
      <c r="IE335" s="195"/>
      <c r="IF335" s="195"/>
      <c r="IG335" s="195"/>
      <c r="IH335" s="195"/>
      <c r="II335" s="195"/>
      <c r="IJ335" s="195"/>
      <c r="IK335" s="195"/>
      <c r="IL335" s="195"/>
      <c r="IM335" s="195"/>
      <c r="IN335" s="195"/>
      <c r="IO335" s="195"/>
      <c r="IP335" s="195"/>
      <c r="IQ335" s="195"/>
      <c r="IR335" s="195"/>
      <c r="IS335" s="195"/>
      <c r="IT335" s="195"/>
      <c r="IU335" s="195"/>
      <c r="IV335" s="195"/>
      <c r="IW335" s="195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106"/>
      <c r="B337" s="79"/>
      <c r="C337" s="79"/>
      <c r="D337" s="79"/>
      <c r="E337" s="79"/>
      <c r="F337" s="79"/>
      <c r="G337" s="107"/>
      <c r="H337" s="107"/>
      <c r="I337" s="107"/>
      <c r="J337" s="107"/>
      <c r="K337" s="107"/>
      <c r="L337" s="107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106"/>
      <c r="B338" s="79"/>
      <c r="C338" s="79"/>
      <c r="D338" s="79"/>
      <c r="E338" s="79"/>
      <c r="F338" s="79"/>
      <c r="G338" s="107"/>
      <c r="H338" s="107"/>
      <c r="I338" s="107"/>
      <c r="J338" s="107"/>
      <c r="K338" s="107"/>
      <c r="L338" s="107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79"/>
      <c r="B339" s="196"/>
      <c r="C339" s="196"/>
      <c r="D339" s="196"/>
      <c r="E339" s="79"/>
      <c r="F339" s="79"/>
      <c r="G339" s="197"/>
      <c r="H339" s="197"/>
      <c r="I339" s="197"/>
      <c r="J339" s="197"/>
      <c r="K339" s="197"/>
      <c r="L339" s="197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customFormat="false" ht="12.75" hidden="false" customHeight="false" outlineLevel="1" collapsed="false">
      <c r="A340" s="106"/>
      <c r="B340" s="198"/>
      <c r="C340" s="198"/>
      <c r="D340" s="198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94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99"/>
      <c r="B342" s="79"/>
      <c r="C342" s="79"/>
      <c r="D342" s="79"/>
      <c r="E342" s="79"/>
      <c r="F342" s="79"/>
      <c r="G342" s="45"/>
      <c r="H342" s="45"/>
      <c r="I342" s="45"/>
      <c r="J342" s="45"/>
      <c r="K342" s="45"/>
      <c r="L342" s="45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199"/>
      <c r="B343" s="79"/>
      <c r="C343" s="79"/>
      <c r="D343" s="79"/>
      <c r="E343" s="79"/>
      <c r="F343" s="79"/>
      <c r="G343" s="45"/>
      <c r="H343" s="45"/>
      <c r="I343" s="45"/>
      <c r="J343" s="45"/>
      <c r="K343" s="45"/>
      <c r="L343" s="45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99"/>
      <c r="B344" s="79"/>
      <c r="C344" s="79"/>
      <c r="D344" s="79"/>
      <c r="E344" s="79"/>
      <c r="F344" s="79"/>
      <c r="G344" s="45"/>
      <c r="H344" s="45"/>
      <c r="I344" s="45"/>
      <c r="J344" s="45"/>
      <c r="K344" s="45"/>
      <c r="L344" s="45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99"/>
      <c r="B345" s="79"/>
      <c r="C345" s="79"/>
      <c r="D345" s="79"/>
      <c r="E345" s="79"/>
      <c r="F345" s="79"/>
      <c r="G345" s="45"/>
      <c r="H345" s="45"/>
      <c r="I345" s="45"/>
      <c r="J345" s="45"/>
      <c r="K345" s="45"/>
      <c r="L345" s="45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9"/>
      <c r="B346" s="79"/>
      <c r="C346" s="79"/>
      <c r="D346" s="79"/>
      <c r="E346" s="79"/>
      <c r="F346" s="79"/>
      <c r="G346" s="107"/>
      <c r="H346" s="107"/>
      <c r="I346" s="107"/>
      <c r="J346" s="107"/>
      <c r="K346" s="107"/>
      <c r="L346" s="107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06"/>
      <c r="B347" s="79"/>
      <c r="C347" s="79"/>
      <c r="D347" s="79"/>
      <c r="E347" s="79"/>
      <c r="F347" s="79"/>
      <c r="G347" s="198"/>
      <c r="H347" s="198"/>
      <c r="I347" s="198"/>
      <c r="J347" s="198"/>
      <c r="K347" s="198"/>
      <c r="L347" s="198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181"/>
      <c r="C348" s="181"/>
      <c r="D348" s="181"/>
      <c r="E348" s="79"/>
      <c r="F348" s="79"/>
      <c r="G348" s="200"/>
      <c r="H348" s="200"/>
      <c r="I348" s="200"/>
      <c r="J348" s="200"/>
      <c r="K348" s="200"/>
      <c r="L348" s="200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200"/>
      <c r="H349" s="200"/>
      <c r="I349" s="200"/>
      <c r="J349" s="200"/>
      <c r="K349" s="200"/>
      <c r="L349" s="200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200"/>
      <c r="H350" s="200"/>
      <c r="I350" s="200"/>
      <c r="J350" s="200"/>
      <c r="K350" s="200"/>
      <c r="L350" s="200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99"/>
      <c r="B351" s="79"/>
      <c r="C351" s="79"/>
      <c r="D351" s="79"/>
      <c r="E351" s="79"/>
      <c r="F351" s="79"/>
      <c r="G351" s="200"/>
      <c r="H351" s="200"/>
      <c r="I351" s="200"/>
      <c r="J351" s="200"/>
      <c r="K351" s="200"/>
      <c r="L351" s="200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79"/>
      <c r="C352" s="79"/>
      <c r="D352" s="79"/>
      <c r="E352" s="79"/>
      <c r="F352" s="79"/>
      <c r="G352" s="198"/>
      <c r="H352" s="198"/>
      <c r="I352" s="198"/>
      <c r="J352" s="198"/>
      <c r="K352" s="198"/>
      <c r="L352" s="198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06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79"/>
      <c r="B354" s="79"/>
      <c r="C354" s="79"/>
      <c r="D354" s="79"/>
      <c r="E354" s="79"/>
      <c r="F354" s="79"/>
      <c r="G354" s="45"/>
      <c r="H354" s="45"/>
      <c r="I354" s="45"/>
      <c r="J354" s="45"/>
      <c r="K354" s="45"/>
      <c r="L354" s="45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79"/>
      <c r="B355" s="79"/>
      <c r="C355" s="79"/>
      <c r="D355" s="79"/>
      <c r="E355" s="79"/>
      <c r="F355" s="79"/>
      <c r="G355" s="45"/>
      <c r="H355" s="45"/>
      <c r="I355" s="45"/>
      <c r="J355" s="45"/>
      <c r="K355" s="45"/>
      <c r="L355" s="45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79"/>
      <c r="B356" s="79"/>
      <c r="C356" s="79"/>
      <c r="D356" s="79"/>
      <c r="E356" s="79"/>
      <c r="F356" s="79"/>
      <c r="G356" s="45"/>
      <c r="H356" s="45"/>
      <c r="I356" s="45"/>
      <c r="J356" s="45"/>
      <c r="K356" s="45"/>
      <c r="L356" s="45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79"/>
      <c r="B357" s="79"/>
      <c r="C357" s="79"/>
      <c r="D357" s="79"/>
      <c r="E357" s="45"/>
      <c r="F357" s="45"/>
      <c r="G357" s="45"/>
      <c r="H357" s="45"/>
      <c r="I357" s="45"/>
      <c r="J357" s="45"/>
      <c r="K357" s="45"/>
      <c r="L357" s="45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106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107"/>
      <c r="H360" s="107"/>
      <c r="I360" s="107"/>
      <c r="J360" s="107"/>
      <c r="K360" s="107"/>
      <c r="L360" s="107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199"/>
      <c r="B361" s="79"/>
      <c r="C361" s="79"/>
      <c r="D361" s="79"/>
      <c r="E361" s="79"/>
      <c r="F361" s="79"/>
      <c r="G361" s="107"/>
      <c r="H361" s="107"/>
      <c r="I361" s="107"/>
      <c r="J361" s="107"/>
      <c r="K361" s="107"/>
      <c r="L361" s="107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199"/>
      <c r="B362" s="79"/>
      <c r="C362" s="79"/>
      <c r="D362" s="79"/>
      <c r="E362" s="79"/>
      <c r="F362" s="79"/>
      <c r="G362" s="107"/>
      <c r="H362" s="107"/>
      <c r="I362" s="107"/>
      <c r="J362" s="107"/>
      <c r="K362" s="107"/>
      <c r="L362" s="107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99"/>
      <c r="B363" s="79"/>
      <c r="C363" s="79"/>
      <c r="D363" s="79"/>
      <c r="E363" s="45"/>
      <c r="F363" s="45"/>
      <c r="G363" s="107"/>
      <c r="H363" s="107"/>
      <c r="I363" s="107"/>
      <c r="J363" s="107"/>
      <c r="K363" s="107"/>
      <c r="L363" s="107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7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7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79"/>
      <c r="B367" s="79"/>
      <c r="C367" s="79"/>
      <c r="D367" s="79"/>
      <c r="E367" s="79"/>
      <c r="F367" s="79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106"/>
      <c r="B371" s="79"/>
      <c r="C371" s="79"/>
      <c r="D371" s="79"/>
      <c r="E371" s="201"/>
      <c r="F371" s="201"/>
      <c r="G371" s="201"/>
      <c r="H371" s="201"/>
      <c r="I371" s="201"/>
      <c r="J371" s="201"/>
      <c r="K371" s="201"/>
      <c r="L371" s="201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106"/>
      <c r="B372" s="79"/>
      <c r="C372" s="79"/>
      <c r="D372" s="181"/>
      <c r="E372" s="45"/>
      <c r="F372" s="45"/>
      <c r="G372" s="201"/>
      <c r="H372" s="201"/>
      <c r="I372" s="201"/>
      <c r="J372" s="201"/>
      <c r="K372" s="201"/>
      <c r="L372" s="201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106"/>
      <c r="B373" s="79"/>
      <c r="C373" s="79"/>
      <c r="D373" s="79"/>
      <c r="E373" s="201"/>
      <c r="F373" s="201"/>
      <c r="G373" s="201"/>
      <c r="H373" s="201"/>
      <c r="I373" s="201"/>
      <c r="J373" s="201"/>
      <c r="K373" s="201"/>
      <c r="L373" s="201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106"/>
      <c r="B374" s="79"/>
      <c r="C374" s="79"/>
      <c r="D374" s="79"/>
      <c r="E374" s="79"/>
      <c r="F374" s="79"/>
      <c r="G374" s="201"/>
      <c r="H374" s="201"/>
      <c r="I374" s="201"/>
      <c r="J374" s="201"/>
      <c r="K374" s="201"/>
      <c r="L374" s="201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190"/>
      <c r="H379" s="190"/>
      <c r="I379" s="190"/>
      <c r="J379" s="190"/>
      <c r="K379" s="190"/>
      <c r="L379" s="190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79"/>
      <c r="B380" s="79"/>
      <c r="C380" s="79"/>
      <c r="D380" s="79"/>
      <c r="E380" s="79"/>
      <c r="F380" s="79"/>
      <c r="G380" s="201"/>
      <c r="H380" s="201"/>
      <c r="I380" s="201"/>
      <c r="J380" s="201"/>
      <c r="K380" s="201"/>
      <c r="L380" s="201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79"/>
      <c r="B381" s="79"/>
      <c r="C381" s="79"/>
      <c r="D381" s="79"/>
      <c r="E381" s="79"/>
      <c r="F381" s="79"/>
      <c r="G381" s="190"/>
      <c r="H381" s="190"/>
      <c r="I381" s="190"/>
      <c r="J381" s="190"/>
      <c r="K381" s="190"/>
      <c r="L381" s="190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190"/>
      <c r="H382" s="190"/>
      <c r="I382" s="190"/>
      <c r="J382" s="190"/>
      <c r="K382" s="190"/>
      <c r="L382" s="190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2"/>
      <c r="H384" s="202"/>
      <c r="I384" s="202"/>
      <c r="J384" s="202"/>
      <c r="K384" s="202"/>
      <c r="L384" s="202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202"/>
      <c r="H385" s="202"/>
      <c r="I385" s="202"/>
      <c r="J385" s="202"/>
      <c r="K385" s="202"/>
      <c r="L385" s="202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true" customHeight="false" outlineLevel="2" collapsed="false">
      <c r="A386" s="106"/>
      <c r="B386" s="79"/>
      <c r="C386" s="79"/>
      <c r="D386" s="79"/>
      <c r="E386" s="79"/>
      <c r="F386" s="79"/>
      <c r="G386" s="202"/>
      <c r="H386" s="202"/>
      <c r="I386" s="202"/>
      <c r="J386" s="202"/>
      <c r="K386" s="202"/>
      <c r="L386" s="202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true" customHeight="false" outlineLevel="2" collapsed="false">
      <c r="A387" s="106"/>
      <c r="B387" s="79"/>
      <c r="C387" s="79"/>
      <c r="D387" s="79"/>
      <c r="E387" s="79"/>
      <c r="F387" s="79"/>
      <c r="G387" s="202"/>
      <c r="H387" s="202"/>
      <c r="I387" s="202"/>
      <c r="J387" s="202"/>
      <c r="K387" s="202"/>
      <c r="L387" s="202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true" customHeight="false" outlineLevel="2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true" customHeight="false" outlineLevel="2" collapsed="false">
      <c r="A389" s="106"/>
      <c r="B389" s="90"/>
      <c r="C389" s="90"/>
      <c r="D389" s="90"/>
      <c r="E389" s="91"/>
      <c r="F389" s="91"/>
      <c r="G389" s="91"/>
      <c r="H389" s="90"/>
      <c r="I389" s="90"/>
      <c r="J389" s="91"/>
      <c r="K389" s="91"/>
      <c r="L389" s="90"/>
      <c r="M389" s="91"/>
      <c r="N389" s="91"/>
      <c r="O389" s="91"/>
      <c r="P389" s="90"/>
      <c r="Q389" s="91"/>
      <c r="R389" s="91"/>
      <c r="S389" s="79"/>
      <c r="T389" s="79"/>
      <c r="U389" s="79"/>
      <c r="V389" s="79"/>
      <c r="W389" s="79"/>
      <c r="X389" s="91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190"/>
      <c r="C392" s="190"/>
      <c r="D392" s="190"/>
      <c r="E392" s="190"/>
      <c r="F392" s="190"/>
      <c r="G392" s="190"/>
      <c r="H392" s="190"/>
      <c r="I392" s="190"/>
      <c r="J392" s="190"/>
      <c r="K392" s="190"/>
      <c r="L392" s="190"/>
      <c r="M392" s="190"/>
      <c r="N392" s="190"/>
      <c r="O392" s="190"/>
      <c r="P392" s="190"/>
      <c r="Q392" s="190"/>
      <c r="R392" s="190"/>
      <c r="S392" s="79"/>
      <c r="T392" s="79"/>
      <c r="U392" s="79"/>
      <c r="V392" s="79"/>
      <c r="W392" s="79"/>
      <c r="X392" s="190"/>
      <c r="Y392" s="79"/>
    </row>
    <row r="393" customFormat="false" ht="12.75" hidden="true" customHeight="false" outlineLevel="2" collapsed="false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customFormat="false" ht="12.75" hidden="true" customHeight="false" outlineLevel="2" collapsed="false">
      <c r="A394" s="79"/>
      <c r="B394" s="201"/>
      <c r="C394" s="201"/>
      <c r="D394" s="201"/>
      <c r="E394" s="201"/>
      <c r="F394" s="201"/>
      <c r="G394" s="201"/>
      <c r="H394" s="190"/>
      <c r="I394" s="190"/>
      <c r="J394" s="190"/>
      <c r="K394" s="190"/>
      <c r="L394" s="190"/>
      <c r="M394" s="190"/>
      <c r="N394" s="190"/>
      <c r="O394" s="190"/>
      <c r="P394" s="190"/>
      <c r="Q394" s="190"/>
      <c r="R394" s="190"/>
      <c r="S394" s="79"/>
      <c r="T394" s="79"/>
      <c r="U394" s="79"/>
      <c r="V394" s="79"/>
      <c r="W394" s="79"/>
      <c r="X394" s="190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190"/>
      <c r="Z396" s="190"/>
      <c r="AA396" s="190"/>
      <c r="AB396" s="190"/>
      <c r="AC396" s="190"/>
      <c r="AD396" s="190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190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false" customHeight="false" outlineLevel="1" collapsed="true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</row>
    <row r="405" customFormat="false" ht="12.75" hidden="false" customHeight="false" outlineLevel="1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false" customHeight="false" outlineLevel="1" collapsed="false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</row>
    <row r="407" customFormat="false" ht="12.75" hidden="false" customHeight="false" outlineLevel="1" collapsed="false">
      <c r="A407" s="88"/>
      <c r="B407" s="88"/>
      <c r="C407" s="88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false">
      <c r="A408" s="106"/>
      <c r="B408" s="106"/>
      <c r="C408" s="106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106"/>
      <c r="B409" s="188"/>
      <c r="C409" s="188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89"/>
      <c r="B413" s="106"/>
      <c r="C413" s="106"/>
      <c r="D413" s="190"/>
      <c r="E413" s="190"/>
      <c r="F413" s="190"/>
      <c r="G413" s="190"/>
      <c r="H413" s="190"/>
      <c r="I413" s="190"/>
      <c r="J413" s="190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</row>
    <row r="414" customFormat="false" ht="12.75" hidden="false" customHeight="false" outlineLevel="1" collapsed="false">
      <c r="A414" s="189"/>
      <c r="B414" s="106"/>
      <c r="C414" s="106"/>
      <c r="D414" s="190"/>
      <c r="E414" s="190"/>
      <c r="F414" s="190"/>
      <c r="G414" s="190"/>
      <c r="H414" s="190"/>
      <c r="I414" s="190"/>
      <c r="J414" s="190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</row>
    <row r="415" customFormat="false" ht="12.75" hidden="false" customHeight="false" outlineLevel="1" collapsed="false">
      <c r="A415" s="189"/>
      <c r="B415" s="189"/>
      <c r="C415" s="189"/>
      <c r="D415" s="190"/>
      <c r="E415" s="190"/>
      <c r="F415" s="190"/>
      <c r="G415" s="190"/>
      <c r="H415" s="190"/>
      <c r="I415" s="190"/>
      <c r="J415" s="190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</row>
    <row r="416" customFormat="false" ht="12.75" hidden="false" customHeight="false" outlineLevel="1" collapsed="false">
      <c r="A416" s="189"/>
      <c r="B416" s="189"/>
      <c r="C416" s="189"/>
      <c r="D416" s="190"/>
      <c r="E416" s="190"/>
      <c r="F416" s="190"/>
      <c r="G416" s="190"/>
      <c r="H416" s="190"/>
      <c r="I416" s="190"/>
      <c r="J416" s="190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</row>
    <row r="417" customFormat="false" ht="12.75" hidden="false" customHeight="false" outlineLevel="1" collapsed="false">
      <c r="A417" s="189"/>
      <c r="B417" s="88"/>
      <c r="C417" s="88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79"/>
      <c r="B418" s="79"/>
      <c r="C418" s="79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06"/>
      <c r="B419" s="106"/>
      <c r="C419" s="106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06"/>
      <c r="C420" s="106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106"/>
      <c r="C421" s="106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189"/>
      <c r="B422" s="106"/>
      <c r="C422" s="106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89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89"/>
      <c r="C429" s="189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89"/>
      <c r="C430" s="189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06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89"/>
      <c r="C432" s="189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06"/>
      <c r="B433" s="106"/>
      <c r="C433" s="106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91"/>
      <c r="C434" s="191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79"/>
      <c r="B436" s="79"/>
      <c r="C436" s="7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89"/>
      <c r="C438" s="189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89"/>
      <c r="B439" s="189"/>
      <c r="C439" s="189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189"/>
      <c r="B440" s="189"/>
      <c r="C440" s="18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89"/>
      <c r="B441" s="79"/>
      <c r="C441" s="79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06"/>
      <c r="B442" s="106"/>
      <c r="C442" s="106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06"/>
      <c r="B443" s="106"/>
      <c r="C443" s="106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06"/>
      <c r="C444" s="106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106"/>
      <c r="C445" s="106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89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89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88"/>
      <c r="B449" s="191"/>
      <c r="C449" s="191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06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79"/>
      <c r="B451" s="79"/>
      <c r="C451" s="79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06"/>
      <c r="B452" s="188"/>
      <c r="C452" s="188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106"/>
      <c r="B453" s="188"/>
      <c r="C453" s="188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88"/>
      <c r="C454" s="188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</row>
    <row r="456" customFormat="false" ht="12.75" hidden="false" customHeight="false" outlineLevel="1" collapsed="false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</row>
    <row r="457" customFormat="false" ht="12.75" hidden="false" customHeight="false" outlineLevel="1" collapsed="false">
      <c r="A457" s="88"/>
      <c r="B457" s="88"/>
      <c r="C457" s="88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</row>
    <row r="458" customFormat="false" ht="12.75" hidden="false" customHeight="false" outlineLevel="1" collapsed="false">
      <c r="A458" s="106"/>
      <c r="B458" s="106"/>
      <c r="C458" s="106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</row>
    <row r="459" customFormat="false" ht="12.75" hidden="false" customHeight="false" outlineLevel="1" collapsed="false">
      <c r="A459" s="106"/>
      <c r="B459" s="188"/>
      <c r="C459" s="188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106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89"/>
      <c r="B463" s="106"/>
      <c r="C463" s="106"/>
      <c r="D463" s="106"/>
      <c r="E463" s="190"/>
      <c r="F463" s="190"/>
      <c r="G463" s="190"/>
      <c r="H463" s="190"/>
      <c r="I463" s="190"/>
      <c r="J463" s="190"/>
      <c r="K463" s="190"/>
      <c r="L463" s="190"/>
      <c r="M463" s="190"/>
      <c r="N463" s="190"/>
      <c r="O463" s="190"/>
      <c r="P463" s="190"/>
      <c r="Q463" s="190"/>
      <c r="R463" s="190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189"/>
      <c r="B464" s="106"/>
      <c r="C464" s="106"/>
      <c r="D464" s="106"/>
      <c r="E464" s="190"/>
      <c r="F464" s="190"/>
      <c r="G464" s="190"/>
      <c r="H464" s="190"/>
      <c r="I464" s="190"/>
      <c r="J464" s="190"/>
      <c r="K464" s="190"/>
      <c r="L464" s="190"/>
      <c r="M464" s="190"/>
      <c r="N464" s="190"/>
      <c r="O464" s="190"/>
      <c r="P464" s="190"/>
      <c r="Q464" s="190"/>
      <c r="R464" s="190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189"/>
      <c r="B465" s="189"/>
      <c r="C465" s="189"/>
      <c r="D465" s="189"/>
      <c r="E465" s="190"/>
      <c r="F465" s="190"/>
      <c r="G465" s="190"/>
      <c r="H465" s="190"/>
      <c r="I465" s="190"/>
      <c r="J465" s="190"/>
      <c r="K465" s="190"/>
      <c r="L465" s="190"/>
      <c r="M465" s="190"/>
      <c r="N465" s="190"/>
      <c r="O465" s="190"/>
      <c r="P465" s="190"/>
      <c r="Q465" s="190"/>
      <c r="R465" s="1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89"/>
      <c r="B466" s="189"/>
      <c r="C466" s="189"/>
      <c r="D466" s="189"/>
      <c r="E466" s="190"/>
      <c r="F466" s="190"/>
      <c r="G466" s="190"/>
      <c r="H466" s="190"/>
      <c r="I466" s="190"/>
      <c r="J466" s="190"/>
      <c r="K466" s="190"/>
      <c r="L466" s="190"/>
      <c r="M466" s="190"/>
      <c r="N466" s="190"/>
      <c r="O466" s="190"/>
      <c r="P466" s="190"/>
      <c r="Q466" s="190"/>
      <c r="R466" s="190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88"/>
      <c r="C467" s="88"/>
      <c r="D467" s="88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88"/>
      <c r="C468" s="88"/>
      <c r="D468" s="88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06"/>
      <c r="B469" s="106"/>
      <c r="C469" s="106"/>
      <c r="D469" s="106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06"/>
      <c r="C470" s="106"/>
      <c r="D470" s="106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106"/>
      <c r="C471" s="106"/>
      <c r="D471" s="106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106"/>
      <c r="C472" s="106"/>
      <c r="D472" s="106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89"/>
      <c r="B473" s="106"/>
      <c r="C473" s="106"/>
      <c r="D473" s="106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89"/>
      <c r="C480" s="189"/>
      <c r="D480" s="189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89"/>
      <c r="C481" s="189"/>
      <c r="D481" s="189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06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7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06"/>
      <c r="B485" s="106"/>
      <c r="C485" s="106"/>
      <c r="D485" s="106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89"/>
      <c r="B486" s="191"/>
      <c r="C486" s="191"/>
      <c r="D486" s="191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106"/>
      <c r="B487" s="106"/>
      <c r="C487" s="106"/>
      <c r="D487" s="106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06"/>
      <c r="B488" s="106"/>
      <c r="C488" s="106"/>
      <c r="D488" s="106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06"/>
      <c r="B490" s="188"/>
      <c r="C490" s="188"/>
      <c r="D490" s="188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88"/>
      <c r="C491" s="188"/>
      <c r="D491" s="188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88"/>
      <c r="C492" s="188"/>
      <c r="D492" s="188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88"/>
      <c r="C493" s="188"/>
      <c r="D493" s="188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79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</row>
    <row r="496" customFormat="false" ht="12.75" hidden="false" customHeight="false" outlineLevel="1" collapsed="false">
      <c r="A496" s="79"/>
      <c r="B496" s="190"/>
      <c r="C496" s="190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</row>
    <row r="497" customFormat="false" ht="12.75" hidden="false" customHeight="false" outlineLevel="1" collapsed="false">
      <c r="A497" s="79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</row>
    <row r="498" customFormat="false" ht="12.75" hidden="false" customHeight="false" outlineLevel="1" collapsed="false">
      <c r="A498" s="79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</row>
    <row r="499" customFormat="false" ht="12.75" hidden="false" customHeight="false" outlineLevel="1" collapsed="false">
      <c r="A499" s="79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</row>
    <row r="500" customFormat="false" ht="12.75" hidden="false" customHeight="false" outlineLevel="1" collapsed="false">
      <c r="A500" s="79"/>
      <c r="B500" s="188"/>
      <c r="C500" s="188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106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106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106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79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79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79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79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79"/>
      <c r="T513" s="79"/>
      <c r="U513" s="79"/>
      <c r="V513" s="79"/>
      <c r="W513" s="79"/>
      <c r="X513" s="79"/>
      <c r="Y513" s="79"/>
    </row>
    <row r="514" customFormat="false" ht="12.75" hidden="false" customHeight="false" outlineLevel="1" collapsed="false">
      <c r="A514" s="106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79"/>
      <c r="T514" s="79"/>
      <c r="U514" s="79"/>
      <c r="V514" s="79"/>
      <c r="W514" s="79"/>
      <c r="X514" s="79"/>
      <c r="Y514" s="79"/>
    </row>
    <row r="515" customFormat="false" ht="12.75" hidden="false" customHeight="false" outlineLevel="1" collapsed="false">
      <c r="A515" s="106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79"/>
      <c r="T515" s="79"/>
      <c r="U515" s="79"/>
      <c r="V515" s="79"/>
      <c r="W515" s="79"/>
      <c r="X515" s="79"/>
      <c r="Y515" s="79"/>
    </row>
    <row r="516" customFormat="false" ht="12.75" hidden="false" customHeight="false" outlineLevel="1" collapsed="false">
      <c r="A516" s="106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79"/>
      <c r="T516" s="79"/>
      <c r="U516" s="79"/>
      <c r="V516" s="79"/>
      <c r="W516" s="79"/>
      <c r="X516" s="79"/>
      <c r="Y516" s="79"/>
    </row>
    <row r="517" customFormat="false" ht="12.75" hidden="false" customHeight="false" outlineLevel="1" collapsed="false">
      <c r="A517" s="106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79"/>
      <c r="F518" s="79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88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customFormat="false" ht="12.75" hidden="false" customHeight="false" outlineLevel="1" collapsed="false">
      <c r="A525" s="79"/>
      <c r="B525" s="79"/>
      <c r="C525" s="79"/>
      <c r="D525" s="79"/>
      <c r="E525" s="79"/>
      <c r="F525" s="79"/>
      <c r="G525" s="62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106"/>
      <c r="B526" s="79"/>
      <c r="C526" s="79"/>
      <c r="D526" s="79"/>
      <c r="E526" s="79"/>
      <c r="F526" s="79"/>
      <c r="G526" s="62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79"/>
      <c r="B528" s="79"/>
      <c r="C528" s="79"/>
      <c r="D528" s="79"/>
      <c r="E528" s="79"/>
      <c r="F528" s="79"/>
      <c r="G528" s="62"/>
      <c r="H528" s="190"/>
      <c r="I528" s="190"/>
      <c r="J528" s="190"/>
      <c r="K528" s="190"/>
      <c r="L528" s="190"/>
      <c r="M528" s="190"/>
      <c r="N528" s="190"/>
      <c r="O528" s="190"/>
      <c r="P528" s="190"/>
      <c r="Q528" s="190"/>
      <c r="R528" s="190"/>
      <c r="S528" s="79"/>
      <c r="T528" s="79"/>
      <c r="U528" s="79"/>
      <c r="V528" s="79"/>
      <c r="W528" s="79"/>
      <c r="X528" s="79"/>
      <c r="Y528" s="79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79"/>
      <c r="B530" s="79"/>
      <c r="C530" s="79"/>
      <c r="D530" s="79"/>
      <c r="E530" s="79"/>
      <c r="F530" s="79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199"/>
      <c r="B531" s="79"/>
      <c r="C531" s="79"/>
      <c r="D531" s="79"/>
      <c r="E531" s="79"/>
      <c r="F531" s="79"/>
      <c r="G531" s="62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199"/>
      <c r="B532" s="79"/>
      <c r="C532" s="79"/>
      <c r="D532" s="79"/>
      <c r="E532" s="79"/>
      <c r="F532" s="79"/>
      <c r="G532" s="62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106"/>
      <c r="B533" s="79"/>
      <c r="C533" s="79"/>
      <c r="D533" s="79"/>
      <c r="E533" s="79"/>
      <c r="F533" s="79"/>
      <c r="G533" s="62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79"/>
      <c r="B535" s="79"/>
      <c r="C535" s="79"/>
      <c r="D535" s="79"/>
      <c r="E535" s="79"/>
      <c r="F535" s="79"/>
      <c r="G535" s="62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06"/>
      <c r="B536" s="79"/>
      <c r="C536" s="79"/>
      <c r="D536" s="79"/>
      <c r="E536" s="79"/>
      <c r="F536" s="79"/>
      <c r="G536" s="62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79"/>
      <c r="B537" s="181"/>
      <c r="C537" s="181"/>
      <c r="D537" s="79"/>
      <c r="E537" s="79"/>
      <c r="F537" s="79"/>
      <c r="G537" s="62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106"/>
      <c r="B538" s="79"/>
      <c r="C538" s="79"/>
      <c r="D538" s="79"/>
      <c r="E538" s="79"/>
      <c r="F538" s="79"/>
      <c r="G538" s="62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203"/>
      <c r="B541" s="203"/>
      <c r="C541" s="203"/>
      <c r="D541" s="203"/>
      <c r="E541" s="203"/>
      <c r="F541" s="203"/>
      <c r="G541" s="203"/>
      <c r="H541" s="204"/>
      <c r="I541" s="204"/>
      <c r="J541" s="204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  <c r="AA541" s="204"/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4"/>
      <c r="BN541" s="204"/>
      <c r="BO541" s="204"/>
      <c r="BP541" s="204"/>
      <c r="BQ541" s="204"/>
      <c r="BR541" s="204"/>
      <c r="BS541" s="204"/>
      <c r="BT541" s="204"/>
      <c r="BU541" s="204"/>
      <c r="BV541" s="204"/>
      <c r="BW541" s="204"/>
      <c r="BX541" s="204"/>
      <c r="BY541" s="204"/>
      <c r="BZ541" s="204"/>
      <c r="CA541" s="204"/>
      <c r="CB541" s="204"/>
      <c r="CC541" s="204"/>
      <c r="CD541" s="204"/>
      <c r="CE541" s="204"/>
      <c r="CF541" s="204"/>
      <c r="CG541" s="204"/>
      <c r="CH541" s="204"/>
      <c r="CI541" s="204"/>
      <c r="CJ541" s="204"/>
      <c r="CK541" s="204"/>
      <c r="CL541" s="204"/>
      <c r="CM541" s="204"/>
      <c r="CN541" s="204"/>
      <c r="CO541" s="204"/>
      <c r="CP541" s="204"/>
      <c r="CQ541" s="204"/>
      <c r="CR541" s="204"/>
      <c r="CS541" s="204"/>
      <c r="CT541" s="204"/>
      <c r="CU541" s="204"/>
      <c r="CV541" s="204"/>
      <c r="CW541" s="204"/>
      <c r="CX541" s="204"/>
      <c r="CY541" s="204"/>
      <c r="CZ541" s="204"/>
      <c r="DA541" s="204"/>
      <c r="DB541" s="204"/>
      <c r="DC541" s="204"/>
      <c r="DD541" s="204"/>
      <c r="DE541" s="204"/>
      <c r="DF541" s="204"/>
      <c r="DG541" s="204"/>
      <c r="DH541" s="204"/>
      <c r="DI541" s="204"/>
      <c r="DJ541" s="204"/>
      <c r="DK541" s="204"/>
      <c r="DL541" s="204"/>
      <c r="DM541" s="204"/>
      <c r="DN541" s="204"/>
      <c r="DO541" s="204"/>
      <c r="DP541" s="204"/>
      <c r="DQ541" s="204"/>
      <c r="DR541" s="204"/>
      <c r="DS541" s="204"/>
      <c r="DT541" s="204"/>
      <c r="DU541" s="204"/>
      <c r="DV541" s="204"/>
      <c r="DW541" s="204"/>
      <c r="DX541" s="204"/>
      <c r="DY541" s="204"/>
      <c r="DZ541" s="204"/>
      <c r="EA541" s="204"/>
      <c r="EB541" s="204"/>
      <c r="EC541" s="204"/>
      <c r="ED541" s="204"/>
      <c r="EE541" s="204"/>
      <c r="EF541" s="204"/>
      <c r="EG541" s="204"/>
      <c r="EH541" s="204"/>
      <c r="EI541" s="204"/>
      <c r="EJ541" s="204"/>
      <c r="EK541" s="204"/>
      <c r="EL541" s="204"/>
      <c r="EM541" s="204"/>
      <c r="EN541" s="204"/>
      <c r="EO541" s="204"/>
      <c r="EP541" s="204"/>
      <c r="EQ541" s="204"/>
      <c r="ER541" s="204"/>
      <c r="ES541" s="204"/>
      <c r="ET541" s="204"/>
      <c r="EU541" s="204"/>
      <c r="EV541" s="204"/>
      <c r="EW541" s="204"/>
      <c r="EX541" s="204"/>
      <c r="EY541" s="204"/>
      <c r="EZ541" s="204"/>
      <c r="FA541" s="204"/>
      <c r="FB541" s="204"/>
      <c r="FC541" s="204"/>
      <c r="FD541" s="204"/>
      <c r="FE541" s="204"/>
      <c r="FF541" s="204"/>
      <c r="FG541" s="204"/>
      <c r="FH541" s="204"/>
      <c r="FI541" s="204"/>
      <c r="FJ541" s="204"/>
      <c r="FK541" s="204"/>
      <c r="FL541" s="204"/>
      <c r="FM541" s="204"/>
      <c r="FN541" s="204"/>
      <c r="FO541" s="204"/>
      <c r="FP541" s="204"/>
      <c r="FQ541" s="204"/>
      <c r="FR541" s="204"/>
      <c r="FS541" s="204"/>
      <c r="FT541" s="204"/>
      <c r="FU541" s="204"/>
      <c r="FV541" s="204"/>
      <c r="FW541" s="204"/>
      <c r="FX541" s="204"/>
      <c r="FY541" s="204"/>
      <c r="FZ541" s="204"/>
      <c r="GA541" s="204"/>
      <c r="GB541" s="204"/>
      <c r="GC541" s="204"/>
      <c r="GD541" s="204"/>
      <c r="GE541" s="204"/>
      <c r="GF541" s="204"/>
      <c r="GG541" s="204"/>
      <c r="GH541" s="204"/>
      <c r="GI541" s="204"/>
      <c r="GJ541" s="204"/>
      <c r="GK541" s="204"/>
      <c r="GL541" s="204"/>
      <c r="GM541" s="204"/>
      <c r="GN541" s="204"/>
      <c r="GO541" s="204"/>
      <c r="GP541" s="204"/>
      <c r="GQ541" s="204"/>
      <c r="GR541" s="204"/>
      <c r="GS541" s="204"/>
      <c r="GT541" s="204"/>
      <c r="GU541" s="204"/>
      <c r="GV541" s="204"/>
      <c r="GW541" s="204"/>
      <c r="GX541" s="204"/>
      <c r="GY541" s="204"/>
      <c r="GZ541" s="204"/>
      <c r="HA541" s="204"/>
      <c r="HB541" s="204"/>
      <c r="HC541" s="204"/>
      <c r="HD541" s="204"/>
      <c r="HE541" s="204"/>
      <c r="HF541" s="204"/>
      <c r="HG541" s="204"/>
      <c r="HH541" s="204"/>
      <c r="HI541" s="204"/>
      <c r="HJ541" s="204"/>
      <c r="HK541" s="204"/>
      <c r="HL541" s="204"/>
      <c r="HM541" s="204"/>
      <c r="HN541" s="204"/>
      <c r="HO541" s="204"/>
      <c r="HP541" s="204"/>
      <c r="HQ541" s="204"/>
      <c r="HR541" s="204"/>
      <c r="HS541" s="204"/>
      <c r="HT541" s="204"/>
      <c r="HU541" s="204"/>
      <c r="HV541" s="204"/>
      <c r="HW541" s="204"/>
      <c r="HX541" s="204"/>
      <c r="HY541" s="204"/>
      <c r="HZ541" s="204"/>
      <c r="IA541" s="204"/>
      <c r="IB541" s="204"/>
      <c r="IC541" s="204"/>
      <c r="ID541" s="204"/>
      <c r="IE541" s="204"/>
      <c r="IF541" s="204"/>
      <c r="IG541" s="204"/>
      <c r="IH541" s="204"/>
      <c r="II541" s="204"/>
      <c r="IJ541" s="204"/>
      <c r="IK541" s="204"/>
      <c r="IL541" s="204"/>
      <c r="IM541" s="204"/>
      <c r="IN541" s="204"/>
      <c r="IO541" s="204"/>
      <c r="IP541" s="204"/>
      <c r="IQ541" s="204"/>
      <c r="IR541" s="204"/>
      <c r="IS541" s="204"/>
      <c r="IT541" s="204"/>
      <c r="IU541" s="204"/>
      <c r="IV541" s="204"/>
      <c r="IW541" s="204"/>
    </row>
    <row r="542" customFormat="false" ht="12.75" hidden="false" customHeight="false" outlineLevel="1" collapsed="false">
      <c r="A542" s="203"/>
      <c r="B542" s="203"/>
      <c r="C542" s="203"/>
      <c r="D542" s="203"/>
      <c r="E542" s="203"/>
      <c r="F542" s="205"/>
      <c r="G542" s="206"/>
      <c r="H542" s="203"/>
      <c r="I542" s="207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4"/>
      <c r="BN542" s="204"/>
      <c r="BO542" s="204"/>
      <c r="BP542" s="204"/>
      <c r="BQ542" s="204"/>
      <c r="BR542" s="204"/>
      <c r="BS542" s="204"/>
      <c r="BT542" s="204"/>
      <c r="BU542" s="204"/>
      <c r="BV542" s="204"/>
      <c r="BW542" s="204"/>
      <c r="BX542" s="204"/>
      <c r="BY542" s="204"/>
      <c r="BZ542" s="204"/>
      <c r="CA542" s="204"/>
      <c r="CB542" s="204"/>
      <c r="CC542" s="204"/>
      <c r="CD542" s="204"/>
      <c r="CE542" s="204"/>
      <c r="CF542" s="204"/>
      <c r="CG542" s="204"/>
      <c r="CH542" s="204"/>
      <c r="CI542" s="204"/>
      <c r="CJ542" s="204"/>
      <c r="CK542" s="204"/>
      <c r="CL542" s="204"/>
      <c r="CM542" s="204"/>
      <c r="CN542" s="204"/>
      <c r="CO542" s="204"/>
      <c r="CP542" s="204"/>
      <c r="CQ542" s="204"/>
      <c r="CR542" s="204"/>
      <c r="CS542" s="204"/>
      <c r="CT542" s="204"/>
      <c r="CU542" s="204"/>
      <c r="CV542" s="204"/>
      <c r="CW542" s="204"/>
      <c r="CX542" s="204"/>
      <c r="CY542" s="204"/>
      <c r="CZ542" s="204"/>
      <c r="DA542" s="204"/>
      <c r="DB542" s="204"/>
      <c r="DC542" s="204"/>
      <c r="DD542" s="204"/>
      <c r="DE542" s="204"/>
      <c r="DF542" s="204"/>
      <c r="DG542" s="204"/>
      <c r="DH542" s="204"/>
      <c r="DI542" s="204"/>
      <c r="DJ542" s="204"/>
      <c r="DK542" s="204"/>
      <c r="DL542" s="204"/>
      <c r="DM542" s="204"/>
      <c r="DN542" s="204"/>
      <c r="DO542" s="204"/>
      <c r="DP542" s="204"/>
      <c r="DQ542" s="204"/>
      <c r="DR542" s="204"/>
      <c r="DS542" s="204"/>
      <c r="DT542" s="204"/>
      <c r="DU542" s="204"/>
      <c r="DV542" s="204"/>
      <c r="DW542" s="204"/>
      <c r="DX542" s="204"/>
      <c r="DY542" s="204"/>
      <c r="DZ542" s="204"/>
      <c r="EA542" s="204"/>
      <c r="EB542" s="204"/>
      <c r="EC542" s="204"/>
      <c r="ED542" s="204"/>
      <c r="EE542" s="204"/>
      <c r="EF542" s="204"/>
      <c r="EG542" s="204"/>
      <c r="EH542" s="204"/>
      <c r="EI542" s="204"/>
      <c r="EJ542" s="204"/>
      <c r="EK542" s="204"/>
      <c r="EL542" s="204"/>
      <c r="EM542" s="204"/>
      <c r="EN542" s="204"/>
      <c r="EO542" s="204"/>
      <c r="EP542" s="204"/>
      <c r="EQ542" s="204"/>
      <c r="ER542" s="204"/>
      <c r="ES542" s="204"/>
      <c r="ET542" s="204"/>
      <c r="EU542" s="204"/>
      <c r="EV542" s="204"/>
      <c r="EW542" s="204"/>
      <c r="EX542" s="204"/>
      <c r="EY542" s="204"/>
      <c r="EZ542" s="204"/>
      <c r="FA542" s="204"/>
      <c r="FB542" s="204"/>
      <c r="FC542" s="204"/>
      <c r="FD542" s="204"/>
      <c r="FE542" s="204"/>
      <c r="FF542" s="204"/>
      <c r="FG542" s="204"/>
      <c r="FH542" s="204"/>
      <c r="FI542" s="204"/>
      <c r="FJ542" s="204"/>
      <c r="FK542" s="204"/>
      <c r="FL542" s="204"/>
      <c r="FM542" s="204"/>
      <c r="FN542" s="204"/>
      <c r="FO542" s="204"/>
      <c r="FP542" s="204"/>
      <c r="FQ542" s="204"/>
      <c r="FR542" s="204"/>
      <c r="FS542" s="204"/>
      <c r="FT542" s="204"/>
      <c r="FU542" s="204"/>
      <c r="FV542" s="204"/>
      <c r="FW542" s="204"/>
      <c r="FX542" s="204"/>
      <c r="FY542" s="204"/>
      <c r="FZ542" s="204"/>
      <c r="GA542" s="204"/>
      <c r="GB542" s="204"/>
      <c r="GC542" s="204"/>
      <c r="GD542" s="204"/>
      <c r="GE542" s="204"/>
      <c r="GF542" s="204"/>
      <c r="GG542" s="204"/>
      <c r="GH542" s="204"/>
      <c r="GI542" s="204"/>
      <c r="GJ542" s="204"/>
      <c r="GK542" s="204"/>
      <c r="GL542" s="204"/>
      <c r="GM542" s="204"/>
      <c r="GN542" s="204"/>
      <c r="GO542" s="204"/>
      <c r="GP542" s="204"/>
      <c r="GQ542" s="204"/>
      <c r="GR542" s="204"/>
      <c r="GS542" s="204"/>
      <c r="GT542" s="204"/>
      <c r="GU542" s="204"/>
      <c r="GV542" s="204"/>
      <c r="GW542" s="204"/>
      <c r="GX542" s="204"/>
      <c r="GY542" s="204"/>
      <c r="GZ542" s="204"/>
      <c r="HA542" s="204"/>
      <c r="HB542" s="204"/>
      <c r="HC542" s="204"/>
      <c r="HD542" s="204"/>
      <c r="HE542" s="204"/>
      <c r="HF542" s="204"/>
      <c r="HG542" s="204"/>
      <c r="HH542" s="204"/>
      <c r="HI542" s="204"/>
      <c r="HJ542" s="204"/>
      <c r="HK542" s="204"/>
      <c r="HL542" s="204"/>
      <c r="HM542" s="204"/>
      <c r="HN542" s="204"/>
      <c r="HO542" s="204"/>
      <c r="HP542" s="204"/>
      <c r="HQ542" s="204"/>
      <c r="HR542" s="204"/>
      <c r="HS542" s="204"/>
      <c r="HT542" s="204"/>
      <c r="HU542" s="204"/>
      <c r="HV542" s="204"/>
      <c r="HW542" s="204"/>
      <c r="HX542" s="204"/>
      <c r="HY542" s="204"/>
      <c r="HZ542" s="204"/>
      <c r="IA542" s="204"/>
      <c r="IB542" s="204"/>
      <c r="IC542" s="204"/>
      <c r="ID542" s="204"/>
      <c r="IE542" s="204"/>
      <c r="IF542" s="204"/>
      <c r="IG542" s="204"/>
      <c r="IH542" s="204"/>
      <c r="II542" s="204"/>
      <c r="IJ542" s="204"/>
      <c r="IK542" s="204"/>
      <c r="IL542" s="204"/>
      <c r="IM542" s="204"/>
      <c r="IN542" s="204"/>
      <c r="IO542" s="204"/>
      <c r="IP542" s="204"/>
      <c r="IQ542" s="204"/>
      <c r="IR542" s="204"/>
      <c r="IS542" s="204"/>
      <c r="IT542" s="204"/>
      <c r="IU542" s="204"/>
      <c r="IV542" s="204"/>
      <c r="IW542" s="204"/>
    </row>
    <row r="543" customFormat="false" ht="12.75" hidden="false" customHeight="false" outlineLevel="1" collapsed="false">
      <c r="A543" s="203"/>
      <c r="B543" s="206"/>
      <c r="C543" s="206"/>
      <c r="D543" s="206"/>
      <c r="E543" s="206"/>
      <c r="F543" s="69"/>
      <c r="G543" s="192"/>
      <c r="H543" s="192"/>
      <c r="I543" s="207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  <c r="AA543" s="204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204"/>
      <c r="BN543" s="204"/>
      <c r="BO543" s="204"/>
      <c r="BP543" s="204"/>
      <c r="BQ543" s="204"/>
      <c r="BR543" s="204"/>
      <c r="BS543" s="204"/>
      <c r="BT543" s="204"/>
      <c r="BU543" s="204"/>
      <c r="BV543" s="204"/>
      <c r="BW543" s="204"/>
      <c r="BX543" s="204"/>
      <c r="BY543" s="204"/>
      <c r="BZ543" s="204"/>
      <c r="CA543" s="204"/>
      <c r="CB543" s="204"/>
      <c r="CC543" s="204"/>
      <c r="CD543" s="204"/>
      <c r="CE543" s="204"/>
      <c r="CF543" s="204"/>
      <c r="CG543" s="204"/>
      <c r="CH543" s="204"/>
      <c r="CI543" s="204"/>
      <c r="CJ543" s="204"/>
      <c r="CK543" s="204"/>
      <c r="CL543" s="204"/>
      <c r="CM543" s="204"/>
      <c r="CN543" s="204"/>
      <c r="CO543" s="204"/>
      <c r="CP543" s="204"/>
      <c r="CQ543" s="204"/>
      <c r="CR543" s="204"/>
      <c r="CS543" s="204"/>
      <c r="CT543" s="204"/>
      <c r="CU543" s="204"/>
      <c r="CV543" s="204"/>
      <c r="CW543" s="204"/>
      <c r="CX543" s="204"/>
      <c r="CY543" s="204"/>
      <c r="CZ543" s="204"/>
      <c r="DA543" s="204"/>
      <c r="DB543" s="204"/>
      <c r="DC543" s="204"/>
      <c r="DD543" s="204"/>
      <c r="DE543" s="204"/>
      <c r="DF543" s="204"/>
      <c r="DG543" s="204"/>
      <c r="DH543" s="204"/>
      <c r="DI543" s="204"/>
      <c r="DJ543" s="204"/>
      <c r="DK543" s="204"/>
      <c r="DL543" s="204"/>
      <c r="DM543" s="204"/>
      <c r="DN543" s="204"/>
      <c r="DO543" s="204"/>
      <c r="DP543" s="204"/>
      <c r="DQ543" s="204"/>
      <c r="DR543" s="204"/>
      <c r="DS543" s="204"/>
      <c r="DT543" s="204"/>
      <c r="DU543" s="204"/>
      <c r="DV543" s="204"/>
      <c r="DW543" s="204"/>
      <c r="DX543" s="204"/>
      <c r="DY543" s="204"/>
      <c r="DZ543" s="204"/>
      <c r="EA543" s="204"/>
      <c r="EB543" s="204"/>
      <c r="EC543" s="204"/>
      <c r="ED543" s="204"/>
      <c r="EE543" s="204"/>
      <c r="EF543" s="204"/>
      <c r="EG543" s="204"/>
      <c r="EH543" s="204"/>
      <c r="EI543" s="204"/>
      <c r="EJ543" s="204"/>
      <c r="EK543" s="204"/>
      <c r="EL543" s="204"/>
      <c r="EM543" s="204"/>
      <c r="EN543" s="204"/>
      <c r="EO543" s="204"/>
      <c r="EP543" s="204"/>
      <c r="EQ543" s="204"/>
      <c r="ER543" s="204"/>
      <c r="ES543" s="204"/>
      <c r="ET543" s="204"/>
      <c r="EU543" s="204"/>
      <c r="EV543" s="204"/>
      <c r="EW543" s="204"/>
      <c r="EX543" s="204"/>
      <c r="EY543" s="204"/>
      <c r="EZ543" s="204"/>
      <c r="FA543" s="204"/>
      <c r="FB543" s="204"/>
      <c r="FC543" s="204"/>
      <c r="FD543" s="204"/>
      <c r="FE543" s="204"/>
      <c r="FF543" s="204"/>
      <c r="FG543" s="204"/>
      <c r="FH543" s="204"/>
      <c r="FI543" s="204"/>
      <c r="FJ543" s="204"/>
      <c r="FK543" s="204"/>
      <c r="FL543" s="204"/>
      <c r="FM543" s="204"/>
      <c r="FN543" s="204"/>
      <c r="FO543" s="204"/>
      <c r="FP543" s="204"/>
      <c r="FQ543" s="204"/>
      <c r="FR543" s="204"/>
      <c r="FS543" s="204"/>
      <c r="FT543" s="204"/>
      <c r="FU543" s="204"/>
      <c r="FV543" s="204"/>
      <c r="FW543" s="204"/>
      <c r="FX543" s="204"/>
      <c r="FY543" s="204"/>
      <c r="FZ543" s="204"/>
      <c r="GA543" s="204"/>
      <c r="GB543" s="204"/>
      <c r="GC543" s="204"/>
      <c r="GD543" s="204"/>
      <c r="GE543" s="204"/>
      <c r="GF543" s="204"/>
      <c r="GG543" s="204"/>
      <c r="GH543" s="204"/>
      <c r="GI543" s="204"/>
      <c r="GJ543" s="204"/>
      <c r="GK543" s="204"/>
      <c r="GL543" s="204"/>
      <c r="GM543" s="204"/>
      <c r="GN543" s="204"/>
      <c r="GO543" s="204"/>
      <c r="GP543" s="204"/>
      <c r="GQ543" s="204"/>
      <c r="GR543" s="204"/>
      <c r="GS543" s="204"/>
      <c r="GT543" s="204"/>
      <c r="GU543" s="204"/>
      <c r="GV543" s="204"/>
      <c r="GW543" s="204"/>
      <c r="GX543" s="204"/>
      <c r="GY543" s="204"/>
      <c r="GZ543" s="204"/>
      <c r="HA543" s="204"/>
      <c r="HB543" s="204"/>
      <c r="HC543" s="204"/>
      <c r="HD543" s="204"/>
      <c r="HE543" s="204"/>
      <c r="HF543" s="204"/>
      <c r="HG543" s="204"/>
      <c r="HH543" s="204"/>
      <c r="HI543" s="204"/>
      <c r="HJ543" s="204"/>
      <c r="HK543" s="204"/>
      <c r="HL543" s="204"/>
      <c r="HM543" s="204"/>
      <c r="HN543" s="204"/>
      <c r="HO543" s="204"/>
      <c r="HP543" s="204"/>
      <c r="HQ543" s="204"/>
      <c r="HR543" s="204"/>
      <c r="HS543" s="204"/>
      <c r="HT543" s="204"/>
      <c r="HU543" s="204"/>
      <c r="HV543" s="204"/>
      <c r="HW543" s="204"/>
      <c r="HX543" s="204"/>
      <c r="HY543" s="204"/>
      <c r="HZ543" s="204"/>
      <c r="IA543" s="204"/>
      <c r="IB543" s="204"/>
      <c r="IC543" s="204"/>
      <c r="ID543" s="204"/>
      <c r="IE543" s="204"/>
      <c r="IF543" s="204"/>
      <c r="IG543" s="204"/>
      <c r="IH543" s="204"/>
      <c r="II543" s="204"/>
      <c r="IJ543" s="204"/>
      <c r="IK543" s="204"/>
      <c r="IL543" s="204"/>
      <c r="IM543" s="204"/>
      <c r="IN543" s="204"/>
      <c r="IO543" s="204"/>
      <c r="IP543" s="204"/>
      <c r="IQ543" s="204"/>
      <c r="IR543" s="204"/>
      <c r="IS543" s="204"/>
      <c r="IT543" s="204"/>
      <c r="IU543" s="204"/>
      <c r="IV543" s="204"/>
      <c r="IW543" s="204"/>
    </row>
    <row r="544" customFormat="false" ht="12.75" hidden="false" customHeight="false" outlineLevel="1" collapsed="false">
      <c r="A544" s="203"/>
      <c r="B544" s="192"/>
      <c r="C544" s="192"/>
      <c r="D544" s="192"/>
      <c r="E544" s="192"/>
      <c r="F544" s="192"/>
      <c r="G544" s="207"/>
      <c r="H544" s="192"/>
      <c r="I544" s="69"/>
      <c r="J544" s="204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  <c r="AA544" s="204"/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  <c r="BP544" s="204"/>
      <c r="BQ544" s="204"/>
      <c r="BR544" s="204"/>
      <c r="BS544" s="204"/>
      <c r="BT544" s="204"/>
      <c r="BU544" s="204"/>
      <c r="BV544" s="204"/>
      <c r="BW544" s="204"/>
      <c r="BX544" s="204"/>
      <c r="BY544" s="204"/>
      <c r="BZ544" s="204"/>
      <c r="CA544" s="204"/>
      <c r="CB544" s="204"/>
      <c r="CC544" s="204"/>
      <c r="CD544" s="204"/>
      <c r="CE544" s="204"/>
      <c r="CF544" s="204"/>
      <c r="CG544" s="204"/>
      <c r="CH544" s="204"/>
      <c r="CI544" s="204"/>
      <c r="CJ544" s="204"/>
      <c r="CK544" s="204"/>
      <c r="CL544" s="204"/>
      <c r="CM544" s="204"/>
      <c r="CN544" s="204"/>
      <c r="CO544" s="204"/>
      <c r="CP544" s="204"/>
      <c r="CQ544" s="204"/>
      <c r="CR544" s="204"/>
      <c r="CS544" s="204"/>
      <c r="CT544" s="204"/>
      <c r="CU544" s="204"/>
      <c r="CV544" s="204"/>
      <c r="CW544" s="204"/>
      <c r="CX544" s="204"/>
      <c r="CY544" s="204"/>
      <c r="CZ544" s="204"/>
      <c r="DA544" s="204"/>
      <c r="DB544" s="204"/>
      <c r="DC544" s="204"/>
      <c r="DD544" s="204"/>
      <c r="DE544" s="204"/>
      <c r="DF544" s="204"/>
      <c r="DG544" s="204"/>
      <c r="DH544" s="204"/>
      <c r="DI544" s="204"/>
      <c r="DJ544" s="204"/>
      <c r="DK544" s="204"/>
      <c r="DL544" s="204"/>
      <c r="DM544" s="204"/>
      <c r="DN544" s="204"/>
      <c r="DO544" s="204"/>
      <c r="DP544" s="204"/>
      <c r="DQ544" s="204"/>
      <c r="DR544" s="204"/>
      <c r="DS544" s="204"/>
      <c r="DT544" s="204"/>
      <c r="DU544" s="204"/>
      <c r="DV544" s="204"/>
      <c r="DW544" s="204"/>
      <c r="DX544" s="204"/>
      <c r="DY544" s="204"/>
      <c r="DZ544" s="204"/>
      <c r="EA544" s="204"/>
      <c r="EB544" s="204"/>
      <c r="EC544" s="204"/>
      <c r="ED544" s="204"/>
      <c r="EE544" s="204"/>
      <c r="EF544" s="204"/>
      <c r="EG544" s="204"/>
      <c r="EH544" s="204"/>
      <c r="EI544" s="204"/>
      <c r="EJ544" s="204"/>
      <c r="EK544" s="204"/>
      <c r="EL544" s="204"/>
      <c r="EM544" s="204"/>
      <c r="EN544" s="204"/>
      <c r="EO544" s="204"/>
      <c r="EP544" s="204"/>
      <c r="EQ544" s="204"/>
      <c r="ER544" s="204"/>
      <c r="ES544" s="204"/>
      <c r="ET544" s="204"/>
      <c r="EU544" s="204"/>
      <c r="EV544" s="204"/>
      <c r="EW544" s="204"/>
      <c r="EX544" s="204"/>
      <c r="EY544" s="204"/>
      <c r="EZ544" s="204"/>
      <c r="FA544" s="204"/>
      <c r="FB544" s="204"/>
      <c r="FC544" s="204"/>
      <c r="FD544" s="204"/>
      <c r="FE544" s="204"/>
      <c r="FF544" s="204"/>
      <c r="FG544" s="204"/>
      <c r="FH544" s="204"/>
      <c r="FI544" s="204"/>
      <c r="FJ544" s="204"/>
      <c r="FK544" s="204"/>
      <c r="FL544" s="204"/>
      <c r="FM544" s="204"/>
      <c r="FN544" s="204"/>
      <c r="FO544" s="204"/>
      <c r="FP544" s="204"/>
      <c r="FQ544" s="204"/>
      <c r="FR544" s="204"/>
      <c r="FS544" s="204"/>
      <c r="FT544" s="204"/>
      <c r="FU544" s="204"/>
      <c r="FV544" s="204"/>
      <c r="FW544" s="204"/>
      <c r="FX544" s="204"/>
      <c r="FY544" s="204"/>
      <c r="FZ544" s="204"/>
      <c r="GA544" s="204"/>
      <c r="GB544" s="204"/>
      <c r="GC544" s="204"/>
      <c r="GD544" s="204"/>
      <c r="GE544" s="204"/>
      <c r="GF544" s="204"/>
      <c r="GG544" s="204"/>
      <c r="GH544" s="204"/>
      <c r="GI544" s="204"/>
      <c r="GJ544" s="204"/>
      <c r="GK544" s="204"/>
      <c r="GL544" s="204"/>
      <c r="GM544" s="204"/>
      <c r="GN544" s="204"/>
      <c r="GO544" s="204"/>
      <c r="GP544" s="204"/>
      <c r="GQ544" s="204"/>
      <c r="GR544" s="204"/>
      <c r="GS544" s="204"/>
      <c r="GT544" s="204"/>
      <c r="GU544" s="204"/>
      <c r="GV544" s="204"/>
      <c r="GW544" s="204"/>
      <c r="GX544" s="204"/>
      <c r="GY544" s="204"/>
      <c r="GZ544" s="204"/>
      <c r="HA544" s="204"/>
      <c r="HB544" s="204"/>
      <c r="HC544" s="204"/>
      <c r="HD544" s="204"/>
      <c r="HE544" s="204"/>
      <c r="HF544" s="204"/>
      <c r="HG544" s="204"/>
      <c r="HH544" s="204"/>
      <c r="HI544" s="204"/>
      <c r="HJ544" s="204"/>
      <c r="HK544" s="204"/>
      <c r="HL544" s="204"/>
      <c r="HM544" s="204"/>
      <c r="HN544" s="204"/>
      <c r="HO544" s="204"/>
      <c r="HP544" s="204"/>
      <c r="HQ544" s="204"/>
      <c r="HR544" s="204"/>
      <c r="HS544" s="204"/>
      <c r="HT544" s="204"/>
      <c r="HU544" s="204"/>
      <c r="HV544" s="204"/>
      <c r="HW544" s="204"/>
      <c r="HX544" s="204"/>
      <c r="HY544" s="204"/>
      <c r="HZ544" s="204"/>
      <c r="IA544" s="204"/>
      <c r="IB544" s="204"/>
      <c r="IC544" s="204"/>
      <c r="ID544" s="204"/>
      <c r="IE544" s="204"/>
      <c r="IF544" s="204"/>
      <c r="IG544" s="204"/>
      <c r="IH544" s="204"/>
      <c r="II544" s="204"/>
      <c r="IJ544" s="204"/>
      <c r="IK544" s="204"/>
      <c r="IL544" s="204"/>
      <c r="IM544" s="204"/>
      <c r="IN544" s="204"/>
      <c r="IO544" s="204"/>
      <c r="IP544" s="204"/>
      <c r="IQ544" s="204"/>
      <c r="IR544" s="204"/>
      <c r="IS544" s="204"/>
      <c r="IT544" s="204"/>
      <c r="IU544" s="204"/>
      <c r="IV544" s="204"/>
      <c r="IW544" s="204"/>
    </row>
    <row r="545" customFormat="false" ht="12.75" hidden="false" customHeight="false" outlineLevel="1" collapsed="false">
      <c r="A545" s="208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123"/>
      <c r="B546" s="203"/>
      <c r="C546" s="203"/>
      <c r="D546" s="203"/>
      <c r="E546" s="203"/>
      <c r="F546" s="203"/>
      <c r="G546" s="209"/>
      <c r="H546" s="209"/>
      <c r="I546" s="209"/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112"/>
      <c r="B547" s="203"/>
      <c r="C547" s="203"/>
      <c r="D547" s="209"/>
      <c r="E547" s="209"/>
      <c r="F547" s="209"/>
      <c r="G547" s="209"/>
      <c r="H547" s="209"/>
      <c r="I547" s="209"/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112"/>
      <c r="B548" s="210"/>
      <c r="C548" s="210"/>
      <c r="D548" s="209"/>
      <c r="E548" s="209"/>
      <c r="F548" s="209"/>
      <c r="G548" s="209"/>
      <c r="H548" s="209"/>
      <c r="I548" s="209"/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112"/>
      <c r="B549" s="211"/>
      <c r="C549" s="211"/>
      <c r="D549" s="209"/>
      <c r="E549" s="209"/>
      <c r="F549" s="209"/>
      <c r="G549" s="209"/>
      <c r="H549" s="209"/>
      <c r="I549" s="209"/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18"/>
      <c r="B550" s="208"/>
      <c r="C550" s="208"/>
      <c r="D550" s="209"/>
      <c r="E550" s="209"/>
      <c r="F550" s="209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26"/>
      <c r="B551" s="204"/>
      <c r="C551" s="204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23"/>
      <c r="B552" s="203"/>
      <c r="C552" s="203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212"/>
      <c r="B553" s="213"/>
      <c r="C553" s="213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212"/>
      <c r="B554" s="213"/>
      <c r="C554" s="213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212"/>
      <c r="B555" s="213"/>
      <c r="C555" s="213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212"/>
      <c r="B556" s="213"/>
      <c r="C556" s="21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125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212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123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123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123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123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12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12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12"/>
      <c r="B571" s="213"/>
      <c r="C571" s="213"/>
      <c r="D571" s="214"/>
      <c r="E571" s="214"/>
      <c r="F571" s="214"/>
      <c r="G571" s="214"/>
      <c r="H571" s="214"/>
      <c r="I571" s="214"/>
      <c r="J571" s="214"/>
      <c r="K571" s="214"/>
      <c r="L571" s="214"/>
      <c r="M571" s="214"/>
      <c r="N571" s="214"/>
      <c r="O571" s="214"/>
      <c r="P571" s="214"/>
      <c r="Q571" s="214"/>
      <c r="R571" s="214"/>
      <c r="S571" s="214"/>
      <c r="T571" s="214"/>
      <c r="U571" s="214"/>
      <c r="V571" s="214"/>
      <c r="W571" s="214"/>
      <c r="X571" s="214"/>
      <c r="Y571" s="214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5"/>
      <c r="C572" s="215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3.9" hidden="false" customHeight="true" outlineLevel="1" collapsed="false">
      <c r="A573" s="118"/>
      <c r="B573" s="215"/>
      <c r="C573" s="215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12"/>
      <c r="B574" s="210"/>
      <c r="C574" s="210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8"/>
      <c r="B575" s="210"/>
      <c r="C575" s="210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0"/>
      <c r="C576" s="210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2.75" hidden="false" customHeight="false" outlineLevel="1" collapsed="false">
      <c r="A577" s="112"/>
      <c r="B577" s="210"/>
      <c r="C577" s="210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2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23"/>
      <c r="B580" s="204"/>
      <c r="C580" s="204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23"/>
      <c r="B581" s="203"/>
      <c r="C581" s="203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03"/>
      <c r="C582" s="203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03"/>
      <c r="C583" s="203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12"/>
      <c r="B584" s="203"/>
      <c r="C584" s="203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12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16"/>
      <c r="C588" s="216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16"/>
      <c r="C589" s="216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8"/>
      <c r="B590" s="215"/>
      <c r="C590" s="215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23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23"/>
      <c r="B592" s="203"/>
      <c r="C592" s="203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23"/>
      <c r="B593" s="203"/>
      <c r="C593" s="203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23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15"/>
      <c r="C595" s="215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15"/>
      <c r="C596" s="215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</row>
    <row r="598" customFormat="false" ht="12.75" hidden="false" customHeight="false" outlineLevel="1" collapsed="false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</row>
    <row r="599" customFormat="false" ht="12.75" hidden="false" customHeight="false" outlineLevel="1" collapsed="false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</row>
    <row r="600" customFormat="false" ht="12.75" hidden="false" customHeight="false" outlineLevel="1" collapsed="false">
      <c r="A600" s="88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</row>
    <row r="601" customFormat="false" ht="12.75" hidden="false" customHeight="false" outlineLevel="1" collapsed="false">
      <c r="A601" s="106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217"/>
      <c r="B602" s="79"/>
      <c r="C602" s="79"/>
      <c r="D602" s="79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  <c r="P602" s="196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88"/>
      <c r="C604" s="88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true" customHeight="false" outlineLevel="2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true" customHeight="false" outlineLevel="2" collapsed="false">
      <c r="A606" s="189"/>
      <c r="B606" s="79"/>
      <c r="C606" s="79"/>
      <c r="D606" s="79"/>
      <c r="E606" s="190"/>
      <c r="F606" s="190"/>
      <c r="G606" s="190"/>
      <c r="H606" s="190"/>
      <c r="I606" s="190"/>
      <c r="J606" s="190"/>
      <c r="K606" s="190"/>
      <c r="L606" s="190"/>
      <c r="M606" s="190"/>
      <c r="N606" s="190"/>
      <c r="O606" s="190"/>
      <c r="P606" s="190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true" customHeight="false" outlineLevel="2" collapsed="false">
      <c r="A607" s="189"/>
      <c r="B607" s="79"/>
      <c r="C607" s="79"/>
      <c r="D607" s="79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true" customHeight="false" outlineLevel="2" collapsed="false">
      <c r="A608" s="189"/>
      <c r="B608" s="79"/>
      <c r="C608" s="79"/>
      <c r="D608" s="79"/>
      <c r="E608" s="190"/>
      <c r="F608" s="190"/>
      <c r="G608" s="190"/>
      <c r="H608" s="190"/>
      <c r="I608" s="190"/>
      <c r="J608" s="190"/>
      <c r="K608" s="190"/>
      <c r="L608" s="190"/>
      <c r="M608" s="190"/>
      <c r="N608" s="190"/>
      <c r="O608" s="190"/>
      <c r="P608" s="1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89"/>
      <c r="B609" s="79"/>
      <c r="C609" s="79"/>
      <c r="D609" s="79"/>
      <c r="E609" s="190"/>
      <c r="F609" s="190"/>
      <c r="G609" s="190"/>
      <c r="H609" s="190"/>
      <c r="I609" s="190"/>
      <c r="J609" s="190"/>
      <c r="K609" s="190"/>
      <c r="L609" s="190"/>
      <c r="M609" s="190"/>
      <c r="N609" s="190"/>
      <c r="O609" s="190"/>
      <c r="P609" s="190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7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06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18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89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7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7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7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106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false" customHeight="false" outlineLevel="1" collapsed="true">
      <c r="A630" s="106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false" customHeight="false" outlineLevel="1" collapsed="false">
      <c r="A631" s="106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false" customHeight="false" outlineLevel="1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false" customHeight="false" outlineLevel="1" collapsed="false">
      <c r="A633" s="7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false">
      <c r="A634" s="79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106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106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0" collapsed="false">
      <c r="A639" s="79"/>
      <c r="B639" s="79"/>
      <c r="C639" s="79"/>
      <c r="D639" s="79"/>
      <c r="E639" s="79"/>
      <c r="F639" s="79"/>
      <c r="G639" s="79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0" collapsed="false">
      <c r="A640" s="79"/>
      <c r="B640" s="79"/>
      <c r="C640" s="79"/>
      <c r="D640" s="79"/>
      <c r="E640" s="79"/>
      <c r="F640" s="79"/>
      <c r="G640" s="79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0" collapsed="false">
      <c r="A641" s="79"/>
      <c r="B641" s="79"/>
      <c r="C641" s="79"/>
      <c r="D641" s="79"/>
      <c r="E641" s="79"/>
      <c r="F641" s="79"/>
      <c r="G641" s="79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0" collapsed="false">
      <c r="A642" s="79"/>
      <c r="B642" s="79"/>
      <c r="C642" s="79"/>
      <c r="D642" s="79"/>
      <c r="E642" s="79"/>
      <c r="F642" s="79"/>
      <c r="G642" s="79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153" colorId="64" zoomScale="75" zoomScaleNormal="75" zoomScalePageLayoutView="100" workbookViewId="0">
      <selection pane="topLeft" activeCell="A169" activeCellId="0" sqref="A169:F193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20</v>
      </c>
      <c r="C1" s="80" t="n">
        <v>83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 t="n">
        <f aca="false">[14]Financials!I$14</f>
        <v>5017.80744249758</v>
      </c>
      <c r="F10" s="95" t="n">
        <f aca="false">[14]Financials!J$14</f>
        <v>5017.80744249758</v>
      </c>
      <c r="G10" s="95" t="n">
        <f aca="false">[14]Financials!K$14</f>
        <v>5017.80744249758</v>
      </c>
      <c r="H10" s="95" t="n">
        <f aca="false">[14]Financials!L$14</f>
        <v>5017.80744249758</v>
      </c>
      <c r="I10" s="95" t="n">
        <f aca="false">[14]Financials!M$14</f>
        <v>5017.80744249758</v>
      </c>
      <c r="J10" s="95" t="n">
        <f aca="false">[14]Financials!N$14</f>
        <v>5017.80744249758</v>
      </c>
      <c r="K10" s="95" t="n">
        <f aca="false">[14]Financials!O$14</f>
        <v>5017.80744249758</v>
      </c>
      <c r="L10" s="95" t="n">
        <f aca="false">[14]Financials!P$14</f>
        <v>5017.80744249758</v>
      </c>
      <c r="M10" s="95" t="n">
        <f aca="false">[14]Financials!Q$14</f>
        <v>5017.80744249758</v>
      </c>
      <c r="N10" s="95" t="n">
        <f aca="false">[14]Financials!R$14</f>
        <v>5017.80744249758</v>
      </c>
      <c r="O10" s="95" t="n">
        <f aca="false">[14]Financials!S$14</f>
        <v>5017.80744249758</v>
      </c>
      <c r="P10" s="95" t="n">
        <f aca="false">[14]Financials!T$14</f>
        <v>5017.80744249758</v>
      </c>
      <c r="Q10" s="95" t="n">
        <f aca="false">[14]Financials!U$14</f>
        <v>5017.80744249758</v>
      </c>
      <c r="R10" s="95" t="n">
        <f aca="false">[14]Financials!V$14</f>
        <v>4342.6538596838</v>
      </c>
      <c r="S10" s="95" t="n">
        <f aca="false">[14]Financials!W$14</f>
        <v>0</v>
      </c>
      <c r="T10" s="95" t="n">
        <f aca="false">[14]Financials!X$14</f>
        <v>0</v>
      </c>
      <c r="U10" s="95" t="n">
        <f aca="false">[14]Financials!Y$14</f>
        <v>0</v>
      </c>
      <c r="V10" s="95" t="n">
        <f aca="false">[14]Financials!Z$14</f>
        <v>0</v>
      </c>
      <c r="W10" s="95" t="n">
        <f aca="false">[14]Financials!AA$14</f>
        <v>0</v>
      </c>
      <c r="X10" s="95" t="n">
        <f aca="false">[14]Financials!AB$14</f>
        <v>0</v>
      </c>
      <c r="Y10" s="95" t="n">
        <f aca="false">[14]Financials!AC$14</f>
        <v>0</v>
      </c>
      <c r="AA10" s="96" t="n">
        <f aca="false">SUM(F10:Y10)</f>
        <v>64556.3431696547</v>
      </c>
      <c r="AB10" s="97" t="n">
        <f aca="false">AA10*$C$60</f>
        <v>32278.1715848274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[14]Financials!I$13</f>
        <v>6510.46402698348</v>
      </c>
      <c r="F11" s="95" t="n">
        <f aca="false">[14]Financials!J$13</f>
        <v>6585.93240478722</v>
      </c>
      <c r="G11" s="95" t="n">
        <f aca="false">[14]Financials!K$13</f>
        <v>6688.34389201874</v>
      </c>
      <c r="H11" s="95" t="n">
        <f aca="false">[14]Financials!L$13</f>
        <v>7371.39838909531</v>
      </c>
      <c r="I11" s="95" t="n">
        <f aca="false">[14]Financials!M$13</f>
        <v>8054.45288617189</v>
      </c>
      <c r="J11" s="95" t="n">
        <f aca="false">[14]Financials!N$13</f>
        <v>8737.50738324846</v>
      </c>
      <c r="K11" s="95" t="n">
        <f aca="false">[14]Financials!O$13</f>
        <v>9420.56188032504</v>
      </c>
      <c r="L11" s="95" t="n">
        <f aca="false">[14]Financials!P$13</f>
        <v>10103.6163774016</v>
      </c>
      <c r="M11" s="95" t="n">
        <f aca="false">[14]Financials!Q$13</f>
        <v>10786.6708744782</v>
      </c>
      <c r="N11" s="95" t="n">
        <f aca="false">[14]Financials!R$13</f>
        <v>11273.2324272809</v>
      </c>
      <c r="O11" s="95" t="n">
        <f aca="false">[14]Financials!S$13</f>
        <v>11759.7939800837</v>
      </c>
      <c r="P11" s="95" t="n">
        <f aca="false">[14]Financials!T$13</f>
        <v>12246.3555328864</v>
      </c>
      <c r="Q11" s="95" t="n">
        <f aca="false">[14]Financials!U$13</f>
        <v>12732.9170856891</v>
      </c>
      <c r="R11" s="95" t="n">
        <f aca="false">[14]Financials!V$13</f>
        <v>13138.7408063651</v>
      </c>
      <c r="S11" s="95" t="n">
        <f aca="false">[14]Financials!W$13</f>
        <v>0</v>
      </c>
      <c r="T11" s="95" t="n">
        <f aca="false">[14]Financials!X$13</f>
        <v>0</v>
      </c>
      <c r="U11" s="95" t="n">
        <f aca="false">[14]Financials!Y$13</f>
        <v>0</v>
      </c>
      <c r="V11" s="95" t="n">
        <f aca="false">[14]Financials!Z$13</f>
        <v>0</v>
      </c>
      <c r="W11" s="95" t="n">
        <f aca="false">[14]Financials!AA$13</f>
        <v>0</v>
      </c>
      <c r="X11" s="95" t="n">
        <f aca="false">[14]Financials!AB$13</f>
        <v>0</v>
      </c>
      <c r="Y11" s="95" t="n">
        <f aca="false">[14]Financials!AC$13</f>
        <v>0</v>
      </c>
      <c r="AA11" s="96" t="n">
        <f aca="false">SUM(F11:Y11)</f>
        <v>128899.523919832</v>
      </c>
      <c r="AB11" s="97" t="n">
        <f aca="false">AA11*$C$60</f>
        <v>64449.7619599158</v>
      </c>
    </row>
    <row r="12" customFormat="false" ht="12.75" hidden="false" customHeight="false" outlineLevel="0" collapsed="false">
      <c r="A12" s="94" t="s">
        <v>247</v>
      </c>
      <c r="B12" s="90"/>
      <c r="C12" s="90"/>
      <c r="D12" s="81" t="n">
        <v>1</v>
      </c>
      <c r="E12" s="95" t="n">
        <f aca="false">[14]Financials!I$15</f>
        <v>1268.64839082975</v>
      </c>
      <c r="F12" s="95" t="n">
        <f aca="false">[14]Financials!J$15</f>
        <v>1001.52879808291</v>
      </c>
      <c r="G12" s="95" t="n">
        <f aca="false">[14]Financials!K$15</f>
        <v>0</v>
      </c>
      <c r="H12" s="95" t="n">
        <f aca="false">[14]Financials!L$15</f>
        <v>0</v>
      </c>
      <c r="I12" s="95" t="n">
        <f aca="false">[14]Financials!M$15</f>
        <v>0</v>
      </c>
      <c r="J12" s="95" t="n">
        <f aca="false">[14]Financials!N$15</f>
        <v>0</v>
      </c>
      <c r="K12" s="95" t="n">
        <f aca="false">[14]Financials!O$15</f>
        <v>0</v>
      </c>
      <c r="L12" s="95" t="n">
        <f aca="false">[14]Financials!P$15</f>
        <v>0</v>
      </c>
      <c r="M12" s="95" t="n">
        <f aca="false">[14]Financials!Q$15</f>
        <v>0</v>
      </c>
      <c r="N12" s="95" t="n">
        <f aca="false">[14]Financials!R$15</f>
        <v>0</v>
      </c>
      <c r="O12" s="95" t="n">
        <f aca="false">[14]Financials!S$15</f>
        <v>0</v>
      </c>
      <c r="P12" s="95" t="n">
        <f aca="false">[14]Financials!T$15</f>
        <v>0</v>
      </c>
      <c r="Q12" s="95" t="n">
        <f aca="false">[14]Financials!U$15</f>
        <v>0</v>
      </c>
      <c r="R12" s="95" t="n">
        <f aca="false">[14]Financials!V$15</f>
        <v>0</v>
      </c>
      <c r="S12" s="95" t="n">
        <f aca="false">[14]Financials!W$15</f>
        <v>0</v>
      </c>
      <c r="T12" s="95" t="n">
        <f aca="false">[14]Financials!X$15</f>
        <v>0</v>
      </c>
      <c r="U12" s="95" t="n">
        <f aca="false">[14]Financials!Y$15</f>
        <v>0</v>
      </c>
      <c r="V12" s="95" t="n">
        <f aca="false">[14]Financials!Z$15</f>
        <v>0</v>
      </c>
      <c r="W12" s="95" t="n">
        <f aca="false">[14]Financials!AA$15</f>
        <v>0</v>
      </c>
      <c r="X12" s="95" t="n">
        <f aca="false">[14]Financials!AB$15</f>
        <v>0</v>
      </c>
      <c r="Y12" s="95" t="n">
        <f aca="false">[14]Financials!AC$15</f>
        <v>0</v>
      </c>
      <c r="AA12" s="96" t="n">
        <f aca="false">SUM(F12:Y12)</f>
        <v>1001.52879808291</v>
      </c>
      <c r="AB12" s="97" t="n">
        <f aca="false">AA12*$C$60</f>
        <v>500.764399041454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12796.9198603108</v>
      </c>
      <c r="F20" s="81" t="n">
        <f aca="false">SUM(F10:F19)</f>
        <v>12605.2686453677</v>
      </c>
      <c r="G20" s="81" t="n">
        <f aca="false">SUM(G10:G19)</f>
        <v>11706.1513345163</v>
      </c>
      <c r="H20" s="81" t="n">
        <f aca="false">SUM(H10:H19)</f>
        <v>12389.2058315929</v>
      </c>
      <c r="I20" s="81" t="n">
        <f aca="false">SUM(I10:I19)</f>
        <v>13072.2603286695</v>
      </c>
      <c r="J20" s="81" t="n">
        <f aca="false">SUM(J10:J19)</f>
        <v>13755.314825746</v>
      </c>
      <c r="K20" s="81" t="n">
        <f aca="false">SUM(K10:K19)</f>
        <v>14438.3693228226</v>
      </c>
      <c r="L20" s="81" t="n">
        <f aca="false">SUM(L10:L19)</f>
        <v>15121.4238198992</v>
      </c>
      <c r="M20" s="81" t="n">
        <f aca="false">SUM(M10:M19)</f>
        <v>15804.4783169758</v>
      </c>
      <c r="N20" s="81" t="n">
        <f aca="false">SUM(N10:N19)</f>
        <v>16291.0398697785</v>
      </c>
      <c r="O20" s="81" t="n">
        <f aca="false">SUM(O10:O19)</f>
        <v>16777.6014225812</v>
      </c>
      <c r="P20" s="81" t="n">
        <f aca="false">SUM(P10:P19)</f>
        <v>17264.162975384</v>
      </c>
      <c r="Q20" s="81" t="n">
        <f aca="false">SUM(Q10:Q19)</f>
        <v>17750.7245281867</v>
      </c>
      <c r="R20" s="81" t="n">
        <f aca="false">SUM(R10:R19)</f>
        <v>17481.3946660489</v>
      </c>
      <c r="S20" s="81" t="n">
        <f aca="false">SUM(S10:S19)</f>
        <v>0</v>
      </c>
      <c r="T20" s="81" t="n">
        <f aca="false">SUM(T10:T19)</f>
        <v>0</v>
      </c>
      <c r="U20" s="81" t="n">
        <f aca="false">SUM(U10:U19)</f>
        <v>0</v>
      </c>
      <c r="V20" s="81" t="n">
        <f aca="false">SUM(V10:V19)</f>
        <v>0</v>
      </c>
      <c r="W20" s="81" t="n">
        <f aca="false">SUM(W10:W19)</f>
        <v>0</v>
      </c>
      <c r="X20" s="81" t="n">
        <f aca="false">SUM(X10:X19)</f>
        <v>0</v>
      </c>
      <c r="Y20" s="81" t="n">
        <f aca="false">SUM(Y10:Y19)</f>
        <v>0</v>
      </c>
      <c r="AA20" s="96" t="n">
        <f aca="false">SUM(F20:Y20)</f>
        <v>194457.395887569</v>
      </c>
      <c r="AB20" s="97" t="n">
        <f aca="false">AA20*$C$60</f>
        <v>97228.6979437847</v>
      </c>
    </row>
    <row r="21" customFormat="false" ht="12.75" hidden="false" customHeight="false" outlineLevel="0" collapsed="false">
      <c r="A21" s="94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94.917955592495</v>
      </c>
      <c r="F23" s="103" t="n">
        <f aca="false">F25/$C$1</f>
        <v>100.634780506333</v>
      </c>
      <c r="G23" s="103" t="n">
        <f aca="false">G25/$C$1</f>
        <v>101.811593097807</v>
      </c>
      <c r="H23" s="103" t="n">
        <f aca="false">H25/$C$1</f>
        <v>104.184436538246</v>
      </c>
      <c r="I23" s="103" t="n">
        <f aca="false">I25/$C$1</f>
        <v>106.358915833248</v>
      </c>
      <c r="J23" s="103" t="n">
        <f aca="false">J25/$C$1</f>
        <v>109.033977165289</v>
      </c>
      <c r="K23" s="103" t="n">
        <f aca="false">K25/$C$1</f>
        <v>111.882802724327</v>
      </c>
      <c r="L23" s="103" t="n">
        <f aca="false">L25/$C$1</f>
        <v>114.828290226901</v>
      </c>
      <c r="M23" s="103" t="n">
        <f aca="false">M25/$C$1</f>
        <v>121.640901718361</v>
      </c>
      <c r="N23" s="103" t="n">
        <f aca="false">N25/$C$1</f>
        <v>126.643408778202</v>
      </c>
      <c r="O23" s="103" t="n">
        <f aca="false">O25/$C$1</f>
        <v>129.80343382636</v>
      </c>
      <c r="P23" s="103" t="n">
        <f aca="false">P25/$C$1</f>
        <v>133.026610495139</v>
      </c>
      <c r="Q23" s="103" t="n">
        <f aca="false">Q25/$C$1</f>
        <v>136.314453903647</v>
      </c>
      <c r="R23" s="103" t="n">
        <f aca="false">R25/$C$1</f>
        <v>138.848874230405</v>
      </c>
      <c r="S23" s="103" t="n">
        <f aca="false">S25/$C$1</f>
        <v>0</v>
      </c>
      <c r="T23" s="103" t="n">
        <f aca="false">T25/$C$1</f>
        <v>0</v>
      </c>
      <c r="U23" s="103" t="n">
        <f aca="false">U25/$C$1</f>
        <v>0</v>
      </c>
      <c r="V23" s="103" t="n">
        <f aca="false">V25/$C$1</f>
        <v>0</v>
      </c>
      <c r="W23" s="103" t="n">
        <f aca="false">W25/$C$1</f>
        <v>0</v>
      </c>
      <c r="X23" s="103" t="n">
        <f aca="false">X25/$C$1</f>
        <v>0</v>
      </c>
      <c r="Y23" s="103" t="n">
        <f aca="false">Y25/$C$1</f>
        <v>0</v>
      </c>
      <c r="AA23" s="96" t="n">
        <f aca="false">SUM(F23:Y23)</f>
        <v>1535.01247904426</v>
      </c>
      <c r="AB23" s="97" t="n">
        <f aca="false">AA23*$C$60</f>
        <v>767.506239522132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SUM([14]Financials!I$20:I$29)</f>
        <v>7878.19031417709</v>
      </c>
      <c r="F25" s="95" t="n">
        <f aca="false">SUM([14]Financials!J$20:J$29)</f>
        <v>8352.6867820256</v>
      </c>
      <c r="G25" s="95" t="n">
        <f aca="false">SUM([14]Financials!K$20:K$29)</f>
        <v>8450.36222711794</v>
      </c>
      <c r="H25" s="95" t="n">
        <f aca="false">SUM([14]Financials!L$20:L$29)</f>
        <v>8647.30823267445</v>
      </c>
      <c r="I25" s="95" t="n">
        <f aca="false">SUM([14]Financials!M$20:M$29)</f>
        <v>8827.7900141596</v>
      </c>
      <c r="J25" s="95" t="n">
        <f aca="false">SUM([14]Financials!N$20:N$29)</f>
        <v>9049.820104719</v>
      </c>
      <c r="K25" s="95" t="n">
        <f aca="false">SUM([14]Financials!O$20:O$29)</f>
        <v>9286.2726261191</v>
      </c>
      <c r="L25" s="95" t="n">
        <f aca="false">SUM([14]Financials!P$20:P$29)</f>
        <v>9530.74808883279</v>
      </c>
      <c r="M25" s="95" t="n">
        <f aca="false">SUM([14]Financials!Q$20:Q$29)</f>
        <v>10096.1948426239</v>
      </c>
      <c r="N25" s="95" t="n">
        <f aca="false">SUM([14]Financials!R$20:R$29)</f>
        <v>10511.4029285908</v>
      </c>
      <c r="O25" s="95" t="n">
        <f aca="false">SUM([14]Financials!S$20:S$29)</f>
        <v>10773.6850075879</v>
      </c>
      <c r="P25" s="95" t="n">
        <f aca="false">SUM([14]Financials!T$20:T$29)</f>
        <v>11041.2086710965</v>
      </c>
      <c r="Q25" s="95" t="n">
        <f aca="false">SUM([14]Financials!U$20:U$29)</f>
        <v>11314.0996740027</v>
      </c>
      <c r="R25" s="95" t="n">
        <f aca="false">SUM([14]Financials!V$20:V$29)</f>
        <v>11524.4565611236</v>
      </c>
      <c r="S25" s="95" t="n">
        <f aca="false">SUM([14]Financials!W$20:W$29)</f>
        <v>0</v>
      </c>
      <c r="T25" s="95" t="n">
        <f aca="false">SUM([14]Financials!X$20:X$29)</f>
        <v>0</v>
      </c>
      <c r="U25" s="95" t="n">
        <f aca="false">SUM([14]Financials!Y$20:Y$29)</f>
        <v>0</v>
      </c>
      <c r="V25" s="95" t="n">
        <f aca="false">SUM([14]Financials!Z$20:Z$29)</f>
        <v>0</v>
      </c>
      <c r="W25" s="95" t="n">
        <f aca="false">SUM([14]Financials!AA$20:AA$29)</f>
        <v>0</v>
      </c>
      <c r="X25" s="95" t="n">
        <f aca="false">SUM([14]Financials!AB$20:AB$29)</f>
        <v>0</v>
      </c>
      <c r="Y25" s="95" t="n">
        <f aca="false">SUM([14]Financials!AC$20:AC$29)</f>
        <v>0</v>
      </c>
      <c r="AA25" s="96" t="n">
        <f aca="false">SUM(F25:Y25)</f>
        <v>127406.035760674</v>
      </c>
      <c r="AB25" s="97" t="n">
        <f aca="false">AA25*$C$60</f>
        <v>63703.017880337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 t="n">
        <f aca="false">[14]Financials!I$30</f>
        <v>318</v>
      </c>
      <c r="F28" s="95" t="n">
        <f aca="false">[14]Financials!J$30</f>
        <v>324.996</v>
      </c>
      <c r="G28" s="95" t="n">
        <f aca="false">[14]Financials!K$30</f>
        <v>332.795904</v>
      </c>
      <c r="H28" s="95" t="n">
        <f aca="false">[14]Financials!L$30</f>
        <v>340.783005696</v>
      </c>
      <c r="I28" s="95" t="n">
        <f aca="false">[14]Financials!M$30</f>
        <v>348.621014827008</v>
      </c>
      <c r="J28" s="95" t="n">
        <f aca="false">[14]Financials!N$30</f>
        <v>356.987919182856</v>
      </c>
      <c r="K28" s="95" t="n">
        <f aca="false">[14]Financials!O$30</f>
        <v>365.555629243245</v>
      </c>
      <c r="L28" s="95" t="n">
        <f aca="false">[14]Financials!P$30</f>
        <v>374.328964345083</v>
      </c>
      <c r="M28" s="95" t="n">
        <f aca="false">[14]Financials!Q$30</f>
        <v>383.312859489365</v>
      </c>
      <c r="N28" s="95" t="n">
        <f aca="false">[14]Financials!R$30</f>
        <v>392.512368117109</v>
      </c>
      <c r="O28" s="95" t="n">
        <f aca="false">[14]Financials!S$30</f>
        <v>401.93266495192</v>
      </c>
      <c r="P28" s="95" t="n">
        <f aca="false">[14]Financials!T$30</f>
        <v>411.579048910766</v>
      </c>
      <c r="Q28" s="95" t="n">
        <f aca="false">[14]Financials!U$30</f>
        <v>421.456946084625</v>
      </c>
      <c r="R28" s="95" t="n">
        <f aca="false">[14]Financials!V$30</f>
        <v>431.571912790656</v>
      </c>
      <c r="S28" s="95" t="n">
        <f aca="false">[14]Financials!W$30</f>
        <v>0</v>
      </c>
      <c r="T28" s="95" t="n">
        <f aca="false">[14]Financials!X$30</f>
        <v>0</v>
      </c>
      <c r="U28" s="95" t="n">
        <f aca="false">[14]Financials!Y$30</f>
        <v>0</v>
      </c>
      <c r="V28" s="95" t="n">
        <f aca="false">[14]Financials!Z$30</f>
        <v>0</v>
      </c>
      <c r="W28" s="95" t="n">
        <f aca="false">[14]Financials!AA$30</f>
        <v>0</v>
      </c>
      <c r="X28" s="95" t="n">
        <f aca="false">[14]Financials!AB$30</f>
        <v>0</v>
      </c>
      <c r="Y28" s="95" t="n">
        <f aca="false">[14]Financials!AC$30</f>
        <v>0</v>
      </c>
      <c r="AA28" s="96" t="n">
        <f aca="false">SUM(F28:Y28)</f>
        <v>4886.43423763863</v>
      </c>
      <c r="AB28" s="97" t="n">
        <f aca="false">AA28*$C$60</f>
        <v>2443.21711881932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 t="n">
        <f aca="false">[14]Financials!I$31</f>
        <v>104</v>
      </c>
      <c r="F29" s="95" t="n">
        <f aca="false">[14]Financials!J$31</f>
        <v>106.288</v>
      </c>
      <c r="G29" s="95" t="n">
        <f aca="false">[14]Financials!K$31</f>
        <v>108.838912</v>
      </c>
      <c r="H29" s="95" t="n">
        <f aca="false">[14]Financials!L$31</f>
        <v>111.451045888</v>
      </c>
      <c r="I29" s="95" t="n">
        <f aca="false">[14]Financials!M$31</f>
        <v>114.014419943424</v>
      </c>
      <c r="J29" s="95" t="n">
        <f aca="false">[14]Financials!N$31</f>
        <v>116.750766022066</v>
      </c>
      <c r="K29" s="95" t="n">
        <f aca="false">[14]Financials!O$31</f>
        <v>119.552784406596</v>
      </c>
      <c r="L29" s="95" t="n">
        <f aca="false">[14]Financials!P$31</f>
        <v>122.422051232354</v>
      </c>
      <c r="M29" s="95" t="n">
        <f aca="false">[14]Financials!Q$31</f>
        <v>125.360180461931</v>
      </c>
      <c r="N29" s="95" t="n">
        <f aca="false">[14]Financials!R$31</f>
        <v>128.368824793017</v>
      </c>
      <c r="O29" s="95" t="n">
        <f aca="false">[14]Financials!S$31</f>
        <v>131.449676588049</v>
      </c>
      <c r="P29" s="95" t="n">
        <f aca="false">[14]Financials!T$31</f>
        <v>134.604468826162</v>
      </c>
      <c r="Q29" s="95" t="n">
        <f aca="false">[14]Financials!U$31</f>
        <v>137.83497607799</v>
      </c>
      <c r="R29" s="95" t="n">
        <f aca="false">[14]Financials!V$31</f>
        <v>141.143015503862</v>
      </c>
      <c r="S29" s="95" t="n">
        <f aca="false">[14]Financials!W$31</f>
        <v>0</v>
      </c>
      <c r="T29" s="95" t="n">
        <f aca="false">[14]Financials!X$31</f>
        <v>0</v>
      </c>
      <c r="U29" s="95" t="n">
        <f aca="false">[14]Financials!Y$31</f>
        <v>0</v>
      </c>
      <c r="V29" s="95" t="n">
        <f aca="false">[14]Financials!Z$31</f>
        <v>0</v>
      </c>
      <c r="W29" s="95" t="n">
        <f aca="false">[14]Financials!AA$31</f>
        <v>0</v>
      </c>
      <c r="X29" s="95" t="n">
        <f aca="false">[14]Financials!AB$31</f>
        <v>0</v>
      </c>
      <c r="Y29" s="95" t="n">
        <f aca="false">[14]Financials!AC$31</f>
        <v>0</v>
      </c>
      <c r="AA29" s="96" t="n">
        <f aca="false">SUM(F29:Y29)</f>
        <v>1598.07912174345</v>
      </c>
      <c r="AB29" s="97" t="n">
        <f aca="false">AA29*$C$60</f>
        <v>799.039560871726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 t="n">
        <f aca="false">[14]Financials!I$33</f>
        <v>346.13088</v>
      </c>
      <c r="F34" s="95" t="n">
        <f aca="false">[14]Financials!J$33</f>
        <v>353.0534976</v>
      </c>
      <c r="G34" s="95" t="n">
        <f aca="false">[14]Financials!K$33</f>
        <v>360.8206745472</v>
      </c>
      <c r="H34" s="95" t="n">
        <f aca="false">[14]Financials!L$33</f>
        <v>369.480370736333</v>
      </c>
      <c r="I34" s="95" t="n">
        <f aca="false">[14]Financials!M$33</f>
        <v>378.347899634005</v>
      </c>
      <c r="J34" s="95" t="n">
        <f aca="false">[14]Financials!N$33</f>
        <v>387.049901325587</v>
      </c>
      <c r="K34" s="95" t="n">
        <f aca="false">[14]Financials!O$33</f>
        <v>396.339098957401</v>
      </c>
      <c r="L34" s="95" t="n">
        <f aca="false">[14]Financials!P$33</f>
        <v>405.851237332379</v>
      </c>
      <c r="M34" s="95" t="n">
        <f aca="false">[14]Financials!Q$33</f>
        <v>415.591667028356</v>
      </c>
      <c r="N34" s="95" t="n">
        <f aca="false">[14]Financials!R$33</f>
        <v>425.565867037036</v>
      </c>
      <c r="O34" s="95" t="n">
        <f aca="false">[14]Financials!S$33</f>
        <v>435.779447845925</v>
      </c>
      <c r="P34" s="95" t="n">
        <f aca="false">[14]Financials!T$33</f>
        <v>446.238154594227</v>
      </c>
      <c r="Q34" s="95" t="n">
        <f aca="false">[14]Financials!U$33</f>
        <v>456.947870304489</v>
      </c>
      <c r="R34" s="95" t="n">
        <f aca="false">[14]Financials!V$33</f>
        <v>467.914619191797</v>
      </c>
      <c r="S34" s="95" t="n">
        <f aca="false">[14]Financials!W$33</f>
        <v>0</v>
      </c>
      <c r="T34" s="95" t="n">
        <f aca="false">[14]Financials!X$33</f>
        <v>0</v>
      </c>
      <c r="U34" s="95" t="n">
        <f aca="false">[14]Financials!Y$33</f>
        <v>0</v>
      </c>
      <c r="V34" s="95" t="n">
        <f aca="false">[14]Financials!Z$33</f>
        <v>0</v>
      </c>
      <c r="W34" s="95" t="n">
        <f aca="false">[14]Financials!AA$33</f>
        <v>0</v>
      </c>
      <c r="X34" s="95" t="n">
        <f aca="false">[14]Financials!AB$33</f>
        <v>0</v>
      </c>
      <c r="Y34" s="95" t="n">
        <f aca="false">[14]Financials!AC$33</f>
        <v>0</v>
      </c>
      <c r="AA34" s="96" t="n">
        <f aca="false">SUM(F34:Y34)</f>
        <v>5298.98030613474</v>
      </c>
      <c r="AB34" s="97" t="n">
        <f aca="false">AA34*$C$60</f>
        <v>2649.49015306737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8646.32119417709</v>
      </c>
      <c r="F36" s="81" t="n">
        <f aca="false">SUM(F24:F35)</f>
        <v>9137.0242796256</v>
      </c>
      <c r="G36" s="81" t="n">
        <f aca="false">SUM(G24:G35)</f>
        <v>9252.81771766514</v>
      </c>
      <c r="H36" s="81" t="n">
        <f aca="false">SUM(H24:H35)</f>
        <v>9469.02265499478</v>
      </c>
      <c r="I36" s="81" t="n">
        <f aca="false">SUM(I24:I35)</f>
        <v>9668.77334856404</v>
      </c>
      <c r="J36" s="81" t="n">
        <f aca="false">SUM(J24:J35)</f>
        <v>9910.60869124951</v>
      </c>
      <c r="K36" s="81" t="n">
        <f aca="false">SUM(K24:K35)</f>
        <v>10167.7201387263</v>
      </c>
      <c r="L36" s="81" t="n">
        <f aca="false">SUM(L24:L35)</f>
        <v>10433.3503417426</v>
      </c>
      <c r="M36" s="81" t="n">
        <f aca="false">SUM(M24:M35)</f>
        <v>11020.4595496036</v>
      </c>
      <c r="N36" s="81" t="n">
        <f aca="false">SUM(N24:N35)</f>
        <v>11457.8499885379</v>
      </c>
      <c r="O36" s="81" t="n">
        <f aca="false">SUM(O24:O35)</f>
        <v>11742.8467969738</v>
      </c>
      <c r="P36" s="81" t="n">
        <f aca="false">SUM(P24:P35)</f>
        <v>12033.6303434277</v>
      </c>
      <c r="Q36" s="81" t="n">
        <f aca="false">SUM(Q24:Q35)</f>
        <v>12330.3394664698</v>
      </c>
      <c r="R36" s="81" t="n">
        <f aca="false">SUM(R24:R35)</f>
        <v>12565.0861086099</v>
      </c>
      <c r="S36" s="81" t="n">
        <f aca="false">SUM(S24:S35)</f>
        <v>0</v>
      </c>
      <c r="T36" s="81" t="n">
        <f aca="false">SUM(T24:T35)</f>
        <v>0</v>
      </c>
      <c r="U36" s="81" t="n">
        <f aca="false">SUM(U24:U35)</f>
        <v>0</v>
      </c>
      <c r="V36" s="81" t="n">
        <f aca="false">SUM(V24:V35)</f>
        <v>0</v>
      </c>
      <c r="W36" s="81" t="n">
        <f aca="false">SUM(W24:W35)</f>
        <v>0</v>
      </c>
      <c r="X36" s="81" t="n">
        <f aca="false">SUM(X24:X35)</f>
        <v>0</v>
      </c>
      <c r="Y36" s="81" t="n">
        <f aca="false">SUM(Y24:Y35)</f>
        <v>0</v>
      </c>
      <c r="AA36" s="96" t="n">
        <f aca="false">SUM(F36:Y36)</f>
        <v>139189.529426191</v>
      </c>
      <c r="AB36" s="97" t="n">
        <f aca="false">AA36*$C$60</f>
        <v>69594.7647130954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0.67565643049726</v>
      </c>
      <c r="F37" s="104" t="n">
        <f aca="false">F36/F20</f>
        <v>0.724857560491847</v>
      </c>
      <c r="G37" s="104" t="n">
        <f aca="false">G36/G20</f>
        <v>0.790423551964738</v>
      </c>
      <c r="H37" s="104" t="n">
        <f aca="false">H36/H20</f>
        <v>0.764296177148697</v>
      </c>
      <c r="I37" s="104" t="n">
        <f aca="false">I36/I20</f>
        <v>0.739640513994274</v>
      </c>
      <c r="J37" s="104" t="n">
        <f aca="false">J36/J20</f>
        <v>0.720493047000252</v>
      </c>
      <c r="K37" s="104" t="n">
        <f aca="false">K36/K20</f>
        <v>0.704215269147764</v>
      </c>
      <c r="L37" s="104" t="n">
        <f aca="false">L36/L20</f>
        <v>0.689971425046147</v>
      </c>
      <c r="M37" s="104" t="n">
        <f aca="false">M36/M20</f>
        <v>0.697299798739094</v>
      </c>
      <c r="N37" s="104" t="n">
        <f aca="false">N36/N20</f>
        <v>0.703322199204324</v>
      </c>
      <c r="O37" s="104" t="n">
        <f aca="false">O36/O20</f>
        <v>0.699912132920792</v>
      </c>
      <c r="P37" s="104" t="n">
        <f aca="false">P36/P20</f>
        <v>0.697029468534663</v>
      </c>
      <c r="Q37" s="104" t="n">
        <f aca="false">Q36/Q20</f>
        <v>0.694638658094787</v>
      </c>
      <c r="R37" s="104" t="n">
        <f aca="false">R36/R20</f>
        <v>0.718769088430511</v>
      </c>
      <c r="S37" s="104" t="e">
        <f aca="false">S36/S20</f>
        <v>#DIV/0!</v>
      </c>
      <c r="T37" s="104" t="e">
        <f aca="false">T36/T20</f>
        <v>#DIV/0!</v>
      </c>
      <c r="U37" s="104" t="e">
        <f aca="false">U36/U20</f>
        <v>#DIV/0!</v>
      </c>
      <c r="V37" s="104" t="e">
        <f aca="false">V36/V20</f>
        <v>#DIV/0!</v>
      </c>
      <c r="W37" s="104" t="e">
        <f aca="false">W36/W20</f>
        <v>#DIV/0!</v>
      </c>
      <c r="X37" s="104" t="e">
        <f aca="false">X36/X20</f>
        <v>#DIV/0!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4150.59866613371</v>
      </c>
      <c r="F39" s="105" t="n">
        <f aca="false">F20-F36</f>
        <v>3468.2443657421</v>
      </c>
      <c r="G39" s="105" t="n">
        <f aca="false">G20-G36</f>
        <v>2453.33361685117</v>
      </c>
      <c r="H39" s="105" t="n">
        <f aca="false">H20-H36</f>
        <v>2920.1831765981</v>
      </c>
      <c r="I39" s="105" t="n">
        <f aca="false">I20-I36</f>
        <v>3403.48698010543</v>
      </c>
      <c r="J39" s="105" t="n">
        <f aca="false">J20-J36</f>
        <v>3844.70613449654</v>
      </c>
      <c r="K39" s="105" t="n">
        <f aca="false">K20-K36</f>
        <v>4270.64918409627</v>
      </c>
      <c r="L39" s="105" t="n">
        <f aca="false">L20-L36</f>
        <v>4688.07347815659</v>
      </c>
      <c r="M39" s="105" t="n">
        <f aca="false">M20-M36</f>
        <v>4784.01876737219</v>
      </c>
      <c r="N39" s="105" t="n">
        <f aca="false">N20-N36</f>
        <v>4833.18988124057</v>
      </c>
      <c r="O39" s="105" t="n">
        <f aca="false">O20-O36</f>
        <v>5034.75462560749</v>
      </c>
      <c r="P39" s="105" t="n">
        <f aca="false">P20-P36</f>
        <v>5230.53263195627</v>
      </c>
      <c r="Q39" s="105" t="n">
        <f aca="false">Q20-Q36</f>
        <v>5420.38506171688</v>
      </c>
      <c r="R39" s="105" t="n">
        <f aca="false">R20-R36</f>
        <v>4916.30855743894</v>
      </c>
      <c r="S39" s="105" t="n">
        <f aca="false">S20-S36</f>
        <v>0</v>
      </c>
      <c r="T39" s="105" t="n">
        <f aca="false">T20-T36</f>
        <v>0</v>
      </c>
      <c r="U39" s="105" t="n">
        <f aca="false">U20-U36</f>
        <v>0</v>
      </c>
      <c r="V39" s="105" t="n">
        <f aca="false">V20-V36</f>
        <v>0</v>
      </c>
      <c r="W39" s="105" t="n">
        <f aca="false">W20-W36</f>
        <v>0</v>
      </c>
      <c r="X39" s="105" t="n">
        <f aca="false">X20-X36</f>
        <v>0</v>
      </c>
      <c r="Y39" s="105" t="n">
        <f aca="false">Y20-Y36</f>
        <v>0</v>
      </c>
      <c r="Z39" s="106"/>
      <c r="AA39" s="96" t="n">
        <f aca="false">SUM(F39:Y39)</f>
        <v>55267.8664613785</v>
      </c>
      <c r="AB39" s="97" t="n">
        <f aca="false">AA39*$C$60</f>
        <v>27633.9332306893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1345</v>
      </c>
      <c r="G41" s="81" t="n">
        <f aca="false">+G109</f>
        <v>1345</v>
      </c>
      <c r="H41" s="81" t="n">
        <f aca="false">+H109</f>
        <v>1345</v>
      </c>
      <c r="I41" s="81" t="n">
        <f aca="false">+I109</f>
        <v>1345</v>
      </c>
      <c r="J41" s="81" t="n">
        <f aca="false">+J109</f>
        <v>1345</v>
      </c>
      <c r="K41" s="81" t="n">
        <f aca="false">+K109</f>
        <v>1345</v>
      </c>
      <c r="L41" s="81" t="n">
        <f aca="false">+L109</f>
        <v>1345</v>
      </c>
      <c r="M41" s="81" t="n">
        <f aca="false">+M109</f>
        <v>1345</v>
      </c>
      <c r="N41" s="81" t="n">
        <f aca="false">+N109</f>
        <v>1345</v>
      </c>
      <c r="O41" s="81" t="n">
        <f aca="false">+O109</f>
        <v>1345</v>
      </c>
      <c r="P41" s="81" t="n">
        <f aca="false">+P109</f>
        <v>1345</v>
      </c>
      <c r="Q41" s="81" t="n">
        <f aca="false">+Q109</f>
        <v>1345</v>
      </c>
      <c r="R41" s="81" t="n">
        <f aca="false">+R109</f>
        <v>1345</v>
      </c>
      <c r="S41" s="81" t="n">
        <f aca="false">+S109</f>
        <v>0</v>
      </c>
      <c r="T41" s="81" t="n">
        <f aca="false">+T109</f>
        <v>0</v>
      </c>
      <c r="U41" s="81" t="n">
        <f aca="false">+U109</f>
        <v>0</v>
      </c>
      <c r="V41" s="81" t="n">
        <f aca="false">+V109</f>
        <v>0</v>
      </c>
      <c r="W41" s="81" t="n">
        <f aca="false">+W109</f>
        <v>0</v>
      </c>
      <c r="X41" s="81" t="n">
        <f aca="false">+X109</f>
        <v>0</v>
      </c>
      <c r="Y41" s="81" t="n">
        <f aca="false">+Y109</f>
        <v>0</v>
      </c>
      <c r="AA41" s="96" t="n">
        <f aca="false">SUM(F41:Y41)</f>
        <v>17485</v>
      </c>
      <c r="AB41" s="97" t="n">
        <f aca="false">AA41*$C$60</f>
        <v>8742.5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4150.59866613371</v>
      </c>
      <c r="F44" s="105" t="n">
        <f aca="false">F39-F41</f>
        <v>2123.2443657421</v>
      </c>
      <c r="G44" s="105" t="n">
        <f aca="false">G39-G41</f>
        <v>1108.33361685117</v>
      </c>
      <c r="H44" s="105" t="n">
        <f aca="false">H39-H41</f>
        <v>1575.1831765981</v>
      </c>
      <c r="I44" s="105" t="n">
        <f aca="false">I39-I41</f>
        <v>2058.48698010543</v>
      </c>
      <c r="J44" s="105" t="n">
        <f aca="false">J39-J41</f>
        <v>2499.70613449654</v>
      </c>
      <c r="K44" s="105" t="n">
        <f aca="false">K39-K41</f>
        <v>2925.64918409627</v>
      </c>
      <c r="L44" s="105" t="n">
        <f aca="false">L39-L41</f>
        <v>3343.07347815659</v>
      </c>
      <c r="M44" s="105" t="n">
        <f aca="false">M39-M41</f>
        <v>3439.01876737219</v>
      </c>
      <c r="N44" s="105" t="n">
        <f aca="false">N39-N41</f>
        <v>3488.18988124057</v>
      </c>
      <c r="O44" s="105" t="n">
        <f aca="false">O39-O41</f>
        <v>3689.75462560749</v>
      </c>
      <c r="P44" s="105" t="n">
        <f aca="false">P39-P41</f>
        <v>3885.53263195627</v>
      </c>
      <c r="Q44" s="105" t="n">
        <f aca="false">Q39-Q41</f>
        <v>4075.38506171688</v>
      </c>
      <c r="R44" s="105" t="n">
        <f aca="false">R39-R41</f>
        <v>3571.30855743894</v>
      </c>
      <c r="S44" s="105" t="n">
        <f aca="false">S39-S41</f>
        <v>0</v>
      </c>
      <c r="T44" s="105" t="n">
        <f aca="false">T39-T41</f>
        <v>0</v>
      </c>
      <c r="U44" s="105" t="n">
        <f aca="false">U39-U41</f>
        <v>0</v>
      </c>
      <c r="V44" s="105" t="n">
        <f aca="false">V39-V41</f>
        <v>0</v>
      </c>
      <c r="W44" s="105" t="n">
        <f aca="false">W39-W41</f>
        <v>0</v>
      </c>
      <c r="X44" s="105" t="n">
        <f aca="false">X39-X41</f>
        <v>0</v>
      </c>
      <c r="Y44" s="105" t="n">
        <f aca="false">Y39-Y41</f>
        <v>0</v>
      </c>
      <c r="Z44" s="106"/>
      <c r="AA44" s="96" t="n">
        <f aca="false">SUM(F44:Y44)</f>
        <v>37782.8664613785</v>
      </c>
      <c r="AB44" s="97" t="n">
        <f aca="false">AA44*$C$60</f>
        <v>18891.4332306893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v>0</v>
      </c>
      <c r="F46" s="95" t="n">
        <v>0</v>
      </c>
      <c r="G46" s="95" t="n">
        <v>0</v>
      </c>
      <c r="H46" s="95" t="n">
        <v>0</v>
      </c>
      <c r="I46" s="95" t="n">
        <v>0</v>
      </c>
      <c r="J46" s="95" t="n">
        <v>0</v>
      </c>
      <c r="K46" s="95" t="n">
        <v>0</v>
      </c>
      <c r="L46" s="95" t="n">
        <v>0</v>
      </c>
      <c r="M46" s="95" t="n">
        <v>0</v>
      </c>
      <c r="N46" s="95" t="n">
        <v>0</v>
      </c>
      <c r="O46" s="95" t="n">
        <v>0</v>
      </c>
      <c r="P46" s="95" t="n">
        <v>0</v>
      </c>
      <c r="Q46" s="95" t="n">
        <v>0</v>
      </c>
      <c r="R46" s="95" t="n">
        <v>0</v>
      </c>
      <c r="S46" s="95" t="n">
        <v>0</v>
      </c>
      <c r="T46" s="95" t="n">
        <v>0</v>
      </c>
      <c r="U46" s="95" t="n">
        <v>0</v>
      </c>
      <c r="V46" s="95" t="n">
        <v>0</v>
      </c>
      <c r="W46" s="95" t="n">
        <v>0</v>
      </c>
      <c r="X46" s="95" t="n">
        <v>0</v>
      </c>
      <c r="Y46" s="95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4150.59866613371</v>
      </c>
      <c r="F49" s="105" t="n">
        <f aca="false">F44-F46</f>
        <v>2123.2443657421</v>
      </c>
      <c r="G49" s="105" t="n">
        <f aca="false">G44-G46</f>
        <v>1108.33361685117</v>
      </c>
      <c r="H49" s="105" t="n">
        <f aca="false">H44-H46</f>
        <v>1575.1831765981</v>
      </c>
      <c r="I49" s="105" t="n">
        <f aca="false">I44-I46</f>
        <v>2058.48698010543</v>
      </c>
      <c r="J49" s="105" t="n">
        <f aca="false">J44-J46</f>
        <v>2499.70613449654</v>
      </c>
      <c r="K49" s="105" t="n">
        <f aca="false">K44-K46</f>
        <v>2925.64918409627</v>
      </c>
      <c r="L49" s="105" t="n">
        <f aca="false">L44-L46</f>
        <v>3343.07347815659</v>
      </c>
      <c r="M49" s="105" t="n">
        <f aca="false">M44-M46</f>
        <v>3439.01876737219</v>
      </c>
      <c r="N49" s="105" t="n">
        <f aca="false">N44-N46</f>
        <v>3488.18988124057</v>
      </c>
      <c r="O49" s="105" t="n">
        <f aca="false">O44-O46</f>
        <v>3689.75462560749</v>
      </c>
      <c r="P49" s="105" t="n">
        <f aca="false">P44-P46</f>
        <v>3885.53263195627</v>
      </c>
      <c r="Q49" s="105" t="n">
        <f aca="false">Q44-Q46</f>
        <v>4075.38506171688</v>
      </c>
      <c r="R49" s="105" t="n">
        <f aca="false">R44-R46</f>
        <v>3571.30855743894</v>
      </c>
      <c r="S49" s="105" t="n">
        <f aca="false">S44-S46</f>
        <v>0</v>
      </c>
      <c r="T49" s="105" t="n">
        <f aca="false">T44-T46</f>
        <v>0</v>
      </c>
      <c r="U49" s="105" t="n">
        <f aca="false">U44-U46</f>
        <v>0</v>
      </c>
      <c r="V49" s="105" t="n">
        <f aca="false">V44-V46</f>
        <v>0</v>
      </c>
      <c r="W49" s="105" t="n">
        <f aca="false">W44-W46</f>
        <v>0</v>
      </c>
      <c r="X49" s="105" t="n">
        <f aca="false">X44-X46</f>
        <v>0</v>
      </c>
      <c r="Y49" s="105" t="n">
        <f aca="false">Y44-Y46</f>
        <v>0</v>
      </c>
      <c r="Z49" s="106"/>
      <c r="AA49" s="96" t="n">
        <f aca="false">SUM(F49:Y49)</f>
        <v>37782.8664613785</v>
      </c>
      <c r="AB49" s="97" t="n">
        <f aca="false">AA49*$C$60</f>
        <v>18891.4332306893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0.05</v>
      </c>
      <c r="D51" s="81"/>
      <c r="E51" s="81" t="n">
        <f aca="false">E49*-$C$51</f>
        <v>-207.529933306686</v>
      </c>
      <c r="F51" s="81" t="n">
        <f aca="false">F49*-$C$51</f>
        <v>-106.162218287105</v>
      </c>
      <c r="G51" s="107" t="n">
        <f aca="false">G49*-$C$51</f>
        <v>-55.4166808425587</v>
      </c>
      <c r="H51" s="81" t="n">
        <f aca="false">H49*-$C$51</f>
        <v>-78.7591588299052</v>
      </c>
      <c r="I51" s="81" t="n">
        <f aca="false">I49*-$C$51</f>
        <v>-102.924349005271</v>
      </c>
      <c r="J51" s="81" t="n">
        <f aca="false">J49*-$C$51</f>
        <v>-124.985306724827</v>
      </c>
      <c r="K51" s="81" t="n">
        <f aca="false">K49*-$C$51</f>
        <v>-146.282459204814</v>
      </c>
      <c r="L51" s="81" t="n">
        <f aca="false">L49*-$C$51</f>
        <v>-167.15367390783</v>
      </c>
      <c r="M51" s="81" t="n">
        <f aca="false">M49*-$C$51</f>
        <v>-171.950938368609</v>
      </c>
      <c r="N51" s="81" t="n">
        <f aca="false">N49*-$C$51</f>
        <v>-174.409494062029</v>
      </c>
      <c r="O51" s="81" t="n">
        <f aca="false">O49*-$C$51</f>
        <v>-184.487731280374</v>
      </c>
      <c r="P51" s="81" t="n">
        <f aca="false">P49*-$C$51</f>
        <v>-194.276631597814</v>
      </c>
      <c r="Q51" s="81" t="n">
        <f aca="false">Q49*-$C$51</f>
        <v>-203.769253085844</v>
      </c>
      <c r="R51" s="81" t="n">
        <f aca="false">R49*-$C$51</f>
        <v>-178.565427871947</v>
      </c>
      <c r="S51" s="81" t="n">
        <f aca="false">S49*-$C$51</f>
        <v>-0</v>
      </c>
      <c r="T51" s="81" t="n">
        <f aca="false">T49*-$C$51</f>
        <v>-0</v>
      </c>
      <c r="U51" s="81" t="n">
        <f aca="false">U49*-$C$51</f>
        <v>-0</v>
      </c>
      <c r="V51" s="81" t="n">
        <f aca="false">V49*-$C$51</f>
        <v>-0</v>
      </c>
      <c r="W51" s="81" t="n">
        <f aca="false">W49*-$C$51</f>
        <v>-0</v>
      </c>
      <c r="X51" s="81" t="n">
        <f aca="false">X49*-$C$51</f>
        <v>-0</v>
      </c>
      <c r="Y51" s="81" t="n">
        <f aca="false">Y49*-$C$51</f>
        <v>-0</v>
      </c>
      <c r="AA51" s="96" t="n">
        <f aca="false">SUM(F51:Y51)</f>
        <v>-1889.14332306893</v>
      </c>
      <c r="AB51" s="97" t="n">
        <f aca="false">AA51*$C$60</f>
        <v>-944.571661534464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-854.922057452659</v>
      </c>
      <c r="F52" s="110" t="n">
        <f aca="false">((F49+F51)*-$C$52)+F56</f>
        <v>-180.826752572448</v>
      </c>
      <c r="G52" s="110" t="n">
        <f aca="false">((G49+G51)*-$C$52)+G56</f>
        <v>156.631071433785</v>
      </c>
      <c r="H52" s="110" t="n">
        <f aca="false">((H49+H51)*-$C$52)+H56</f>
        <v>34.2255927577304</v>
      </c>
      <c r="I52" s="110" t="n">
        <f aca="false">((I49+I51)*-$C$52)+I56</f>
        <v>-684.446920885055</v>
      </c>
      <c r="J52" s="110" t="n">
        <f aca="false">((J49+J51)*-$C$52)+J56</f>
        <v>-831.152289720098</v>
      </c>
      <c r="K52" s="110" t="n">
        <f aca="false">((K49+K51)*-$C$52)+K56</f>
        <v>-972.77835371201</v>
      </c>
      <c r="L52" s="110" t="n">
        <f aca="false">((L49+L51)*-$C$52)+L56</f>
        <v>-1111.57193148707</v>
      </c>
      <c r="M52" s="110" t="n">
        <f aca="false">((M49+M51)*-$C$52)+M56</f>
        <v>-1143.47374015125</v>
      </c>
      <c r="N52" s="110" t="n">
        <f aca="false">((N49+N51)*-$C$52)+N56</f>
        <v>-1159.82313551249</v>
      </c>
      <c r="O52" s="110" t="n">
        <f aca="false">((O49+O51)*-$C$52)+O56</f>
        <v>-1226.84341301449</v>
      </c>
      <c r="P52" s="110" t="n">
        <f aca="false">((P49+P51)*-$C$52)+P56</f>
        <v>-1291.93960012546</v>
      </c>
      <c r="Q52" s="110" t="n">
        <f aca="false">((Q49+Q51)*-$C$52)+Q56</f>
        <v>-1355.06553302086</v>
      </c>
      <c r="R52" s="110" t="n">
        <f aca="false">((R49+R51)*-$C$52)+R56</f>
        <v>-1187.46009534845</v>
      </c>
      <c r="S52" s="110" t="n">
        <f aca="false">((S49+S51)*-$C$52)+S56</f>
        <v>0</v>
      </c>
      <c r="T52" s="110" t="n">
        <f aca="false">((T49+T51)*-$C$52)+T56</f>
        <v>0</v>
      </c>
      <c r="U52" s="110" t="n">
        <f aca="false">((U49+U51)*-$C$52)+U56</f>
        <v>0</v>
      </c>
      <c r="V52" s="110" t="n">
        <f aca="false">((V49+V51)*-$C$52)+V56</f>
        <v>0</v>
      </c>
      <c r="W52" s="110" t="n">
        <f aca="false">((W49+W51)*-$C$52)+W56</f>
        <v>0</v>
      </c>
      <c r="X52" s="110" t="n">
        <f aca="false">((X49+X51)*-$C$52)+X56</f>
        <v>0</v>
      </c>
      <c r="Y52" s="110" t="n">
        <f aca="false">((Y49+Y51)*-$C$52)+Y56</f>
        <v>0</v>
      </c>
      <c r="AA52" s="96" t="n">
        <f aca="false">SUM(F52:Y52)</f>
        <v>-10954.5251013582</v>
      </c>
      <c r="AB52" s="97" t="n">
        <f aca="false">AA52*$C$60</f>
        <v>-5477.26255067908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3088.14667537437</v>
      </c>
      <c r="F54" s="105" t="n">
        <f aca="false">SUM(F49:F52)</f>
        <v>1836.25539488255</v>
      </c>
      <c r="G54" s="105" t="n">
        <f aca="false">SUM(G49:G52)</f>
        <v>1209.5480074424</v>
      </c>
      <c r="H54" s="105" t="n">
        <f aca="false">SUM(H49:H52)</f>
        <v>1530.64961052593</v>
      </c>
      <c r="I54" s="105" t="n">
        <f aca="false">SUM(I49:I52)</f>
        <v>1271.1157102151</v>
      </c>
      <c r="J54" s="105" t="n">
        <f aca="false">SUM(J49:J52)</f>
        <v>1543.56853805161</v>
      </c>
      <c r="K54" s="105" t="n">
        <f aca="false">SUM(K49:K52)</f>
        <v>1806.58837117945</v>
      </c>
      <c r="L54" s="105" t="n">
        <f aca="false">SUM(L49:L52)</f>
        <v>2064.3478727617</v>
      </c>
      <c r="M54" s="105" t="n">
        <f aca="false">SUM(M49:M52)</f>
        <v>2123.59408885232</v>
      </c>
      <c r="N54" s="105" t="n">
        <f aca="false">SUM(N49:N52)</f>
        <v>2153.95725166605</v>
      </c>
      <c r="O54" s="105" t="n">
        <f aca="false">SUM(O49:O52)</f>
        <v>2278.42348131262</v>
      </c>
      <c r="P54" s="105" t="n">
        <f aca="false">SUM(P49:P52)</f>
        <v>2399.316400233</v>
      </c>
      <c r="Q54" s="105" t="n">
        <f aca="false">SUM(Q49:Q52)</f>
        <v>2516.55027561017</v>
      </c>
      <c r="R54" s="105" t="n">
        <f aca="false">SUM(R49:R52)</f>
        <v>2205.28303421854</v>
      </c>
      <c r="S54" s="105" t="n">
        <f aca="false">SUM(S49:S52)</f>
        <v>0</v>
      </c>
      <c r="T54" s="105" t="n">
        <f aca="false">SUM(T49:T52)</f>
        <v>0</v>
      </c>
      <c r="U54" s="105" t="n">
        <f aca="false">SUM(U49:U52)</f>
        <v>0</v>
      </c>
      <c r="V54" s="105" t="n">
        <f aca="false">SUM(V49:V52)</f>
        <v>0</v>
      </c>
      <c r="W54" s="105" t="n">
        <f aca="false">SUM(W49:W52)</f>
        <v>0</v>
      </c>
      <c r="X54" s="105" t="n">
        <f aca="false">SUM(X49:X52)</f>
        <v>0</v>
      </c>
      <c r="Y54" s="105" t="n">
        <f aca="false">SUM(Y49:Y52)</f>
        <v>0</v>
      </c>
      <c r="Z54" s="106"/>
      <c r="AA54" s="96" t="n">
        <f aca="false">SUM(F54:Y54)</f>
        <v>24939.1980369515</v>
      </c>
      <c r="AB54" s="97" t="n">
        <f aca="false">AA54*$C$60</f>
        <v>12469.5990184757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f aca="false">[14]Tax!I$48</f>
        <v>525.1519990368</v>
      </c>
      <c r="F56" s="111" t="n">
        <f aca="false">[14]Tax!J$48</f>
        <v>525.1519990368</v>
      </c>
      <c r="G56" s="111" t="n">
        <f aca="false">[14]Tax!K$48</f>
        <v>525.1519990368</v>
      </c>
      <c r="H56" s="111" t="n">
        <f aca="false">[14]Tax!L$48</f>
        <v>557.9739989766</v>
      </c>
      <c r="I56" s="111" t="n">
        <f aca="false">[14]Tax!M$48</f>
        <v>0</v>
      </c>
      <c r="J56" s="111" t="n">
        <f aca="false">[14]Tax!N$48</f>
        <v>0</v>
      </c>
      <c r="K56" s="111" t="n">
        <f aca="false">[14]Tax!O$48</f>
        <v>0</v>
      </c>
      <c r="L56" s="111" t="n">
        <f aca="false">[14]Tax!P$48</f>
        <v>0</v>
      </c>
      <c r="M56" s="111" t="n">
        <f aca="false">[14]Tax!Q$48</f>
        <v>0</v>
      </c>
      <c r="N56" s="111" t="n">
        <f aca="false">[14]Tax!R$48</f>
        <v>0</v>
      </c>
      <c r="O56" s="111" t="n">
        <f aca="false">[14]Tax!S$48</f>
        <v>0</v>
      </c>
      <c r="P56" s="111" t="n">
        <f aca="false">[14]Tax!T$48</f>
        <v>0</v>
      </c>
      <c r="Q56" s="111" t="n">
        <f aca="false">[14]Tax!U$48</f>
        <v>0</v>
      </c>
      <c r="R56" s="111" t="n">
        <f aca="false">[14]Tax!V$48</f>
        <v>0</v>
      </c>
      <c r="S56" s="111" t="n">
        <f aca="false">[14]Tax!W$48</f>
        <v>0</v>
      </c>
      <c r="T56" s="111" t="n">
        <f aca="false">[14]Tax!X$48</f>
        <v>0</v>
      </c>
      <c r="U56" s="111" t="n">
        <f aca="false">[14]Tax!Y$48</f>
        <v>0</v>
      </c>
      <c r="V56" s="111" t="n">
        <f aca="false">[14]Tax!Z$48</f>
        <v>0</v>
      </c>
      <c r="W56" s="111" t="n">
        <f aca="false">[14]Tax!AA$48</f>
        <v>0</v>
      </c>
      <c r="X56" s="111" t="n">
        <f aca="false">[14]Tax!AB$48</f>
        <v>0</v>
      </c>
      <c r="Y56" s="111" t="n">
        <f aca="false">[14]Tax!AC$48</f>
        <v>0</v>
      </c>
      <c r="AA56" s="96" t="n">
        <f aca="false">SUM(F56:Y56)</f>
        <v>1608.2779970502</v>
      </c>
      <c r="AB56" s="97" t="n">
        <f aca="false">AA56*$C$60</f>
        <v>804.1389985251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0.042486788332767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4150.59866613371</v>
      </c>
      <c r="F64" s="45" t="n">
        <f aca="false">F39</f>
        <v>3468.2443657421</v>
      </c>
      <c r="G64" s="45" t="n">
        <f aca="false">G39</f>
        <v>2453.33361685117</v>
      </c>
      <c r="H64" s="45" t="n">
        <f aca="false">H39</f>
        <v>2920.1831765981</v>
      </c>
      <c r="I64" s="45" t="n">
        <f aca="false">I39</f>
        <v>3403.48698010543</v>
      </c>
      <c r="J64" s="45" t="n">
        <f aca="false">J39</f>
        <v>3844.70613449654</v>
      </c>
      <c r="K64" s="45" t="n">
        <f aca="false">K39</f>
        <v>4270.64918409627</v>
      </c>
      <c r="L64" s="45" t="n">
        <f aca="false">L39</f>
        <v>4688.07347815659</v>
      </c>
      <c r="M64" s="45" t="n">
        <f aca="false">M39</f>
        <v>4784.01876737219</v>
      </c>
      <c r="N64" s="45" t="n">
        <f aca="false">N39</f>
        <v>4833.18988124057</v>
      </c>
      <c r="O64" s="45" t="n">
        <f aca="false">O39</f>
        <v>5034.75462560749</v>
      </c>
      <c r="P64" s="45" t="n">
        <f aca="false">P39</f>
        <v>5230.53263195627</v>
      </c>
      <c r="Q64" s="45" t="n">
        <f aca="false">Q39</f>
        <v>5420.38506171688</v>
      </c>
      <c r="R64" s="45" t="n">
        <f aca="false">R39</f>
        <v>4916.30855743894</v>
      </c>
      <c r="S64" s="45" t="n">
        <f aca="false">S39</f>
        <v>0</v>
      </c>
      <c r="T64" s="45" t="n">
        <f aca="false">T39</f>
        <v>0</v>
      </c>
      <c r="U64" s="45" t="n">
        <f aca="false">U39</f>
        <v>0</v>
      </c>
      <c r="V64" s="45" t="n">
        <f aca="false">V39</f>
        <v>0</v>
      </c>
      <c r="W64" s="45" t="n">
        <f aca="false">W39</f>
        <v>0</v>
      </c>
      <c r="X64" s="45" t="n">
        <f aca="false">X39</f>
        <v>0</v>
      </c>
      <c r="Y64" s="45" t="n">
        <f aca="false">Y39</f>
        <v>0</v>
      </c>
      <c r="AA64" s="96" t="n">
        <f aca="false">SUM(F64:Y64)</f>
        <v>55267.8664613785</v>
      </c>
      <c r="AB64" s="97" t="n">
        <f aca="false">AA64*$C$60</f>
        <v>27633.9332306893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v>0</v>
      </c>
      <c r="F66" s="120" t="n">
        <v>0</v>
      </c>
      <c r="G66" s="120" t="n">
        <v>0</v>
      </c>
      <c r="H66" s="120" t="n">
        <v>0</v>
      </c>
      <c r="I66" s="120" t="n">
        <v>0</v>
      </c>
      <c r="J66" s="120" t="n">
        <v>0</v>
      </c>
      <c r="K66" s="120" t="n">
        <v>0</v>
      </c>
      <c r="L66" s="120" t="n">
        <v>0</v>
      </c>
      <c r="M66" s="120" t="n">
        <v>0</v>
      </c>
      <c r="N66" s="120" t="n">
        <v>0</v>
      </c>
      <c r="O66" s="120" t="n">
        <v>0</v>
      </c>
      <c r="P66" s="120" t="n">
        <v>0</v>
      </c>
      <c r="Q66" s="120" t="n">
        <v>0</v>
      </c>
      <c r="R66" s="120" t="n">
        <v>0</v>
      </c>
      <c r="S66" s="120" t="n">
        <v>0</v>
      </c>
      <c r="T66" s="120" t="n">
        <v>0</v>
      </c>
      <c r="U66" s="120" t="n">
        <v>0</v>
      </c>
      <c r="V66" s="120" t="n">
        <v>0</v>
      </c>
      <c r="W66" s="120" t="n">
        <v>0</v>
      </c>
      <c r="X66" s="120" t="n">
        <v>0</v>
      </c>
      <c r="Y66" s="120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4150.59866613371</v>
      </c>
      <c r="F69" s="122" t="n">
        <f aca="false">SUM(F64:F66)</f>
        <v>3468.2443657421</v>
      </c>
      <c r="G69" s="122" t="n">
        <f aca="false">SUM(G64:G66)</f>
        <v>2453.33361685117</v>
      </c>
      <c r="H69" s="122" t="n">
        <f aca="false">SUM(H64:H66)</f>
        <v>2920.1831765981</v>
      </c>
      <c r="I69" s="122" t="n">
        <f aca="false">SUM(I64:I66)</f>
        <v>3403.48698010543</v>
      </c>
      <c r="J69" s="122" t="n">
        <f aca="false">SUM(J64:J66)</f>
        <v>3844.70613449654</v>
      </c>
      <c r="K69" s="122" t="n">
        <f aca="false">SUM(K64:K66)</f>
        <v>4270.64918409627</v>
      </c>
      <c r="L69" s="122" t="n">
        <f aca="false">SUM(L64:L66)</f>
        <v>4688.07347815659</v>
      </c>
      <c r="M69" s="122" t="n">
        <f aca="false">SUM(M64:M66)</f>
        <v>4784.01876737219</v>
      </c>
      <c r="N69" s="122" t="n">
        <f aca="false">SUM(N64:N66)</f>
        <v>4833.18988124057</v>
      </c>
      <c r="O69" s="122" t="n">
        <f aca="false">SUM(O64:O66)</f>
        <v>5034.75462560749</v>
      </c>
      <c r="P69" s="122" t="n">
        <f aca="false">SUM(P64:P66)</f>
        <v>5230.53263195627</v>
      </c>
      <c r="Q69" s="122" t="n">
        <f aca="false">SUM(Q64:Q66)</f>
        <v>5420.38506171688</v>
      </c>
      <c r="R69" s="122" t="n">
        <f aca="false">SUM(R64:R66)</f>
        <v>4916.30855743894</v>
      </c>
      <c r="S69" s="122" t="n">
        <f aca="false">SUM(S64:S66)</f>
        <v>0</v>
      </c>
      <c r="T69" s="122" t="n">
        <f aca="false">SUM(T64:T66)</f>
        <v>0</v>
      </c>
      <c r="U69" s="122" t="n">
        <f aca="false">SUM(U64:U66)</f>
        <v>0</v>
      </c>
      <c r="V69" s="122" t="n">
        <f aca="false">SUM(V64:V66)</f>
        <v>0</v>
      </c>
      <c r="W69" s="122" t="n">
        <f aca="false">SUM(W64:W66)</f>
        <v>0</v>
      </c>
      <c r="X69" s="122" t="n">
        <f aca="false">SUM(X64:X66)</f>
        <v>0</v>
      </c>
      <c r="Y69" s="122" t="n">
        <f aca="false">SUM(Y64:Y66)</f>
        <v>0</v>
      </c>
      <c r="Z69" s="106"/>
      <c r="AA69" s="96" t="n">
        <f aca="false">SUM(F69:Y69)</f>
        <v>55267.8664613785</v>
      </c>
      <c r="AB69" s="97" t="n">
        <f aca="false">AA69*$C$60</f>
        <v>27633.9332306893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1759.64437762027</v>
      </c>
      <c r="G71" s="119" t="n">
        <f aca="false">G89</f>
        <v>3999.59644758102</v>
      </c>
      <c r="H71" s="119" t="n">
        <f aca="false">H89</f>
        <v>1845.82786856718</v>
      </c>
      <c r="I71" s="119" t="n">
        <f aca="false">I89</f>
        <v>475.844990279247</v>
      </c>
      <c r="J71" s="119" t="n">
        <f aca="false">J89</f>
        <v>307.078663724649</v>
      </c>
      <c r="K71" s="119" t="n">
        <f aca="false">K89</f>
        <v>-744.683932832037</v>
      </c>
      <c r="L71" s="119" t="n">
        <f aca="false">L89</f>
        <v>-1793.1881053949</v>
      </c>
      <c r="M71" s="119" t="n">
        <f aca="false">M89</f>
        <v>-1829.88717851986</v>
      </c>
      <c r="N71" s="119" t="n">
        <f aca="false">N89</f>
        <v>-1848.69512957452</v>
      </c>
      <c r="O71" s="119" t="n">
        <f aca="false">O89</f>
        <v>-1925.79364429486</v>
      </c>
      <c r="P71" s="119" t="n">
        <f aca="false">P89</f>
        <v>-2000.67873172327</v>
      </c>
      <c r="Q71" s="119" t="n">
        <f aca="false">Q89</f>
        <v>-2073.2972861067</v>
      </c>
      <c r="R71" s="119" t="n">
        <f aca="false">R89</f>
        <v>-1880.48802322039</v>
      </c>
      <c r="S71" s="119" t="n">
        <f aca="false">S89</f>
        <v>-0</v>
      </c>
      <c r="T71" s="119" t="n">
        <f aca="false">T89</f>
        <v>-0</v>
      </c>
      <c r="U71" s="119" t="n">
        <f aca="false">U89</f>
        <v>-0</v>
      </c>
      <c r="V71" s="119" t="n">
        <f aca="false">V89</f>
        <v>-0</v>
      </c>
      <c r="W71" s="119" t="n">
        <f aca="false">W89</f>
        <v>-0</v>
      </c>
      <c r="X71" s="119" t="n">
        <f aca="false">X89</f>
        <v>-0</v>
      </c>
      <c r="Y71" s="119" t="n">
        <f aca="false">Y89</f>
        <v>-0</v>
      </c>
      <c r="AA71" s="96" t="n">
        <f aca="false">SUM(F71:Y71)</f>
        <v>-5708.71968389419</v>
      </c>
      <c r="AB71" s="97" t="n">
        <f aca="false">AA71*$C$60</f>
        <v>-2854.35984194709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4150.59866613371</v>
      </c>
      <c r="F73" s="122" t="n">
        <f aca="false">F69+F71</f>
        <v>5227.88874336237</v>
      </c>
      <c r="G73" s="122" t="n">
        <f aca="false">G69+G71</f>
        <v>6452.93006443219</v>
      </c>
      <c r="H73" s="122" t="n">
        <f aca="false">H69+H71</f>
        <v>4766.01104516529</v>
      </c>
      <c r="I73" s="122" t="n">
        <f aca="false">I69+I71</f>
        <v>3879.33197038468</v>
      </c>
      <c r="J73" s="122" t="n">
        <f aca="false">J69+J71</f>
        <v>4151.78479822118</v>
      </c>
      <c r="K73" s="122" t="n">
        <f aca="false">K69+K71</f>
        <v>3525.96525126423</v>
      </c>
      <c r="L73" s="122" t="n">
        <f aca="false">L69+L71</f>
        <v>2894.8853727617</v>
      </c>
      <c r="M73" s="122" t="n">
        <f aca="false">M69+M71</f>
        <v>2954.13158885232</v>
      </c>
      <c r="N73" s="122" t="n">
        <f aca="false">N69+N71</f>
        <v>2984.49475166605</v>
      </c>
      <c r="O73" s="122" t="n">
        <f aca="false">O69+O71</f>
        <v>3108.96098131263</v>
      </c>
      <c r="P73" s="122" t="n">
        <f aca="false">P69+P71</f>
        <v>3229.853900233</v>
      </c>
      <c r="Q73" s="122" t="n">
        <f aca="false">Q69+Q71</f>
        <v>3347.08777561017</v>
      </c>
      <c r="R73" s="122" t="n">
        <f aca="false">R69+R71</f>
        <v>3035.82053421854</v>
      </c>
      <c r="S73" s="122" t="n">
        <f aca="false">S69+S71</f>
        <v>0</v>
      </c>
      <c r="T73" s="122" t="n">
        <f aca="false">T69+T71</f>
        <v>0</v>
      </c>
      <c r="U73" s="122" t="n">
        <f aca="false">U69+U71</f>
        <v>0</v>
      </c>
      <c r="V73" s="122" t="n">
        <f aca="false">V69+V71</f>
        <v>0</v>
      </c>
      <c r="W73" s="122" t="n">
        <f aca="false">W69+W71</f>
        <v>0</v>
      </c>
      <c r="X73" s="122" t="n">
        <f aca="false">X69+X71</f>
        <v>0</v>
      </c>
      <c r="Y73" s="122" t="n">
        <f aca="false">Y69+Y71</f>
        <v>0</v>
      </c>
      <c r="Z73" s="106"/>
      <c r="AA73" s="96" t="n">
        <f aca="false">SUM(F73:Y73)</f>
        <v>49559.1467774844</v>
      </c>
      <c r="AB73" s="97" t="n">
        <f aca="false">AA73*$C$60</f>
        <v>24779.5733887422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0.5</v>
      </c>
      <c r="D76" s="122"/>
      <c r="E76" s="122" t="n">
        <f aca="false">$C$76*E54</f>
        <v>1544.07333768718</v>
      </c>
      <c r="F76" s="122" t="n">
        <f aca="false">$C$76*F54</f>
        <v>918.127697441274</v>
      </c>
      <c r="G76" s="122" t="n">
        <f aca="false">$C$76*G54</f>
        <v>604.7740037212</v>
      </c>
      <c r="H76" s="122" t="n">
        <f aca="false">$C$76*H54</f>
        <v>765.324805262965</v>
      </c>
      <c r="I76" s="122" t="n">
        <f aca="false">$C$76*I54</f>
        <v>635.557855107551</v>
      </c>
      <c r="J76" s="122" t="n">
        <f aca="false">$C$76*J54</f>
        <v>771.784269025805</v>
      </c>
      <c r="K76" s="122" t="n">
        <f aca="false">$C$76*K54</f>
        <v>903.294185589724</v>
      </c>
      <c r="L76" s="122" t="n">
        <f aca="false">$C$76*L54</f>
        <v>1032.17393638085</v>
      </c>
      <c r="M76" s="122" t="n">
        <f aca="false">$C$76*M54</f>
        <v>1061.79704442616</v>
      </c>
      <c r="N76" s="122" t="n">
        <f aca="false">$C$76*N54</f>
        <v>1076.97862583303</v>
      </c>
      <c r="O76" s="122" t="n">
        <f aca="false">$C$76*O54</f>
        <v>1139.21174065631</v>
      </c>
      <c r="P76" s="122" t="n">
        <f aca="false">$C$76*P54</f>
        <v>1199.6582001165</v>
      </c>
      <c r="Q76" s="122" t="n">
        <f aca="false">$C$76*Q54</f>
        <v>1258.27513780509</v>
      </c>
      <c r="R76" s="122" t="n">
        <f aca="false">$C$76*R54</f>
        <v>1102.64151710927</v>
      </c>
      <c r="S76" s="122" t="n">
        <f aca="false">$C$76*S54</f>
        <v>0</v>
      </c>
      <c r="T76" s="122" t="n">
        <f aca="false">$C$76*T54</f>
        <v>0</v>
      </c>
      <c r="U76" s="122" t="n">
        <f aca="false">$C$76*U54</f>
        <v>0</v>
      </c>
      <c r="V76" s="122" t="n">
        <f aca="false">$C$76*V54</f>
        <v>0</v>
      </c>
      <c r="W76" s="122" t="n">
        <f aca="false">$C$76*W54</f>
        <v>0</v>
      </c>
      <c r="X76" s="122" t="n">
        <f aca="false">$C$76*X54</f>
        <v>0</v>
      </c>
      <c r="Y76" s="122" t="n">
        <f aca="false">$C$76*Y54</f>
        <v>0</v>
      </c>
      <c r="AA76" s="96" t="n">
        <f aca="false">SUM(F76:Y76)</f>
        <v>12469.5990184757</v>
      </c>
      <c r="AB76" s="97" t="n">
        <f aca="false">AA76</f>
        <v>12469.5990184757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0.5</v>
      </c>
      <c r="D77" s="122"/>
      <c r="E77" s="122" t="n">
        <f aca="false">$C$77*E73</f>
        <v>2075.29933306686</v>
      </c>
      <c r="F77" s="122" t="n">
        <f aca="false">$C$77*F73</f>
        <v>2613.94437168118</v>
      </c>
      <c r="G77" s="122" t="n">
        <f aca="false">$C$77*G73</f>
        <v>3226.4650322161</v>
      </c>
      <c r="H77" s="122" t="n">
        <f aca="false">$C$77*H73</f>
        <v>2383.00552258264</v>
      </c>
      <c r="I77" s="122" t="n">
        <f aca="false">$C$77*I73</f>
        <v>1939.66598519234</v>
      </c>
      <c r="J77" s="122" t="n">
        <f aca="false">$C$77*J73</f>
        <v>2075.89239911059</v>
      </c>
      <c r="K77" s="122" t="n">
        <f aca="false">$C$77*K73</f>
        <v>1762.98262563212</v>
      </c>
      <c r="L77" s="122" t="n">
        <f aca="false">$C$77*L73</f>
        <v>1447.44268638085</v>
      </c>
      <c r="M77" s="122" t="n">
        <f aca="false">$C$77*M73</f>
        <v>1477.06579442616</v>
      </c>
      <c r="N77" s="122" t="n">
        <f aca="false">$C$77*N73</f>
        <v>1492.24737583303</v>
      </c>
      <c r="O77" s="122" t="n">
        <f aca="false">$C$77*O73</f>
        <v>1554.48049065631</v>
      </c>
      <c r="P77" s="122" t="n">
        <f aca="false">$C$77*P73</f>
        <v>1614.9269501165</v>
      </c>
      <c r="Q77" s="122" t="n">
        <f aca="false">$C$77*Q73</f>
        <v>1673.54388780509</v>
      </c>
      <c r="R77" s="122" t="n">
        <f aca="false">$C$77*R73</f>
        <v>1517.91026710927</v>
      </c>
      <c r="S77" s="122" t="n">
        <f aca="false">$C$77*S73</f>
        <v>0</v>
      </c>
      <c r="T77" s="122" t="n">
        <f aca="false">$C$77*T73</f>
        <v>0</v>
      </c>
      <c r="U77" s="122" t="n">
        <f aca="false">$C$77*U73</f>
        <v>0</v>
      </c>
      <c r="V77" s="122" t="n">
        <f aca="false">$C$77*V73</f>
        <v>0</v>
      </c>
      <c r="W77" s="122" t="n">
        <f aca="false">$C$77*W73</f>
        <v>0</v>
      </c>
      <c r="X77" s="122" t="n">
        <f aca="false">$C$77*X73</f>
        <v>0</v>
      </c>
      <c r="Y77" s="122" t="n">
        <f aca="false">$C$77*Y73</f>
        <v>0</v>
      </c>
      <c r="AA77" s="96" t="n">
        <f aca="false">SUM(F77:Y77)</f>
        <v>24779.5733887422</v>
      </c>
      <c r="AB77" s="97" t="n">
        <f aca="false">AA77</f>
        <v>24779.5733887422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3468.2443657421</v>
      </c>
      <c r="G88" s="133" t="n">
        <f aca="false">G69</f>
        <v>2453.33361685117</v>
      </c>
      <c r="H88" s="133" t="n">
        <f aca="false">H69</f>
        <v>2920.1831765981</v>
      </c>
      <c r="I88" s="133" t="n">
        <f aca="false">I69</f>
        <v>3403.48698010543</v>
      </c>
      <c r="J88" s="133" t="n">
        <f aca="false">J69</f>
        <v>3844.70613449654</v>
      </c>
      <c r="K88" s="133" t="n">
        <f aca="false">K69</f>
        <v>4270.64918409627</v>
      </c>
      <c r="L88" s="133" t="n">
        <f aca="false">L69</f>
        <v>4688.07347815659</v>
      </c>
      <c r="M88" s="133" t="n">
        <f aca="false">M69</f>
        <v>4784.01876737219</v>
      </c>
      <c r="N88" s="133" t="n">
        <f aca="false">N69</f>
        <v>4833.18988124057</v>
      </c>
      <c r="O88" s="133" t="n">
        <f aca="false">O69</f>
        <v>5034.75462560749</v>
      </c>
      <c r="P88" s="133" t="n">
        <f aca="false">P69</f>
        <v>5230.53263195627</v>
      </c>
      <c r="Q88" s="133" t="n">
        <f aca="false">Q69</f>
        <v>5420.38506171688</v>
      </c>
      <c r="R88" s="133" t="n">
        <f aca="false">R69</f>
        <v>4916.30855743894</v>
      </c>
      <c r="S88" s="133" t="n">
        <f aca="false">S69</f>
        <v>0</v>
      </c>
      <c r="T88" s="133" t="n">
        <f aca="false">T69</f>
        <v>0</v>
      </c>
      <c r="U88" s="133" t="n">
        <f aca="false">U69</f>
        <v>0</v>
      </c>
      <c r="V88" s="133" t="n">
        <f aca="false">V69</f>
        <v>0</v>
      </c>
      <c r="W88" s="133" t="n">
        <f aca="false">W69</f>
        <v>0</v>
      </c>
      <c r="X88" s="133" t="n">
        <f aca="false">X69</f>
        <v>0</v>
      </c>
      <c r="Y88" s="133" t="n">
        <f aca="false">Y69</f>
        <v>0</v>
      </c>
      <c r="Z88" s="89"/>
      <c r="AA88" s="96" t="n">
        <f aca="false">SUM(F88:Y88)</f>
        <v>55267.8664613785</v>
      </c>
      <c r="AB88" s="97" t="n">
        <f aca="false">AA88*$C$60</f>
        <v>27633.9332306893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1759.64437762027</v>
      </c>
      <c r="G89" s="134" t="n">
        <f aca="false">G126+G127</f>
        <v>3999.59644758102</v>
      </c>
      <c r="H89" s="134" t="n">
        <f aca="false">H126+H127</f>
        <v>1845.82786856718</v>
      </c>
      <c r="I89" s="134" t="n">
        <f aca="false">I126+I127</f>
        <v>475.844990279247</v>
      </c>
      <c r="J89" s="134" t="n">
        <f aca="false">J126+J127</f>
        <v>307.078663724649</v>
      </c>
      <c r="K89" s="134" t="n">
        <f aca="false">K126+K127</f>
        <v>-744.683932832037</v>
      </c>
      <c r="L89" s="134" t="n">
        <f aca="false">L126+L127</f>
        <v>-1793.1881053949</v>
      </c>
      <c r="M89" s="134" t="n">
        <f aca="false">M126+M127</f>
        <v>-1829.88717851986</v>
      </c>
      <c r="N89" s="134" t="n">
        <f aca="false">N126+N127</f>
        <v>-1848.69512957452</v>
      </c>
      <c r="O89" s="134" t="n">
        <f aca="false">O126+O127</f>
        <v>-1925.79364429486</v>
      </c>
      <c r="P89" s="134" t="n">
        <f aca="false">P126+P127</f>
        <v>-2000.67873172327</v>
      </c>
      <c r="Q89" s="134" t="n">
        <f aca="false">Q126+Q127</f>
        <v>-2073.2972861067</v>
      </c>
      <c r="R89" s="134" t="n">
        <f aca="false">R126+R127</f>
        <v>-1880.48802322039</v>
      </c>
      <c r="S89" s="134" t="n">
        <f aca="false">S126+S127</f>
        <v>-0</v>
      </c>
      <c r="T89" s="134" t="n">
        <f aca="false">T126+T127</f>
        <v>-0</v>
      </c>
      <c r="U89" s="134" t="n">
        <f aca="false">U126+U127</f>
        <v>-0</v>
      </c>
      <c r="V89" s="134" t="n">
        <f aca="false">V126+V127</f>
        <v>-0</v>
      </c>
      <c r="W89" s="134" t="n">
        <f aca="false">W126+W127</f>
        <v>-0</v>
      </c>
      <c r="X89" s="134" t="n">
        <f aca="false">X126+X127</f>
        <v>-0</v>
      </c>
      <c r="Y89" s="134" t="n">
        <f aca="false">Y126+Y127</f>
        <v>-0</v>
      </c>
      <c r="Z89" s="89"/>
      <c r="AA89" s="96" t="n">
        <f aca="false">SUM(F89:Y89)</f>
        <v>-5708.71968389419</v>
      </c>
      <c r="AB89" s="97" t="n">
        <f aca="false">AA89*$C$60</f>
        <v>-2854.35984194709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525.1519990368</v>
      </c>
      <c r="G90" s="134" t="n">
        <f aca="false">G56</f>
        <v>525.1519990368</v>
      </c>
      <c r="H90" s="134" t="n">
        <f aca="false">H56</f>
        <v>557.9739989766</v>
      </c>
      <c r="I90" s="134" t="n">
        <f aca="false">I56</f>
        <v>0</v>
      </c>
      <c r="J90" s="134" t="n">
        <f aca="false">J56</f>
        <v>0</v>
      </c>
      <c r="K90" s="134" t="n">
        <f aca="false">K56</f>
        <v>0</v>
      </c>
      <c r="L90" s="134" t="n">
        <f aca="false">L56</f>
        <v>0</v>
      </c>
      <c r="M90" s="134" t="n">
        <f aca="false">M56</f>
        <v>0</v>
      </c>
      <c r="N90" s="134" t="n">
        <f aca="false">N56</f>
        <v>0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1608.2779970502</v>
      </c>
      <c r="AB90" s="97" t="n">
        <f aca="false">AA90*$C$60</f>
        <v>804.1389985251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f aca="false">Y99</f>
        <v>39330.4684595115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v>0</v>
      </c>
      <c r="Y91" s="135"/>
      <c r="Z91" s="89"/>
      <c r="AA91" s="96" t="n">
        <f aca="false">SUM(F91:Y91)</f>
        <v>39330.4684595115</v>
      </c>
      <c r="AB91" s="97" t="n">
        <f aca="false">AA91*$C$60</f>
        <v>19665.2342297557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-44825.676797627</v>
      </c>
      <c r="F92" s="133" t="n">
        <f aca="false">SUM(F88:F91)</f>
        <v>5753.04074239917</v>
      </c>
      <c r="G92" s="133" t="n">
        <f aca="false">SUM(G88:G91)</f>
        <v>6978.08206346899</v>
      </c>
      <c r="H92" s="133" t="n">
        <f aca="false">SUM(H88:H91)</f>
        <v>5323.98504414189</v>
      </c>
      <c r="I92" s="133" t="n">
        <f aca="false">SUM(I88:I91)</f>
        <v>3879.33197038468</v>
      </c>
      <c r="J92" s="133" t="n">
        <f aca="false">SUM(J88:J91)</f>
        <v>4151.78479822118</v>
      </c>
      <c r="K92" s="133" t="n">
        <f aca="false">SUM(K88:K91)</f>
        <v>3525.96525126423</v>
      </c>
      <c r="L92" s="133" t="n">
        <f aca="false">SUM(L88:L91)</f>
        <v>2894.8853727617</v>
      </c>
      <c r="M92" s="133" t="n">
        <f aca="false">SUM(M88:M91)</f>
        <v>2954.13158885232</v>
      </c>
      <c r="N92" s="133" t="n">
        <f aca="false">SUM(N88:N91)</f>
        <v>2984.49475166605</v>
      </c>
      <c r="O92" s="133" t="n">
        <f aca="false">SUM(O88:O91)</f>
        <v>3108.96098131263</v>
      </c>
      <c r="P92" s="133" t="n">
        <f aca="false">SUM(P88:P91)</f>
        <v>3229.853900233</v>
      </c>
      <c r="Q92" s="133" t="n">
        <f aca="false">SUM(Q88:Q91)</f>
        <v>3347.08777561017</v>
      </c>
      <c r="R92" s="133" t="n">
        <f aca="false">SUM(R88:R91)</f>
        <v>42366.28899373</v>
      </c>
      <c r="S92" s="133" t="n">
        <f aca="false">SUM(S88:S91)</f>
        <v>0</v>
      </c>
      <c r="T92" s="133" t="n">
        <f aca="false">SUM(T88:T91)</f>
        <v>0</v>
      </c>
      <c r="U92" s="133" t="n">
        <f aca="false">SUM(U88:U91)</f>
        <v>0</v>
      </c>
      <c r="V92" s="133" t="n">
        <f aca="false">SUM(V88:V91)</f>
        <v>0</v>
      </c>
      <c r="W92" s="133" t="n">
        <f aca="false">SUM(W88:W91)</f>
        <v>0</v>
      </c>
      <c r="X92" s="133" t="n">
        <f aca="false">SUM(X88:X91)</f>
        <v>0</v>
      </c>
      <c r="Y92" s="133" t="n">
        <f aca="false">SUM(Y88:Y91)</f>
        <v>0</v>
      </c>
      <c r="Z92" s="89"/>
      <c r="AA92" s="96" t="n">
        <f aca="false">SUM(F92:Y92)</f>
        <v>90497.893234046</v>
      </c>
      <c r="AB92" s="97" t="n">
        <f aca="false">AA92*$C$60</f>
        <v>45248.946617023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252</v>
      </c>
      <c r="V95" s="144"/>
      <c r="W95" s="144"/>
      <c r="X95" s="144"/>
      <c r="Y95" s="145" t="n">
        <f aca="false">R88</f>
        <v>4916.30855743894</v>
      </c>
      <c r="Z95" s="89"/>
      <c r="AA95" s="96" t="n">
        <f aca="false">SUM(F95:Y95)</f>
        <v>4916.30855743894</v>
      </c>
      <c r="AB95" s="97" t="n">
        <f aca="false">AA95*$C$60</f>
        <v>2458.15427871947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4916.30855743894</v>
      </c>
      <c r="Z97" s="89"/>
      <c r="AA97" s="96" t="n">
        <f aca="false">SUM(F97:Y97)</f>
        <v>4916.30855743894</v>
      </c>
      <c r="AB97" s="97" t="n">
        <f aca="false">AA97*$C$60</f>
        <v>2458.15427871947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39330.4684595115</v>
      </c>
      <c r="Z99" s="89"/>
      <c r="AA99" s="96" t="n">
        <f aca="false">SUM(F99:Y99)</f>
        <v>39330.4684595115</v>
      </c>
      <c r="AB99" s="97" t="n">
        <f aca="false">AA99*$C$60</f>
        <v>19665.2342297557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44825.676797627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44825.676797627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40343.1091178643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40343.1091178643</v>
      </c>
      <c r="E109" s="89"/>
      <c r="F109" s="137" t="n">
        <f aca="false">ROUND(D109/$B$109,0)</f>
        <v>1345</v>
      </c>
      <c r="G109" s="137" t="n">
        <f aca="false">F109</f>
        <v>1345</v>
      </c>
      <c r="H109" s="137" t="n">
        <f aca="false">G109</f>
        <v>1345</v>
      </c>
      <c r="I109" s="137" t="n">
        <f aca="false">H109</f>
        <v>1345</v>
      </c>
      <c r="J109" s="137" t="n">
        <f aca="false">I109</f>
        <v>1345</v>
      </c>
      <c r="K109" s="137" t="n">
        <f aca="false">J109</f>
        <v>1345</v>
      </c>
      <c r="L109" s="137" t="n">
        <f aca="false">K109</f>
        <v>1345</v>
      </c>
      <c r="M109" s="137" t="n">
        <f aca="false">L109</f>
        <v>1345</v>
      </c>
      <c r="N109" s="137" t="n">
        <f aca="false">M109</f>
        <v>1345</v>
      </c>
      <c r="O109" s="137" t="n">
        <f aca="false">N109</f>
        <v>1345</v>
      </c>
      <c r="P109" s="137" t="n">
        <f aca="false">O109</f>
        <v>1345</v>
      </c>
      <c r="Q109" s="137" t="n">
        <f aca="false">P109</f>
        <v>1345</v>
      </c>
      <c r="R109" s="137" t="n">
        <f aca="false">Q109</f>
        <v>1345</v>
      </c>
      <c r="S109" s="223"/>
      <c r="T109" s="223"/>
      <c r="U109" s="223"/>
      <c r="V109" s="223"/>
      <c r="W109" s="223"/>
      <c r="X109" s="223"/>
      <c r="Y109" s="223"/>
      <c r="Z109" s="89"/>
      <c r="AA109" s="96" t="n">
        <f aca="false">SUM(F109:Y109)</f>
        <v>17485</v>
      </c>
      <c r="AB109" s="97" t="n">
        <f aca="false">AA109*$C$60</f>
        <v>8742.5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Summary'!J20</f>
        <v>3014.12576023245</v>
      </c>
      <c r="E110" s="89"/>
      <c r="F110" s="137" t="n">
        <f aca="false">ROUND(D110/$B$109,0)</f>
        <v>100</v>
      </c>
      <c r="G110" s="137" t="n">
        <f aca="false">F110</f>
        <v>100</v>
      </c>
      <c r="H110" s="137" t="n">
        <f aca="false">G110</f>
        <v>100</v>
      </c>
      <c r="I110" s="137" t="n">
        <f aca="false">H110</f>
        <v>100</v>
      </c>
      <c r="J110" s="137" t="n">
        <f aca="false">I110</f>
        <v>100</v>
      </c>
      <c r="K110" s="137" t="n">
        <f aca="false">J110</f>
        <v>100</v>
      </c>
      <c r="L110" s="137" t="n">
        <f aca="false">K110</f>
        <v>100</v>
      </c>
      <c r="M110" s="137" t="n">
        <f aca="false">L110</f>
        <v>100</v>
      </c>
      <c r="N110" s="137" t="n">
        <f aca="false">M110</f>
        <v>100</v>
      </c>
      <c r="O110" s="137" t="n">
        <f aca="false">N110</f>
        <v>100</v>
      </c>
      <c r="P110" s="137" t="n">
        <f aca="false">O110</f>
        <v>100</v>
      </c>
      <c r="Q110" s="137" t="n">
        <f aca="false">P110</f>
        <v>100</v>
      </c>
      <c r="R110" s="137" t="n">
        <f aca="false">Q110</f>
        <v>100</v>
      </c>
      <c r="S110" s="223"/>
      <c r="T110" s="223"/>
      <c r="U110" s="223"/>
      <c r="V110" s="223"/>
      <c r="W110" s="223"/>
      <c r="X110" s="223"/>
      <c r="Y110" s="223"/>
      <c r="Z110" s="89"/>
      <c r="AA110" s="96" t="n">
        <f aca="false">SUM(F110:Y110)</f>
        <v>1300</v>
      </c>
      <c r="AB110" s="97" t="n">
        <f aca="false">AA110*$C$60</f>
        <v>650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40343.1091178643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8068.62182357286</v>
      </c>
      <c r="G115" s="137" t="n">
        <f aca="false">$D$113*G114</f>
        <v>12909.7949177166</v>
      </c>
      <c r="H115" s="137" t="n">
        <f aca="false">$D$113*H114</f>
        <v>7745.87695062995</v>
      </c>
      <c r="I115" s="137" t="n">
        <f aca="false">$D$113*I114</f>
        <v>4647.52617037797</v>
      </c>
      <c r="J115" s="137" t="n">
        <f aca="false">$D$113*J114</f>
        <v>4647.52617037797</v>
      </c>
      <c r="K115" s="137" t="n">
        <f aca="false">$D$113*K114</f>
        <v>2323.76308518899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223"/>
      <c r="T115" s="223"/>
      <c r="U115" s="223"/>
      <c r="V115" s="223"/>
      <c r="W115" s="223"/>
      <c r="X115" s="223"/>
      <c r="Y115" s="223"/>
      <c r="Z115" s="89"/>
      <c r="AA115" s="96" t="n">
        <f aca="false">SUM(F115:Y115)</f>
        <v>40343.1091178643</v>
      </c>
      <c r="AB115" s="97" t="n">
        <f aca="false">AA115*$C$60</f>
        <v>20171.5545589322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3014.12576023245</v>
      </c>
      <c r="E116" s="89"/>
      <c r="F116" s="137" t="n">
        <f aca="false">$D$116*F114</f>
        <v>602.825152046489</v>
      </c>
      <c r="G116" s="137" t="n">
        <f aca="false">$D$116*G114</f>
        <v>964.520243274383</v>
      </c>
      <c r="H116" s="137" t="n">
        <f aca="false">$D$116*H114</f>
        <v>578.71214596463</v>
      </c>
      <c r="I116" s="137" t="n">
        <f aca="false">$D$116*I114</f>
        <v>347.227287578778</v>
      </c>
      <c r="J116" s="137" t="n">
        <f aca="false">$D$116*J114</f>
        <v>347.227287578778</v>
      </c>
      <c r="K116" s="137" t="n">
        <f aca="false">$D$116*K114</f>
        <v>173.613643789389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223"/>
      <c r="T116" s="223"/>
      <c r="U116" s="223"/>
      <c r="V116" s="223"/>
      <c r="W116" s="223"/>
      <c r="X116" s="223"/>
      <c r="Y116" s="223"/>
      <c r="Z116" s="89"/>
      <c r="AA116" s="96" t="n">
        <f aca="false">SUM(F116:Y116)</f>
        <v>3014.12576023245</v>
      </c>
      <c r="AB116" s="97" t="n">
        <f aca="false">AA116*$C$60</f>
        <v>1507.06288011622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3468.2443657421</v>
      </c>
      <c r="G121" s="137" t="n">
        <f aca="false">G39</f>
        <v>2453.33361685117</v>
      </c>
      <c r="H121" s="137" t="n">
        <f aca="false">H39</f>
        <v>2920.1831765981</v>
      </c>
      <c r="I121" s="137" t="n">
        <f aca="false">I39</f>
        <v>3403.48698010543</v>
      </c>
      <c r="J121" s="137" t="n">
        <f aca="false">J39</f>
        <v>3844.70613449654</v>
      </c>
      <c r="K121" s="137" t="n">
        <f aca="false">K39</f>
        <v>4270.64918409627</v>
      </c>
      <c r="L121" s="137" t="n">
        <f aca="false">L39</f>
        <v>4688.07347815659</v>
      </c>
      <c r="M121" s="137" t="n">
        <f aca="false">M39</f>
        <v>4784.01876737219</v>
      </c>
      <c r="N121" s="137" t="n">
        <f aca="false">N39</f>
        <v>4833.18988124057</v>
      </c>
      <c r="O121" s="137" t="n">
        <f aca="false">O39</f>
        <v>5034.75462560749</v>
      </c>
      <c r="P121" s="137" t="n">
        <f aca="false">P39</f>
        <v>5230.53263195627</v>
      </c>
      <c r="Q121" s="137" t="n">
        <f aca="false">Q39</f>
        <v>5420.38506171688</v>
      </c>
      <c r="R121" s="137" t="n">
        <f aca="false">R39</f>
        <v>4916.30855743894</v>
      </c>
      <c r="S121" s="137" t="n">
        <f aca="false">S39</f>
        <v>0</v>
      </c>
      <c r="T121" s="137" t="n">
        <f aca="false">T39</f>
        <v>0</v>
      </c>
      <c r="U121" s="137" t="n">
        <f aca="false">U39</f>
        <v>0</v>
      </c>
      <c r="V121" s="137" t="n">
        <f aca="false">V39</f>
        <v>0</v>
      </c>
      <c r="W121" s="137" t="n">
        <f aca="false">W39</f>
        <v>0</v>
      </c>
      <c r="X121" s="137" t="n">
        <f aca="false">X39</f>
        <v>0</v>
      </c>
      <c r="Y121" s="137" t="n">
        <f aca="false">Y39</f>
        <v>0</v>
      </c>
      <c r="Z121" s="89"/>
      <c r="AA121" s="96" t="n">
        <f aca="false">SUM(F121:Y121)</f>
        <v>55267.8664613785</v>
      </c>
      <c r="AB121" s="97" t="n">
        <f aca="false">AA121*$C$60</f>
        <v>27633.9332306893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-8068.62182357286</v>
      </c>
      <c r="G122" s="137" t="n">
        <f aca="false">-G115</f>
        <v>-12909.7949177166</v>
      </c>
      <c r="H122" s="137" t="n">
        <f aca="false">-H115</f>
        <v>-7745.87695062995</v>
      </c>
      <c r="I122" s="137" t="n">
        <f aca="false">-I115</f>
        <v>-4647.52617037797</v>
      </c>
      <c r="J122" s="137" t="n">
        <f aca="false">-J115</f>
        <v>-4647.52617037797</v>
      </c>
      <c r="K122" s="137" t="n">
        <f aca="false">-K115</f>
        <v>-2323.76308518899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-40343.1091178643</v>
      </c>
      <c r="AB122" s="97" t="n">
        <f aca="false">AA122*$C$60</f>
        <v>-20171.5545589322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-4600.37745783076</v>
      </c>
      <c r="G124" s="137" t="n">
        <f aca="false">SUM(G121:G123)</f>
        <v>-10456.4613008654</v>
      </c>
      <c r="H124" s="137" t="n">
        <f aca="false">SUM(H121:H123)</f>
        <v>-4825.69377403185</v>
      </c>
      <c r="I124" s="137" t="n">
        <f aca="false">SUM(I121:I123)</f>
        <v>-1244.03919027254</v>
      </c>
      <c r="J124" s="137" t="n">
        <f aca="false">SUM(J121:J123)</f>
        <v>-802.820035881435</v>
      </c>
      <c r="K124" s="137" t="n">
        <f aca="false">SUM(K121:K123)</f>
        <v>1946.88609890729</v>
      </c>
      <c r="L124" s="137" t="n">
        <f aca="false">SUM(L121:L123)</f>
        <v>4688.07347815659</v>
      </c>
      <c r="M124" s="137" t="n">
        <f aca="false">SUM(M121:M123)</f>
        <v>4784.01876737219</v>
      </c>
      <c r="N124" s="137" t="n">
        <f aca="false">SUM(N121:N123)</f>
        <v>4833.18988124057</v>
      </c>
      <c r="O124" s="137" t="n">
        <f aca="false">SUM(O121:O123)</f>
        <v>5034.75462560749</v>
      </c>
      <c r="P124" s="137" t="n">
        <f aca="false">SUM(P121:P123)</f>
        <v>5230.53263195627</v>
      </c>
      <c r="Q124" s="137" t="n">
        <f aca="false">SUM(Q121:Q123)</f>
        <v>5420.38506171688</v>
      </c>
      <c r="R124" s="137" t="n">
        <f aca="false">SUM(R121:R123)</f>
        <v>4916.30855743894</v>
      </c>
      <c r="S124" s="137" t="n">
        <f aca="false">SUM(S121:S123)</f>
        <v>0</v>
      </c>
      <c r="T124" s="137" t="n">
        <f aca="false">SUM(T121:T123)</f>
        <v>0</v>
      </c>
      <c r="U124" s="137" t="n">
        <f aca="false">SUM(U121:U123)</f>
        <v>0</v>
      </c>
      <c r="V124" s="137" t="n">
        <f aca="false">SUM(V121:V123)</f>
        <v>0</v>
      </c>
      <c r="W124" s="137" t="n">
        <f aca="false">SUM(W121:W123)</f>
        <v>0</v>
      </c>
      <c r="X124" s="137" t="n">
        <f aca="false">SUM(X121:X123)</f>
        <v>0</v>
      </c>
      <c r="Y124" s="137" t="n">
        <f aca="false">SUM(Y121:Y123)</f>
        <v>0</v>
      </c>
      <c r="Z124" s="89"/>
      <c r="AA124" s="96" t="n">
        <f aca="false">SUM(F124:Y124)</f>
        <v>14924.7573435142</v>
      </c>
      <c r="AB124" s="97" t="n">
        <f aca="false">AA124*$C$60</f>
        <v>7462.37867175711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230.018872891538</v>
      </c>
      <c r="G126" s="137" t="n">
        <f aca="false">-G124*$C$126</f>
        <v>522.823065043271</v>
      </c>
      <c r="H126" s="137" t="n">
        <f aca="false">-H124*$C$126</f>
        <v>241.284688701592</v>
      </c>
      <c r="I126" s="137" t="n">
        <f aca="false">-I124*$C$126</f>
        <v>62.2019595136271</v>
      </c>
      <c r="J126" s="137" t="n">
        <f aca="false">-J124*$C$126</f>
        <v>40.1410017940717</v>
      </c>
      <c r="K126" s="137" t="n">
        <f aca="false">-K124*$C$126</f>
        <v>-97.3443049453643</v>
      </c>
      <c r="L126" s="137" t="n">
        <f aca="false">-L124*$C$126</f>
        <v>-234.40367390783</v>
      </c>
      <c r="M126" s="137" t="n">
        <f aca="false">-M124*$C$126</f>
        <v>-239.200938368609</v>
      </c>
      <c r="N126" s="137" t="n">
        <f aca="false">-N124*$C$126</f>
        <v>-241.659494062029</v>
      </c>
      <c r="O126" s="137" t="n">
        <f aca="false">-O124*$C$126</f>
        <v>-251.737731280374</v>
      </c>
      <c r="P126" s="137" t="n">
        <f aca="false">-P124*$C$126</f>
        <v>-261.526631597814</v>
      </c>
      <c r="Q126" s="137" t="n">
        <f aca="false">-Q124*$C$126</f>
        <v>-271.019253085844</v>
      </c>
      <c r="R126" s="137" t="n">
        <f aca="false">-R124*$C$126</f>
        <v>-245.815427871947</v>
      </c>
      <c r="S126" s="137" t="n">
        <f aca="false">-S124*$C$126</f>
        <v>-0</v>
      </c>
      <c r="T126" s="137" t="n">
        <f aca="false">-T124*$C$126</f>
        <v>-0</v>
      </c>
      <c r="U126" s="137" t="n">
        <f aca="false">-U124*$C$126</f>
        <v>-0</v>
      </c>
      <c r="V126" s="137" t="n">
        <f aca="false">-V124*$C$126</f>
        <v>-0</v>
      </c>
      <c r="W126" s="137" t="n">
        <f aca="false">-W124*$C$126</f>
        <v>-0</v>
      </c>
      <c r="X126" s="137" t="n">
        <f aca="false">-X124*$C$126</f>
        <v>-0</v>
      </c>
      <c r="Y126" s="137" t="n">
        <f aca="false">-Y124*$C$126</f>
        <v>-0</v>
      </c>
      <c r="Z126" s="89"/>
      <c r="AA126" s="96" t="n">
        <f aca="false">SUM(F126:Y126)</f>
        <v>-746.237867175711</v>
      </c>
      <c r="AB126" s="97" t="n">
        <f aca="false">AA126*$C$60</f>
        <v>-373.118933587855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1529.62550472873</v>
      </c>
      <c r="G127" s="137" t="n">
        <f aca="false">-(G124+G126)*$C$127</f>
        <v>3476.77338253775</v>
      </c>
      <c r="H127" s="137" t="n">
        <f aca="false">-(H124+H126)*$C$127</f>
        <v>1604.54317986559</v>
      </c>
      <c r="I127" s="137" t="n">
        <f aca="false">-(I124+I126)*$C$127</f>
        <v>413.64303076562</v>
      </c>
      <c r="J127" s="137" t="n">
        <f aca="false">-(J124+J126)*$C$127</f>
        <v>266.937661930577</v>
      </c>
      <c r="K127" s="137" t="n">
        <f aca="false">-(K124+K126)*$C$127</f>
        <v>-647.339627886673</v>
      </c>
      <c r="L127" s="137" t="n">
        <f aca="false">-(L124+L126)*$C$127</f>
        <v>-1558.78443148707</v>
      </c>
      <c r="M127" s="137" t="n">
        <f aca="false">-(M124+M126)*$C$127</f>
        <v>-1590.68624015125</v>
      </c>
      <c r="N127" s="137" t="n">
        <f aca="false">-(N124+N126)*$C$127</f>
        <v>-1607.03563551249</v>
      </c>
      <c r="O127" s="137" t="n">
        <f aca="false">-(O124+O126)*$C$127</f>
        <v>-1674.05591301449</v>
      </c>
      <c r="P127" s="137" t="n">
        <f aca="false">-(P124+P126)*$C$127</f>
        <v>-1739.15210012546</v>
      </c>
      <c r="Q127" s="137" t="n">
        <f aca="false">-(Q124+Q126)*$C$127</f>
        <v>-1802.27803302086</v>
      </c>
      <c r="R127" s="137" t="n">
        <f aca="false">-(R124+R126)*$C$127</f>
        <v>-1634.67259534845</v>
      </c>
      <c r="S127" s="137" t="n">
        <f aca="false">-(S124+S126)*$C$127</f>
        <v>-0</v>
      </c>
      <c r="T127" s="137" t="n">
        <f aca="false">-(T124+T126)*$C$127</f>
        <v>-0</v>
      </c>
      <c r="U127" s="137" t="n">
        <f aca="false">-(U124+U126)*$C$127</f>
        <v>-0</v>
      </c>
      <c r="V127" s="137" t="n">
        <f aca="false">-(V124+V126)*$C$127</f>
        <v>-0</v>
      </c>
      <c r="W127" s="137" t="n">
        <f aca="false">-(W124+W126)*$C$127</f>
        <v>-0</v>
      </c>
      <c r="X127" s="137" t="n">
        <f aca="false">-(X124+X126)*$C$127</f>
        <v>-0</v>
      </c>
      <c r="Y127" s="137" t="n">
        <f aca="false">-(Y124+Y126)*$C$127</f>
        <v>-0</v>
      </c>
      <c r="Z127" s="89"/>
      <c r="AA127" s="96" t="n">
        <f aca="false">SUM(F127:Y127)</f>
        <v>-4962.48181671848</v>
      </c>
      <c r="AB127" s="97" t="n">
        <f aca="false">AA127*$C$60</f>
        <v>-2481.24090835924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f aca="false">F46</f>
        <v>0</v>
      </c>
      <c r="G137" s="167" t="n">
        <f aca="false">G46</f>
        <v>0</v>
      </c>
      <c r="H137" s="167" t="n">
        <f aca="false">H46</f>
        <v>0</v>
      </c>
      <c r="I137" s="167" t="n">
        <f aca="false">I46</f>
        <v>0</v>
      </c>
      <c r="J137" s="167" t="n">
        <f aca="false">J46</f>
        <v>0</v>
      </c>
      <c r="K137" s="167" t="n">
        <f aca="false">K46</f>
        <v>0</v>
      </c>
      <c r="L137" s="167" t="n">
        <f aca="false">L46</f>
        <v>0</v>
      </c>
      <c r="M137" s="167" t="n">
        <f aca="false">M46</f>
        <v>0</v>
      </c>
      <c r="N137" s="167" t="n">
        <f aca="false">N46</f>
        <v>0</v>
      </c>
      <c r="O137" s="167" t="n">
        <f aca="false">O46</f>
        <v>0</v>
      </c>
      <c r="P137" s="167" t="n">
        <f aca="false">P46</f>
        <v>0</v>
      </c>
      <c r="Q137" s="167" t="n">
        <f aca="false">Q46</f>
        <v>0</v>
      </c>
      <c r="R137" s="167" t="n">
        <f aca="false">R46</f>
        <v>0</v>
      </c>
      <c r="S137" s="167" t="n">
        <f aca="false">S46</f>
        <v>0</v>
      </c>
      <c r="T137" s="167" t="n">
        <f aca="false">T46</f>
        <v>0</v>
      </c>
      <c r="U137" s="167" t="n">
        <f aca="false">U46</f>
        <v>0</v>
      </c>
      <c r="V137" s="167" t="n">
        <f aca="false">V46</f>
        <v>0</v>
      </c>
      <c r="W137" s="167" t="n">
        <f aca="false">W46</f>
        <v>0</v>
      </c>
      <c r="X137" s="167" t="n">
        <f aca="false">X46</f>
        <v>0</v>
      </c>
      <c r="Y137" s="167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353.0534976</v>
      </c>
      <c r="G138" s="164" t="n">
        <f aca="false">SUM(G33:G35)</f>
        <v>360.8206745472</v>
      </c>
      <c r="H138" s="164" t="n">
        <f aca="false">SUM(H33:H35)</f>
        <v>369.480370736333</v>
      </c>
      <c r="I138" s="164" t="n">
        <f aca="false">SUM(I33:I35)</f>
        <v>378.347899634005</v>
      </c>
      <c r="J138" s="164" t="n">
        <f aca="false">SUM(J33:J35)</f>
        <v>387.049901325587</v>
      </c>
      <c r="K138" s="164" t="n">
        <f aca="false">SUM(K33:K35)</f>
        <v>396.339098957401</v>
      </c>
      <c r="L138" s="164" t="n">
        <f aca="false">SUM(L33:L35)</f>
        <v>405.851237332379</v>
      </c>
      <c r="M138" s="164" t="n">
        <f aca="false">SUM(M33:M35)</f>
        <v>415.591667028356</v>
      </c>
      <c r="N138" s="164" t="n">
        <f aca="false">SUM(N33:N35)</f>
        <v>425.565867037036</v>
      </c>
      <c r="O138" s="164" t="n">
        <f aca="false">SUM(O33:O35)</f>
        <v>435.779447845925</v>
      </c>
      <c r="P138" s="164" t="n">
        <f aca="false">SUM(P33:P35)</f>
        <v>446.238154594227</v>
      </c>
      <c r="Q138" s="164" t="n">
        <f aca="false">SUM(Q33:Q35)</f>
        <v>456.947870304489</v>
      </c>
      <c r="R138" s="164" t="n">
        <f aca="false">SUM(R33:R35)</f>
        <v>467.914619191797</v>
      </c>
      <c r="S138" s="164" t="n">
        <f aca="false">SUM(S33:S35)</f>
        <v>0</v>
      </c>
      <c r="T138" s="164" t="n">
        <f aca="false">SUM(T33:T35)</f>
        <v>0</v>
      </c>
      <c r="U138" s="164" t="n">
        <f aca="false">SUM(U33:U35)</f>
        <v>0</v>
      </c>
      <c r="V138" s="164" t="n">
        <f aca="false">SUM(V33:V35)</f>
        <v>0</v>
      </c>
      <c r="W138" s="164" t="n">
        <f aca="false">SUM(W33:W35)</f>
        <v>0</v>
      </c>
      <c r="X138" s="164" t="n">
        <f aca="false">SUM(X33:X35)</f>
        <v>0</v>
      </c>
      <c r="Y138" s="164" t="n">
        <f aca="false">SUM(Y33:Y35)</f>
        <v>0</v>
      </c>
      <c r="Z138" s="89"/>
      <c r="AA138" s="96" t="n">
        <f aca="false">SUM(F138:Y138)</f>
        <v>5298.98030613474</v>
      </c>
      <c r="AB138" s="97" t="n">
        <f aca="false">AA138</f>
        <v>5298.98030613474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353.0534976</v>
      </c>
      <c r="G139" s="137" t="n">
        <f aca="false">G137+G138</f>
        <v>360.8206745472</v>
      </c>
      <c r="H139" s="137" t="n">
        <f aca="false">H137+H138</f>
        <v>369.480370736333</v>
      </c>
      <c r="I139" s="137" t="n">
        <f aca="false">I137+I138</f>
        <v>378.347899634005</v>
      </c>
      <c r="J139" s="137" t="n">
        <f aca="false">J137+J138</f>
        <v>387.049901325587</v>
      </c>
      <c r="K139" s="137" t="n">
        <f aca="false">K137+K138</f>
        <v>396.339098957401</v>
      </c>
      <c r="L139" s="137" t="n">
        <f aca="false">L137+L138</f>
        <v>405.851237332379</v>
      </c>
      <c r="M139" s="137" t="n">
        <f aca="false">M137+M138</f>
        <v>415.591667028356</v>
      </c>
      <c r="N139" s="137" t="n">
        <f aca="false">N137+N138</f>
        <v>425.565867037036</v>
      </c>
      <c r="O139" s="137" t="n">
        <f aca="false">O137+O138</f>
        <v>435.779447845925</v>
      </c>
      <c r="P139" s="137" t="n">
        <f aca="false">P137+P138</f>
        <v>446.238154594227</v>
      </c>
      <c r="Q139" s="137" t="n">
        <f aca="false">Q137+Q138</f>
        <v>456.947870304489</v>
      </c>
      <c r="R139" s="137" t="n">
        <f aca="false">R137+R138</f>
        <v>467.914619191797</v>
      </c>
      <c r="S139" s="137" t="n">
        <f aca="false">S137+S138</f>
        <v>0</v>
      </c>
      <c r="T139" s="137" t="n">
        <f aca="false">T137+T138</f>
        <v>0</v>
      </c>
      <c r="U139" s="137" t="n">
        <f aca="false">U137+U138</f>
        <v>0</v>
      </c>
      <c r="V139" s="137" t="n">
        <f aca="false">V137+V138</f>
        <v>0</v>
      </c>
      <c r="W139" s="137" t="n">
        <f aca="false">W137+W138</f>
        <v>0</v>
      </c>
      <c r="X139" s="137" t="n">
        <f aca="false">X137+X138</f>
        <v>0</v>
      </c>
      <c r="Y139" s="137" t="n">
        <f aca="false">Y137+Y138</f>
        <v>0</v>
      </c>
      <c r="Z139" s="89"/>
      <c r="AA139" s="96" t="n">
        <f aca="false">SUM(F139:Y139)</f>
        <v>5298.98030613474</v>
      </c>
      <c r="AB139" s="97" t="n">
        <f aca="false">AA139</f>
        <v>5298.98030613474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17.65267488</v>
      </c>
      <c r="G140" s="137" t="n">
        <f aca="false">G139*$C$140</f>
        <v>18.04103372736</v>
      </c>
      <c r="H140" s="137" t="n">
        <f aca="false">H139*$C$140</f>
        <v>18.4740185368166</v>
      </c>
      <c r="I140" s="137" t="n">
        <f aca="false">I139*$C$140</f>
        <v>18.9173949817002</v>
      </c>
      <c r="J140" s="137" t="n">
        <f aca="false">J139*$C$140</f>
        <v>19.3524950662794</v>
      </c>
      <c r="K140" s="137" t="n">
        <f aca="false">K139*$C$140</f>
        <v>19.8169549478701</v>
      </c>
      <c r="L140" s="137" t="n">
        <f aca="false">L139*$C$140</f>
        <v>20.2925618666189</v>
      </c>
      <c r="M140" s="137" t="n">
        <f aca="false">M139*$C$140</f>
        <v>20.7795833514178</v>
      </c>
      <c r="N140" s="137" t="n">
        <f aca="false">N139*$C$140</f>
        <v>21.2782933518518</v>
      </c>
      <c r="O140" s="137" t="n">
        <f aca="false">O139*$C$140</f>
        <v>21.7889723922963</v>
      </c>
      <c r="P140" s="137" t="n">
        <f aca="false">P139*$C$140</f>
        <v>22.3119077297114</v>
      </c>
      <c r="Q140" s="137" t="n">
        <f aca="false">Q139*$C$140</f>
        <v>22.8473935152244</v>
      </c>
      <c r="R140" s="137" t="n">
        <f aca="false">R139*$C$140</f>
        <v>23.3957309595898</v>
      </c>
      <c r="S140" s="137" t="n">
        <f aca="false">S139*$C$140</f>
        <v>0</v>
      </c>
      <c r="T140" s="137" t="n">
        <f aca="false">T139*$C$140</f>
        <v>0</v>
      </c>
      <c r="U140" s="137" t="n">
        <f aca="false">U139*$C$140</f>
        <v>0</v>
      </c>
      <c r="V140" s="137" t="n">
        <f aca="false">V139*$C$140</f>
        <v>0</v>
      </c>
      <c r="W140" s="137" t="n">
        <f aca="false">W139*$C$140</f>
        <v>0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264.949015306737</v>
      </c>
      <c r="AB140" s="97" t="n">
        <f aca="false">AA140</f>
        <v>264.949015306737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117.390287952</v>
      </c>
      <c r="G141" s="164" t="n">
        <f aca="false">(G139-G140)*$C$141</f>
        <v>119.972874286944</v>
      </c>
      <c r="H141" s="164" t="n">
        <f aca="false">(H139-H140)*$C$141</f>
        <v>122.852223269831</v>
      </c>
      <c r="I141" s="164" t="n">
        <f aca="false">(I139-I140)*$C$141</f>
        <v>125.800676628307</v>
      </c>
      <c r="J141" s="164" t="n">
        <f aca="false">(J139-J140)*$C$141</f>
        <v>128.694092190758</v>
      </c>
      <c r="K141" s="164" t="n">
        <f aca="false">(K139-K140)*$C$141</f>
        <v>131.782750403336</v>
      </c>
      <c r="L141" s="164" t="n">
        <f aca="false">(L139-L140)*$C$141</f>
        <v>134.945536413016</v>
      </c>
      <c r="M141" s="164" t="n">
        <f aca="false">(M139-M140)*$C$141</f>
        <v>138.184229286928</v>
      </c>
      <c r="N141" s="164" t="n">
        <f aca="false">(N139-N140)*$C$141</f>
        <v>141.500650789815</v>
      </c>
      <c r="O141" s="164" t="n">
        <f aca="false">(O139-O140)*$C$141</f>
        <v>144.89666640877</v>
      </c>
      <c r="P141" s="164" t="n">
        <f aca="false">(P139-P140)*$C$141</f>
        <v>148.374186402581</v>
      </c>
      <c r="Q141" s="164" t="n">
        <f aca="false">(Q139-Q140)*$C$141</f>
        <v>151.935166876243</v>
      </c>
      <c r="R141" s="164" t="n">
        <f aca="false">(R139-R140)*$C$141</f>
        <v>155.581610881272</v>
      </c>
      <c r="S141" s="164" t="n">
        <f aca="false">(S139-S140)*$C$141</f>
        <v>0</v>
      </c>
      <c r="T141" s="164" t="n">
        <f aca="false">(T139-T140)*$C$141</f>
        <v>0</v>
      </c>
      <c r="U141" s="164" t="n">
        <f aca="false">(U139-U140)*$C$141</f>
        <v>0</v>
      </c>
      <c r="V141" s="164" t="n">
        <f aca="false">(V139-V140)*$C$141</f>
        <v>0</v>
      </c>
      <c r="W141" s="164" t="n">
        <f aca="false">(W139-W140)*$C$141</f>
        <v>0</v>
      </c>
      <c r="X141" s="164" t="n">
        <f aca="false">(X139-X140)*$C$141</f>
        <v>0</v>
      </c>
      <c r="Y141" s="164" t="n">
        <f aca="false">(Y139-Y140)*$C$141</f>
        <v>0</v>
      </c>
      <c r="Z141" s="89"/>
      <c r="AA141" s="96" t="n">
        <f aca="false">SUM(F141:Y141)</f>
        <v>1761.9109517898</v>
      </c>
      <c r="AB141" s="97" t="n">
        <f aca="false">AA141</f>
        <v>1761.9109517898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218.010534768</v>
      </c>
      <c r="G142" s="137" t="n">
        <f aca="false">G139-G140-G141</f>
        <v>222.806766532896</v>
      </c>
      <c r="H142" s="137" t="n">
        <f aca="false">H139-H140-H141</f>
        <v>228.154128929686</v>
      </c>
      <c r="I142" s="137" t="n">
        <f aca="false">I139-I140-I141</f>
        <v>233.629828023998</v>
      </c>
      <c r="J142" s="137" t="n">
        <f aca="false">J139-J140-J141</f>
        <v>239.00331406855</v>
      </c>
      <c r="K142" s="137" t="n">
        <f aca="false">K139-K140-K141</f>
        <v>244.739393606195</v>
      </c>
      <c r="L142" s="137" t="n">
        <f aca="false">L139-L140-L141</f>
        <v>250.613139052744</v>
      </c>
      <c r="M142" s="137" t="n">
        <f aca="false">M139-M140-M141</f>
        <v>256.62785439001</v>
      </c>
      <c r="N142" s="137" t="n">
        <f aca="false">N139-N140-N141</f>
        <v>262.78692289537</v>
      </c>
      <c r="O142" s="137" t="n">
        <f aca="false">O139-O140-O141</f>
        <v>269.093809044859</v>
      </c>
      <c r="P142" s="137" t="n">
        <f aca="false">P139-P140-P141</f>
        <v>275.552060461935</v>
      </c>
      <c r="Q142" s="137" t="n">
        <f aca="false">Q139-Q140-Q141</f>
        <v>282.165309913022</v>
      </c>
      <c r="R142" s="137" t="n">
        <f aca="false">R139-R140-R141</f>
        <v>288.937277350934</v>
      </c>
      <c r="S142" s="137" t="n">
        <f aca="false">S139-S140-S141</f>
        <v>0</v>
      </c>
      <c r="T142" s="137" t="n">
        <f aca="false">T139-T140-T141</f>
        <v>0</v>
      </c>
      <c r="U142" s="137" t="n">
        <f aca="false">U139-U140-U141</f>
        <v>0</v>
      </c>
      <c r="V142" s="137" t="n">
        <f aca="false">V139-V140-V141</f>
        <v>0</v>
      </c>
      <c r="W142" s="137" t="n">
        <f aca="false">W139-W140-W141</f>
        <v>0</v>
      </c>
      <c r="X142" s="137" t="n">
        <f aca="false">X139-X140-X141</f>
        <v>0</v>
      </c>
      <c r="Y142" s="137" t="n">
        <f aca="false">Y139-Y140-Y141</f>
        <v>0</v>
      </c>
      <c r="Z142" s="89"/>
      <c r="AA142" s="96" t="n">
        <f aca="false">SUM(F142:Y142)</f>
        <v>3272.1203390382</v>
      </c>
      <c r="AB142" s="97" t="n">
        <f aca="false">AA142</f>
        <v>3272.1203390382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918.127697441274</v>
      </c>
      <c r="G144" s="168" t="n">
        <f aca="false">G76</f>
        <v>604.7740037212</v>
      </c>
      <c r="H144" s="168" t="n">
        <f aca="false">H76</f>
        <v>765.324805262965</v>
      </c>
      <c r="I144" s="168" t="n">
        <f aca="false">I76</f>
        <v>635.557855107551</v>
      </c>
      <c r="J144" s="168" t="n">
        <f aca="false">J76</f>
        <v>771.784269025805</v>
      </c>
      <c r="K144" s="168" t="n">
        <f aca="false">K76</f>
        <v>903.294185589724</v>
      </c>
      <c r="L144" s="168" t="n">
        <f aca="false">L76</f>
        <v>1032.17393638085</v>
      </c>
      <c r="M144" s="168" t="n">
        <f aca="false">M76</f>
        <v>1061.79704442616</v>
      </c>
      <c r="N144" s="168" t="n">
        <f aca="false">N76</f>
        <v>1076.97862583303</v>
      </c>
      <c r="O144" s="168" t="n">
        <f aca="false">O76</f>
        <v>1139.21174065631</v>
      </c>
      <c r="P144" s="168" t="n">
        <f aca="false">P76</f>
        <v>1199.6582001165</v>
      </c>
      <c r="Q144" s="168" t="n">
        <f aca="false">Q76</f>
        <v>1258.27513780509</v>
      </c>
      <c r="R144" s="168" t="n">
        <f aca="false">R76</f>
        <v>1102.64151710927</v>
      </c>
      <c r="S144" s="168" t="n">
        <f aca="false">S76</f>
        <v>0</v>
      </c>
      <c r="T144" s="168" t="n">
        <f aca="false">T76</f>
        <v>0</v>
      </c>
      <c r="U144" s="168" t="n">
        <f aca="false">U76</f>
        <v>0</v>
      </c>
      <c r="V144" s="168" t="n">
        <f aca="false">V76</f>
        <v>0</v>
      </c>
      <c r="W144" s="168" t="n">
        <f aca="false">W76</f>
        <v>0</v>
      </c>
      <c r="X144" s="168" t="n">
        <f aca="false">X76</f>
        <v>0</v>
      </c>
      <c r="Y144" s="168" t="n">
        <f aca="false">Y76</f>
        <v>0</v>
      </c>
      <c r="Z144" s="89"/>
      <c r="AA144" s="96" t="n">
        <f aca="false">SUM(F144:Y144)</f>
        <v>12469.5990184757</v>
      </c>
      <c r="AB144" s="97" t="n">
        <f aca="false">AA144</f>
        <v>12469.5990184757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1136.13823220927</v>
      </c>
      <c r="G145" s="154" t="n">
        <f aca="false">G142+G144</f>
        <v>827.580770254096</v>
      </c>
      <c r="H145" s="154" t="n">
        <f aca="false">H142+H144</f>
        <v>993.47893419265</v>
      </c>
      <c r="I145" s="154" t="n">
        <f aca="false">I142+I144</f>
        <v>869.187683131549</v>
      </c>
      <c r="J145" s="154" t="n">
        <f aca="false">J142+J144</f>
        <v>1010.78758309436</v>
      </c>
      <c r="K145" s="154" t="n">
        <f aca="false">K142+K144</f>
        <v>1148.03357919592</v>
      </c>
      <c r="L145" s="154" t="n">
        <f aca="false">L142+L144</f>
        <v>1282.78707543359</v>
      </c>
      <c r="M145" s="154" t="n">
        <f aca="false">M142+M144</f>
        <v>1318.42489881617</v>
      </c>
      <c r="N145" s="154" t="n">
        <f aca="false">N142+N144</f>
        <v>1339.7655487284</v>
      </c>
      <c r="O145" s="154" t="n">
        <f aca="false">O142+O144</f>
        <v>1408.30554970117</v>
      </c>
      <c r="P145" s="154" t="n">
        <f aca="false">P142+P144</f>
        <v>1475.21026057843</v>
      </c>
      <c r="Q145" s="154" t="n">
        <f aca="false">Q142+Q144</f>
        <v>1540.44044771811</v>
      </c>
      <c r="R145" s="154" t="n">
        <f aca="false">R142+R144</f>
        <v>1391.57879446021</v>
      </c>
      <c r="S145" s="154" t="n">
        <f aca="false">S142+S144</f>
        <v>0</v>
      </c>
      <c r="T145" s="154" t="n">
        <f aca="false">T142+T144</f>
        <v>0</v>
      </c>
      <c r="U145" s="154" t="n">
        <f aca="false">U142+U144</f>
        <v>0</v>
      </c>
      <c r="V145" s="154" t="n">
        <f aca="false">V142+V144</f>
        <v>0</v>
      </c>
      <c r="W145" s="154" t="n">
        <f aca="false">W142+W144</f>
        <v>0</v>
      </c>
      <c r="X145" s="154" t="n">
        <f aca="false">X142+X144</f>
        <v>0</v>
      </c>
      <c r="Y145" s="154" t="n">
        <f aca="false">Y142+Y144</f>
        <v>0</v>
      </c>
      <c r="Z145" s="89"/>
      <c r="AA145" s="96" t="n">
        <f aca="false">SUM(F145:Y145)</f>
        <v>15741.7193575139</v>
      </c>
      <c r="AB145" s="97" t="n">
        <f aca="false">AA145</f>
        <v>15741.7193575139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218.010534768</v>
      </c>
      <c r="G150" s="133" t="n">
        <f aca="false">G142</f>
        <v>222.806766532896</v>
      </c>
      <c r="H150" s="133" t="n">
        <f aca="false">H142</f>
        <v>228.154128929686</v>
      </c>
      <c r="I150" s="133" t="n">
        <f aca="false">I142</f>
        <v>233.629828023998</v>
      </c>
      <c r="J150" s="133" t="n">
        <f aca="false">J142</f>
        <v>239.00331406855</v>
      </c>
      <c r="K150" s="133" t="n">
        <f aca="false">K142</f>
        <v>244.739393606195</v>
      </c>
      <c r="L150" s="133" t="n">
        <f aca="false">L142</f>
        <v>250.613139052744</v>
      </c>
      <c r="M150" s="133" t="n">
        <f aca="false">M142</f>
        <v>256.62785439001</v>
      </c>
      <c r="N150" s="133" t="n">
        <f aca="false">N142</f>
        <v>262.78692289537</v>
      </c>
      <c r="O150" s="133" t="n">
        <f aca="false">O142</f>
        <v>269.093809044859</v>
      </c>
      <c r="P150" s="133" t="n">
        <f aca="false">P142</f>
        <v>275.552060461935</v>
      </c>
      <c r="Q150" s="133" t="n">
        <f aca="false">Q142</f>
        <v>282.165309913022</v>
      </c>
      <c r="R150" s="133" t="n">
        <f aca="false">R142</f>
        <v>288.937277350934</v>
      </c>
      <c r="S150" s="133" t="n">
        <f aca="false">S142</f>
        <v>0</v>
      </c>
      <c r="T150" s="133" t="n">
        <f aca="false">T142</f>
        <v>0</v>
      </c>
      <c r="U150" s="133" t="n">
        <f aca="false">U142</f>
        <v>0</v>
      </c>
      <c r="V150" s="133" t="n">
        <f aca="false">V142</f>
        <v>0</v>
      </c>
      <c r="W150" s="133" t="n">
        <f aca="false">W142</f>
        <v>0</v>
      </c>
      <c r="X150" s="133" t="n">
        <f aca="false">X142</f>
        <v>0</v>
      </c>
      <c r="Y150" s="133" t="n">
        <f aca="false">Y142</f>
        <v>0</v>
      </c>
      <c r="Z150" s="89"/>
      <c r="AA150" s="96" t="n">
        <f aca="false">SUM(F150:Y150)</f>
        <v>3272.1203390382</v>
      </c>
      <c r="AB150" s="97" t="n">
        <f aca="false">AA150</f>
        <v>3272.1203390382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 t="n">
        <v>0</v>
      </c>
      <c r="G151" s="170" t="n">
        <v>0</v>
      </c>
      <c r="H151" s="170" t="n">
        <v>0</v>
      </c>
      <c r="I151" s="170" t="n">
        <v>0</v>
      </c>
      <c r="J151" s="170" t="n">
        <v>0</v>
      </c>
      <c r="K151" s="170" t="n">
        <v>0</v>
      </c>
      <c r="L151" s="170" t="n">
        <v>0</v>
      </c>
      <c r="M151" s="170" t="n">
        <v>0</v>
      </c>
      <c r="N151" s="170" t="n">
        <v>0</v>
      </c>
      <c r="O151" s="170" t="n">
        <v>0</v>
      </c>
      <c r="P151" s="170" t="n">
        <v>0</v>
      </c>
      <c r="Q151" s="170" t="n">
        <v>0</v>
      </c>
      <c r="R151" s="170" t="n">
        <v>0</v>
      </c>
      <c r="S151" s="170" t="n">
        <v>0</v>
      </c>
      <c r="T151" s="170" t="n">
        <v>0</v>
      </c>
      <c r="U151" s="170" t="n">
        <v>0</v>
      </c>
      <c r="V151" s="170" t="n">
        <v>0</v>
      </c>
      <c r="W151" s="170" t="n">
        <v>0</v>
      </c>
      <c r="X151" s="170" t="n">
        <v>0</v>
      </c>
      <c r="Y151" s="170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218.010534768</v>
      </c>
      <c r="G152" s="133" t="n">
        <f aca="false">G150+G151</f>
        <v>222.806766532896</v>
      </c>
      <c r="H152" s="133" t="n">
        <f aca="false">H150+H151</f>
        <v>228.154128929686</v>
      </c>
      <c r="I152" s="133" t="n">
        <f aca="false">I150+I151</f>
        <v>233.629828023998</v>
      </c>
      <c r="J152" s="133" t="n">
        <f aca="false">J150+J151</f>
        <v>239.00331406855</v>
      </c>
      <c r="K152" s="133" t="n">
        <f aca="false">K150+K151</f>
        <v>244.739393606195</v>
      </c>
      <c r="L152" s="133" t="n">
        <f aca="false">L150+L151</f>
        <v>250.613139052744</v>
      </c>
      <c r="M152" s="133" t="n">
        <f aca="false">M150+M151</f>
        <v>256.62785439001</v>
      </c>
      <c r="N152" s="133" t="n">
        <f aca="false">N150+N151</f>
        <v>262.78692289537</v>
      </c>
      <c r="O152" s="133" t="n">
        <f aca="false">O150+O151</f>
        <v>269.093809044859</v>
      </c>
      <c r="P152" s="133" t="n">
        <f aca="false">P150+P151</f>
        <v>275.552060461935</v>
      </c>
      <c r="Q152" s="133" t="n">
        <f aca="false">Q150+Q151</f>
        <v>282.165309913022</v>
      </c>
      <c r="R152" s="133" t="n">
        <f aca="false">R150+R151</f>
        <v>288.937277350934</v>
      </c>
      <c r="S152" s="133" t="n">
        <f aca="false">S150+S151</f>
        <v>0</v>
      </c>
      <c r="T152" s="133" t="n">
        <f aca="false">T150+T151</f>
        <v>0</v>
      </c>
      <c r="U152" s="133" t="n">
        <f aca="false">U150+U151</f>
        <v>0</v>
      </c>
      <c r="V152" s="133" t="n">
        <f aca="false">V150+V151</f>
        <v>0</v>
      </c>
      <c r="W152" s="133" t="n">
        <f aca="false">W150+W151</f>
        <v>0</v>
      </c>
      <c r="X152" s="133" t="n">
        <f aca="false">X150+X151</f>
        <v>0</v>
      </c>
      <c r="Y152" s="133" t="n">
        <f aca="false">Y150+Y151</f>
        <v>0</v>
      </c>
      <c r="Z152" s="89"/>
      <c r="AA152" s="96" t="n">
        <f aca="false">SUM(F152:Y152)</f>
        <v>3272.1203390382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1832.39321111146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22412.8383988135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1832.39321111146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24245.231609925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183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184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185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186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79" t="s">
        <v>253</v>
      </c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 t="s">
        <v>189</v>
      </c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106" t="s">
        <v>190</v>
      </c>
      <c r="B176" s="106"/>
      <c r="C176" s="192" t="n">
        <f aca="false">E57</f>
        <v>0.042486788332767</v>
      </c>
      <c r="D176" s="182" t="s">
        <v>254</v>
      </c>
      <c r="E176" s="182"/>
      <c r="F176" s="18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 t="s">
        <v>233</v>
      </c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 t="s">
        <v>192</v>
      </c>
      <c r="B178" s="79"/>
      <c r="C178" s="62"/>
      <c r="D178" s="62"/>
      <c r="E178" s="6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 t="s">
        <v>193</v>
      </c>
      <c r="B179" s="79"/>
      <c r="C179" s="62"/>
      <c r="D179" s="62"/>
      <c r="E179" s="6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79" t="s">
        <v>250</v>
      </c>
      <c r="B180" s="79"/>
      <c r="C180" s="62"/>
      <c r="D180" s="62"/>
      <c r="E180" s="6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79" t="s">
        <v>235</v>
      </c>
      <c r="B181" s="79"/>
      <c r="C181" s="62"/>
      <c r="D181" s="62"/>
      <c r="E181" s="6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79" t="s">
        <v>236</v>
      </c>
      <c r="B182" s="79"/>
      <c r="C182" s="62"/>
      <c r="D182" s="62"/>
      <c r="E182" s="6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 t="s">
        <v>237</v>
      </c>
      <c r="B183" s="79"/>
      <c r="C183" s="62"/>
      <c r="D183" s="62"/>
      <c r="E183" s="6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2.75" hidden="false" customHeight="false" outlineLevel="1" collapsed="false">
      <c r="A184" s="79"/>
      <c r="B184" s="79" t="s">
        <v>238</v>
      </c>
      <c r="C184" s="62"/>
      <c r="D184" s="62"/>
      <c r="E184" s="62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27"/>
      <c r="B185" s="79" t="s">
        <v>239</v>
      </c>
      <c r="C185" s="79"/>
      <c r="D185" s="62"/>
      <c r="E185" s="79"/>
      <c r="F185" s="62"/>
      <c r="G185" s="184"/>
      <c r="H185" s="185"/>
      <c r="I185" s="185"/>
      <c r="J185" s="185"/>
      <c r="K185" s="185"/>
      <c r="L185" s="185"/>
      <c r="M185" s="185"/>
      <c r="N185" s="185"/>
      <c r="O185" s="185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79"/>
      <c r="B186" s="79" t="s">
        <v>196</v>
      </c>
      <c r="C186" s="183"/>
      <c r="D186" s="62"/>
      <c r="E186" s="62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79" t="s">
        <v>240</v>
      </c>
      <c r="B187" s="79"/>
      <c r="C187" s="62"/>
      <c r="D187" s="62"/>
      <c r="E187" s="62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79"/>
      <c r="B188" s="79" t="s">
        <v>241</v>
      </c>
      <c r="C188" s="62"/>
      <c r="D188" s="62"/>
      <c r="E188" s="62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79"/>
      <c r="B189" s="79" t="s">
        <v>195</v>
      </c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79"/>
      <c r="C190" s="62"/>
      <c r="D190" s="62"/>
      <c r="E190" s="6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79" t="s">
        <v>244</v>
      </c>
      <c r="B191" s="79"/>
      <c r="C191" s="62"/>
      <c r="D191" s="62"/>
      <c r="E191" s="6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79" t="s">
        <v>251</v>
      </c>
      <c r="B192" s="79"/>
      <c r="C192" s="62"/>
      <c r="D192" s="62"/>
      <c r="E192" s="62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79"/>
      <c r="B194" s="106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06"/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8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23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8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5" hidden="false" customHeight="tru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4.2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88"/>
      <c r="B236" s="88"/>
      <c r="C236" s="8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customFormat="false" ht="12.75" hidden="false" customHeight="false" outlineLevel="1" collapsed="false">
      <c r="A237" s="123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8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6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3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45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6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2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2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8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23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8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88"/>
      <c r="B282" s="88"/>
      <c r="C282" s="88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88"/>
      <c r="C284" s="1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88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06"/>
      <c r="B287" s="106"/>
      <c r="C287" s="106"/>
      <c r="D287" s="106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88"/>
      <c r="C292" s="88"/>
      <c r="D292" s="88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79"/>
      <c r="B293" s="79"/>
      <c r="C293" s="79"/>
      <c r="D293" s="7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06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06"/>
      <c r="C315" s="106"/>
      <c r="D315" s="106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79"/>
      <c r="B316" s="79"/>
      <c r="C316" s="79"/>
      <c r="D316" s="7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79"/>
      <c r="C323" s="79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79"/>
      <c r="B326" s="79"/>
      <c r="C326" s="79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92"/>
      <c r="C327" s="192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88"/>
      <c r="C328" s="188"/>
      <c r="D328" s="188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93"/>
      <c r="C330" s="193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194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  <c r="AA339" s="195"/>
      <c r="AB339" s="195"/>
      <c r="AC339" s="195"/>
      <c r="AD339" s="195"/>
      <c r="AE339" s="195"/>
      <c r="AF339" s="195"/>
      <c r="AG339" s="195"/>
      <c r="AH339" s="195"/>
      <c r="AI339" s="195"/>
      <c r="AJ339" s="195"/>
      <c r="AK339" s="195"/>
      <c r="AL339" s="195"/>
      <c r="AM339" s="195"/>
      <c r="AN339" s="195"/>
      <c r="AO339" s="195"/>
      <c r="AP339" s="195"/>
      <c r="AQ339" s="195"/>
      <c r="AR339" s="195"/>
      <c r="AS339" s="195"/>
      <c r="AT339" s="195"/>
      <c r="AU339" s="195"/>
      <c r="AV339" s="195"/>
      <c r="AW339" s="195"/>
      <c r="AX339" s="195"/>
      <c r="AY339" s="195"/>
      <c r="AZ339" s="195"/>
      <c r="BA339" s="195"/>
      <c r="BB339" s="195"/>
      <c r="BC339" s="195"/>
      <c r="BD339" s="195"/>
      <c r="BE339" s="195"/>
      <c r="BF339" s="195"/>
      <c r="BG339" s="195"/>
      <c r="BH339" s="195"/>
      <c r="BI339" s="195"/>
      <c r="BJ339" s="195"/>
      <c r="BK339" s="195"/>
      <c r="BL339" s="195"/>
      <c r="BM339" s="195"/>
      <c r="BN339" s="195"/>
      <c r="BO339" s="195"/>
      <c r="BP339" s="195"/>
      <c r="BQ339" s="195"/>
      <c r="BR339" s="195"/>
      <c r="BS339" s="195"/>
      <c r="BT339" s="195"/>
      <c r="BU339" s="195"/>
      <c r="BV339" s="195"/>
      <c r="BW339" s="195"/>
      <c r="BX339" s="195"/>
      <c r="BY339" s="195"/>
      <c r="BZ339" s="195"/>
      <c r="CA339" s="195"/>
      <c r="CB339" s="195"/>
      <c r="CC339" s="195"/>
      <c r="CD339" s="195"/>
      <c r="CE339" s="195"/>
      <c r="CF339" s="195"/>
      <c r="CG339" s="195"/>
      <c r="CH339" s="195"/>
      <c r="CI339" s="195"/>
      <c r="CJ339" s="195"/>
      <c r="CK339" s="195"/>
      <c r="CL339" s="195"/>
      <c r="CM339" s="195"/>
      <c r="CN339" s="195"/>
      <c r="CO339" s="195"/>
      <c r="CP339" s="195"/>
      <c r="CQ339" s="195"/>
      <c r="CR339" s="195"/>
      <c r="CS339" s="195"/>
      <c r="CT339" s="195"/>
      <c r="CU339" s="195"/>
      <c r="CV339" s="195"/>
      <c r="CW339" s="195"/>
      <c r="CX339" s="195"/>
      <c r="CY339" s="195"/>
      <c r="CZ339" s="195"/>
      <c r="DA339" s="195"/>
      <c r="DB339" s="195"/>
      <c r="DC339" s="195"/>
      <c r="DD339" s="195"/>
      <c r="DE339" s="195"/>
      <c r="DF339" s="195"/>
      <c r="DG339" s="195"/>
      <c r="DH339" s="195"/>
      <c r="DI339" s="195"/>
      <c r="DJ339" s="195"/>
      <c r="DK339" s="195"/>
      <c r="DL339" s="195"/>
      <c r="DM339" s="195"/>
      <c r="DN339" s="195"/>
      <c r="DO339" s="195"/>
      <c r="DP339" s="195"/>
      <c r="DQ339" s="195"/>
      <c r="DR339" s="195"/>
      <c r="DS339" s="195"/>
      <c r="DT339" s="195"/>
      <c r="DU339" s="195"/>
      <c r="DV339" s="195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H339" s="195"/>
      <c r="EI339" s="195"/>
      <c r="EJ339" s="195"/>
      <c r="EK339" s="195"/>
      <c r="EL339" s="195"/>
      <c r="EM339" s="195"/>
      <c r="EN339" s="195"/>
      <c r="EO339" s="195"/>
      <c r="EP339" s="195"/>
      <c r="EQ339" s="195"/>
      <c r="ER339" s="195"/>
      <c r="ES339" s="195"/>
      <c r="ET339" s="195"/>
      <c r="EU339" s="195"/>
      <c r="EV339" s="195"/>
      <c r="EW339" s="195"/>
      <c r="EX339" s="195"/>
      <c r="EY339" s="195"/>
      <c r="EZ339" s="195"/>
      <c r="FA339" s="195"/>
      <c r="FB339" s="195"/>
      <c r="FC339" s="195"/>
      <c r="FD339" s="195"/>
      <c r="FE339" s="195"/>
      <c r="FF339" s="195"/>
      <c r="FG339" s="195"/>
      <c r="FH339" s="195"/>
      <c r="FI339" s="195"/>
      <c r="FJ339" s="195"/>
      <c r="FK339" s="195"/>
      <c r="FL339" s="195"/>
      <c r="FM339" s="195"/>
      <c r="FN339" s="195"/>
      <c r="FO339" s="195"/>
      <c r="FP339" s="195"/>
      <c r="FQ339" s="195"/>
      <c r="FR339" s="195"/>
      <c r="FS339" s="195"/>
      <c r="FT339" s="195"/>
      <c r="FU339" s="195"/>
      <c r="FV339" s="195"/>
      <c r="FW339" s="195"/>
      <c r="FX339" s="195"/>
      <c r="FY339" s="195"/>
      <c r="FZ339" s="195"/>
      <c r="GA339" s="195"/>
      <c r="GB339" s="195"/>
      <c r="GC339" s="195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95"/>
      <c r="HO339" s="195"/>
      <c r="HP339" s="195"/>
      <c r="HQ339" s="195"/>
      <c r="HR339" s="195"/>
      <c r="HS339" s="195"/>
      <c r="HT339" s="195"/>
      <c r="HU339" s="195"/>
      <c r="HV339" s="195"/>
      <c r="HW339" s="195"/>
      <c r="HX339" s="195"/>
      <c r="HY339" s="195"/>
      <c r="HZ339" s="195"/>
      <c r="IA339" s="195"/>
      <c r="IB339" s="195"/>
      <c r="IC339" s="195"/>
      <c r="ID339" s="195"/>
      <c r="IE339" s="195"/>
      <c r="IF339" s="195"/>
      <c r="IG339" s="195"/>
      <c r="IH339" s="195"/>
      <c r="II339" s="195"/>
      <c r="IJ339" s="195"/>
      <c r="IK339" s="195"/>
      <c r="IL339" s="195"/>
      <c r="IM339" s="195"/>
      <c r="IN339" s="195"/>
      <c r="IO339" s="195"/>
      <c r="IP339" s="195"/>
      <c r="IQ339" s="195"/>
      <c r="IR339" s="195"/>
      <c r="IS339" s="195"/>
      <c r="IT339" s="195"/>
      <c r="IU339" s="195"/>
      <c r="IV339" s="195"/>
      <c r="IW339" s="195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79"/>
      <c r="B343" s="196"/>
      <c r="C343" s="196"/>
      <c r="D343" s="196"/>
      <c r="E343" s="79"/>
      <c r="F343" s="79"/>
      <c r="G343" s="197"/>
      <c r="H343" s="197"/>
      <c r="I343" s="197"/>
      <c r="J343" s="197"/>
      <c r="K343" s="197"/>
      <c r="L343" s="19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198"/>
      <c r="C344" s="198"/>
      <c r="D344" s="198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94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107"/>
      <c r="H350" s="107"/>
      <c r="I350" s="107"/>
      <c r="J350" s="107"/>
      <c r="K350" s="107"/>
      <c r="L350" s="107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06"/>
      <c r="B351" s="79"/>
      <c r="C351" s="79"/>
      <c r="D351" s="79"/>
      <c r="E351" s="79"/>
      <c r="F351" s="79"/>
      <c r="G351" s="198"/>
      <c r="H351" s="198"/>
      <c r="I351" s="198"/>
      <c r="J351" s="198"/>
      <c r="K351" s="198"/>
      <c r="L351" s="198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181"/>
      <c r="C352" s="181"/>
      <c r="D352" s="181"/>
      <c r="E352" s="79"/>
      <c r="F352" s="79"/>
      <c r="G352" s="200"/>
      <c r="H352" s="200"/>
      <c r="I352" s="200"/>
      <c r="J352" s="200"/>
      <c r="K352" s="200"/>
      <c r="L352" s="200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99"/>
      <c r="B353" s="79"/>
      <c r="C353" s="79"/>
      <c r="D353" s="79"/>
      <c r="E353" s="79"/>
      <c r="F353" s="79"/>
      <c r="G353" s="200"/>
      <c r="H353" s="200"/>
      <c r="I353" s="200"/>
      <c r="J353" s="200"/>
      <c r="K353" s="200"/>
      <c r="L353" s="200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79"/>
      <c r="C354" s="79"/>
      <c r="D354" s="79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198"/>
      <c r="H356" s="198"/>
      <c r="I356" s="198"/>
      <c r="J356" s="198"/>
      <c r="K356" s="198"/>
      <c r="L356" s="198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06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45"/>
      <c r="F361" s="45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06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19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19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45"/>
      <c r="F367" s="45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79"/>
      <c r="E375" s="201"/>
      <c r="F375" s="201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181"/>
      <c r="E376" s="45"/>
      <c r="F376" s="45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79"/>
      <c r="F378" s="79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1"/>
      <c r="H384" s="201"/>
      <c r="I384" s="201"/>
      <c r="J384" s="201"/>
      <c r="K384" s="201"/>
      <c r="L384" s="201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190"/>
      <c r="H385" s="190"/>
      <c r="I385" s="190"/>
      <c r="J385" s="190"/>
      <c r="K385" s="190"/>
      <c r="L385" s="190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90"/>
      <c r="C393" s="90"/>
      <c r="D393" s="90"/>
      <c r="E393" s="91"/>
      <c r="F393" s="91"/>
      <c r="G393" s="91"/>
      <c r="H393" s="90"/>
      <c r="I393" s="90"/>
      <c r="J393" s="91"/>
      <c r="K393" s="91"/>
      <c r="L393" s="90"/>
      <c r="M393" s="91"/>
      <c r="N393" s="91"/>
      <c r="O393" s="91"/>
      <c r="P393" s="90"/>
      <c r="Q393" s="91"/>
      <c r="R393" s="91"/>
      <c r="S393" s="79"/>
      <c r="T393" s="79"/>
      <c r="U393" s="79"/>
      <c r="V393" s="79"/>
      <c r="W393" s="79"/>
      <c r="X393" s="91"/>
      <c r="Y393" s="79"/>
    </row>
    <row r="394" customFormat="false" ht="12.75" hidden="true" customHeight="false" outlineLevel="2" collapsed="false">
      <c r="A394" s="106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201"/>
      <c r="C398" s="201"/>
      <c r="D398" s="201"/>
      <c r="E398" s="201"/>
      <c r="F398" s="201"/>
      <c r="G398" s="20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  <c r="Z400" s="190"/>
      <c r="AA400" s="190"/>
      <c r="AB400" s="190"/>
      <c r="AC400" s="190"/>
      <c r="AD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79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190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tru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88"/>
      <c r="C411" s="88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88"/>
      <c r="C413" s="1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88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customFormat="false" ht="12.75" hidden="false" customHeight="false" outlineLevel="1" collapsed="false">
      <c r="A416" s="106"/>
      <c r="B416" s="106"/>
      <c r="C416" s="106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88"/>
      <c r="C421" s="88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79"/>
      <c r="B422" s="79"/>
      <c r="C422" s="7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06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91"/>
      <c r="C438" s="191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79"/>
      <c r="B440" s="79"/>
      <c r="C440" s="7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79"/>
      <c r="C445" s="7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88"/>
      <c r="B453" s="191"/>
      <c r="C453" s="191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88"/>
      <c r="C461" s="88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88"/>
      <c r="C463" s="1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88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06"/>
      <c r="B466" s="106"/>
      <c r="C466" s="106"/>
      <c r="D466" s="106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06"/>
      <c r="B473" s="106"/>
      <c r="C473" s="106"/>
      <c r="D473" s="106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06"/>
      <c r="B486" s="106"/>
      <c r="C486" s="106"/>
      <c r="D486" s="106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79"/>
      <c r="B487" s="106"/>
      <c r="C487" s="106"/>
      <c r="D487" s="106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89"/>
      <c r="B488" s="189"/>
      <c r="C488" s="189"/>
      <c r="D488" s="189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91"/>
      <c r="C490" s="191"/>
      <c r="D490" s="191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79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</row>
    <row r="500" customFormat="false" ht="12.75" hidden="false" customHeight="false" outlineLevel="1" collapsed="false">
      <c r="A500" s="79"/>
      <c r="B500" s="190"/>
      <c r="C500" s="190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79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106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79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106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106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79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79"/>
      <c r="F522" s="79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88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106"/>
      <c r="B530" s="79"/>
      <c r="C530" s="79"/>
      <c r="D530" s="79"/>
      <c r="E530" s="79"/>
      <c r="F530" s="79"/>
      <c r="G530" s="62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19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9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06"/>
      <c r="B537" s="79"/>
      <c r="C537" s="79"/>
      <c r="D537" s="79"/>
      <c r="E537" s="79"/>
      <c r="F537" s="79"/>
      <c r="G537" s="62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79"/>
      <c r="E538" s="79"/>
      <c r="F538" s="79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106"/>
      <c r="B540" s="79"/>
      <c r="C540" s="79"/>
      <c r="D540" s="79"/>
      <c r="E540" s="79"/>
      <c r="F540" s="79"/>
      <c r="G540" s="62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181"/>
      <c r="C541" s="181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3"/>
      <c r="G545" s="203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5"/>
      <c r="G546" s="206"/>
      <c r="H546" s="203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6"/>
      <c r="C547" s="206"/>
      <c r="D547" s="206"/>
      <c r="E547" s="206"/>
      <c r="F547" s="69"/>
      <c r="G547" s="192"/>
      <c r="H547" s="192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192"/>
      <c r="C548" s="192"/>
      <c r="D548" s="192"/>
      <c r="E548" s="192"/>
      <c r="F548" s="192"/>
      <c r="G548" s="207"/>
      <c r="H548" s="192"/>
      <c r="I548" s="69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8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23"/>
      <c r="B550" s="203"/>
      <c r="C550" s="203"/>
      <c r="D550" s="203"/>
      <c r="E550" s="203"/>
      <c r="F550" s="203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03"/>
      <c r="C551" s="203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11"/>
      <c r="C553" s="211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8"/>
      <c r="B554" s="208"/>
      <c r="C554" s="208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6"/>
      <c r="B555" s="204"/>
      <c r="C555" s="204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3"/>
      <c r="B556" s="203"/>
      <c r="C556" s="20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125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23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2"/>
      <c r="B575" s="213"/>
      <c r="C575" s="213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3.9" hidden="false" customHeight="true" outlineLevel="1" collapsed="false">
      <c r="A577" s="118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8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4"/>
      <c r="C584" s="204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8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217"/>
      <c r="B606" s="79"/>
      <c r="C606" s="79"/>
      <c r="D606" s="79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88"/>
      <c r="B608" s="88"/>
      <c r="C608" s="8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06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7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06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8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tru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E183" activeCellId="0" sqref="E183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255</v>
      </c>
      <c r="C1" s="80" t="n">
        <v>43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 t="n">
        <f aca="false">[15]Financials!G$10</f>
        <v>266.417485555079</v>
      </c>
      <c r="F10" s="95" t="n">
        <f aca="false">[15]Financials!H$10</f>
        <v>280.21116857161</v>
      </c>
      <c r="G10" s="95" t="n">
        <f aca="false">[15]Financials!I$10</f>
        <v>294.082344189357</v>
      </c>
      <c r="H10" s="95" t="n">
        <f aca="false">[15]Financials!J$10</f>
        <v>308.108505009538</v>
      </c>
      <c r="I10" s="95" t="n">
        <f aca="false">[15]Financials!K$10</f>
        <v>321.747202823636</v>
      </c>
      <c r="J10" s="95" t="n">
        <f aca="false">[15]Financials!L$10</f>
        <v>335.540885840167</v>
      </c>
      <c r="K10" s="95" t="n">
        <f aca="false">[15]Financials!M$10</f>
        <v>349.412061457915</v>
      </c>
      <c r="L10" s="95" t="n">
        <f aca="false">[15]Financials!N$10</f>
        <v>363.283237075663</v>
      </c>
      <c r="M10" s="95" t="n">
        <f aca="false">[15]Financials!O$10</f>
        <v>377.076920092194</v>
      </c>
      <c r="N10" s="95" t="n">
        <f aca="false">[15]Financials!P$10</f>
        <v>390.948095709941</v>
      </c>
      <c r="O10" s="95" t="n">
        <f aca="false">[15]Financials!Q$10</f>
        <v>404.741778726472</v>
      </c>
      <c r="P10" s="95" t="n">
        <f aca="false">[15]Financials!R$10</f>
        <v>418.61295434422</v>
      </c>
      <c r="Q10" s="95" t="n">
        <f aca="false">[15]Financials!S$10</f>
        <v>432.406637360751</v>
      </c>
      <c r="R10" s="95" t="n">
        <f aca="false">[15]Financials!T$10</f>
        <v>446.277812978498</v>
      </c>
      <c r="S10" s="95" t="n">
        <f aca="false">[15]Financials!U$10</f>
        <v>460.148988596246</v>
      </c>
      <c r="T10" s="95" t="n">
        <f aca="false">[15]Financials!V$10</f>
        <v>473.942671612777</v>
      </c>
      <c r="U10" s="95" t="n">
        <f aca="false">[15]Financials!W$10</f>
        <v>487.813847230525</v>
      </c>
      <c r="V10" s="95" t="n">
        <f aca="false">[15]Financials!X$10</f>
        <v>501.607530247056</v>
      </c>
      <c r="W10" s="95" t="n">
        <f aca="false">[15]Financials!Y$10</f>
        <v>515.478705864803</v>
      </c>
      <c r="X10" s="95" t="n">
        <f aca="false">[15]Financials!Z$10</f>
        <v>162.406870012903</v>
      </c>
      <c r="Y10" s="95" t="n">
        <f aca="false">[15]Financials!AA$10</f>
        <v>0</v>
      </c>
      <c r="AA10" s="96" t="n">
        <f aca="false">SUM(F10:Y10)</f>
        <v>7323.84821774427</v>
      </c>
      <c r="AB10" s="97" t="n">
        <f aca="false">AA10*$C$60</f>
        <v>3661.92410887214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[15]Financials!G$9</f>
        <v>707.204895703502</v>
      </c>
      <c r="F11" s="95" t="n">
        <f aca="false">[15]Financials!H$9</f>
        <v>597.302915728</v>
      </c>
      <c r="G11" s="95" t="n">
        <f aca="false">[15]Financials!I$9</f>
        <v>528.752376143304</v>
      </c>
      <c r="H11" s="95" t="n">
        <f aca="false">[15]Financials!J$9</f>
        <v>565.471347764567</v>
      </c>
      <c r="I11" s="95" t="n">
        <f aca="false">[15]Financials!K$9</f>
        <v>603.222486943091</v>
      </c>
      <c r="J11" s="95" t="n">
        <f aca="false">[15]Financials!L$9</f>
        <v>642.703872868424</v>
      </c>
      <c r="K11" s="95" t="n">
        <f aca="false">[15]Financials!M$9</f>
        <v>641.745440247111</v>
      </c>
      <c r="L11" s="95" t="n">
        <f aca="false">[15]Financials!N$9</f>
        <v>661.356459434679</v>
      </c>
      <c r="M11" s="95" t="n">
        <f aca="false">[15]Financials!O$9</f>
        <v>680.786161340662</v>
      </c>
      <c r="N11" s="95" t="n">
        <f aca="false">[15]Financials!P$9</f>
        <v>700.213968881808</v>
      </c>
      <c r="O11" s="95" t="n">
        <f aca="false">[15]Financials!Q$9</f>
        <v>744.891815251603</v>
      </c>
      <c r="P11" s="95" t="n">
        <f aca="false">[15]Financials!R$9</f>
        <v>782.675954174007</v>
      </c>
      <c r="Q11" s="95" t="n">
        <f aca="false">[15]Financials!S$9</f>
        <v>821.276683335709</v>
      </c>
      <c r="R11" s="95" t="n">
        <f aca="false">[15]Financials!T$9</f>
        <v>860.917653408544</v>
      </c>
      <c r="S11" s="95" t="n">
        <f aca="false">[15]Financials!U$9</f>
        <v>876.275340736528</v>
      </c>
      <c r="T11" s="95" t="n">
        <f aca="false">[15]Financials!V$9</f>
        <v>896.900040668233</v>
      </c>
      <c r="U11" s="95" t="n">
        <f aca="false">[15]Financials!W$9</f>
        <v>917.517323812573</v>
      </c>
      <c r="V11" s="95" t="n">
        <f aca="false">[15]Financials!X$9</f>
        <v>937.886903331966</v>
      </c>
      <c r="W11" s="95" t="n">
        <f aca="false">[15]Financials!Y$9</f>
        <v>987.848465820013</v>
      </c>
      <c r="X11" s="95" t="n">
        <f aca="false">[15]Financials!Z$9</f>
        <v>393.887517048562</v>
      </c>
      <c r="Y11" s="95" t="n">
        <f aca="false">[15]Financials!AA$9</f>
        <v>0</v>
      </c>
      <c r="AA11" s="96" t="n">
        <f aca="false">SUM(F11:Y11)</f>
        <v>13841.6327269394</v>
      </c>
      <c r="AB11" s="97" t="n">
        <f aca="false">AA11*$C$60</f>
        <v>6920.81636346969</v>
      </c>
    </row>
    <row r="12" customFormat="false" ht="12.75" hidden="false" customHeight="false" outlineLevel="0" collapsed="false">
      <c r="A12" s="94" t="s">
        <v>247</v>
      </c>
      <c r="B12" s="90"/>
      <c r="C12" s="90"/>
      <c r="D12" s="81" t="n">
        <v>1</v>
      </c>
      <c r="E12" s="95" t="n">
        <f aca="false">[15]Financials!H$11</f>
        <v>65.7155945</v>
      </c>
      <c r="F12" s="95" t="n">
        <f aca="false">[15]Financials!I$11</f>
        <v>0</v>
      </c>
      <c r="G12" s="95" t="n">
        <f aca="false">[15]Financials!J$11</f>
        <v>0</v>
      </c>
      <c r="H12" s="95" t="n">
        <f aca="false">[15]Financials!K$11</f>
        <v>0</v>
      </c>
      <c r="I12" s="95" t="n">
        <f aca="false">[15]Financials!L$11</f>
        <v>0</v>
      </c>
      <c r="J12" s="95" t="n">
        <f aca="false">[15]Financials!M$11</f>
        <v>0</v>
      </c>
      <c r="K12" s="95" t="n">
        <f aca="false">[15]Financials!N$11</f>
        <v>0</v>
      </c>
      <c r="L12" s="95" t="n">
        <f aca="false">[15]Financials!O$11</f>
        <v>0</v>
      </c>
      <c r="M12" s="95" t="n">
        <f aca="false">[15]Financials!P$11</f>
        <v>0</v>
      </c>
      <c r="N12" s="95" t="n">
        <f aca="false">[15]Financials!Q$11</f>
        <v>0</v>
      </c>
      <c r="O12" s="95" t="n">
        <f aca="false">[15]Financials!R$11</f>
        <v>0</v>
      </c>
      <c r="P12" s="95" t="n">
        <f aca="false">[15]Financials!S$11</f>
        <v>0</v>
      </c>
      <c r="Q12" s="95" t="n">
        <f aca="false">[15]Financials!T$11</f>
        <v>0</v>
      </c>
      <c r="R12" s="95" t="n">
        <f aca="false">[15]Financials!U$11</f>
        <v>0</v>
      </c>
      <c r="S12" s="95" t="n">
        <f aca="false">[15]Financials!V$11</f>
        <v>0</v>
      </c>
      <c r="T12" s="95" t="n">
        <f aca="false">[15]Financials!W$11</f>
        <v>0</v>
      </c>
      <c r="U12" s="95" t="n">
        <f aca="false">[15]Financials!X$11</f>
        <v>0</v>
      </c>
      <c r="V12" s="95" t="n">
        <f aca="false">[15]Financials!Y$11</f>
        <v>0</v>
      </c>
      <c r="W12" s="95" t="n">
        <f aca="false">[15]Financials!Z$11</f>
        <v>0</v>
      </c>
      <c r="X12" s="95" t="n">
        <f aca="false">[15]Financials!AA$11</f>
        <v>0</v>
      </c>
      <c r="Y12" s="95" t="n">
        <f aca="false">[15]Financials!AB$11</f>
        <v>0</v>
      </c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1039.33797575858</v>
      </c>
      <c r="F20" s="81" t="n">
        <f aca="false">SUM(F10:F19)</f>
        <v>877.51408429961</v>
      </c>
      <c r="G20" s="81" t="n">
        <f aca="false">SUM(G10:G19)</f>
        <v>822.834720332662</v>
      </c>
      <c r="H20" s="81" t="n">
        <f aca="false">SUM(H10:H19)</f>
        <v>873.579852774105</v>
      </c>
      <c r="I20" s="81" t="n">
        <f aca="false">SUM(I10:I19)</f>
        <v>924.969689766728</v>
      </c>
      <c r="J20" s="81" t="n">
        <f aca="false">SUM(J10:J19)</f>
        <v>978.244758708591</v>
      </c>
      <c r="K20" s="81" t="n">
        <f aca="false">SUM(K10:K19)</f>
        <v>991.157501705026</v>
      </c>
      <c r="L20" s="81" t="n">
        <f aca="false">SUM(L10:L19)</f>
        <v>1024.63969651034</v>
      </c>
      <c r="M20" s="81" t="n">
        <f aca="false">SUM(M10:M19)</f>
        <v>1057.86308143286</v>
      </c>
      <c r="N20" s="81" t="n">
        <f aca="false">SUM(N10:N19)</f>
        <v>1091.16206459175</v>
      </c>
      <c r="O20" s="81" t="n">
        <f aca="false">SUM(O10:O19)</f>
        <v>1149.63359397808</v>
      </c>
      <c r="P20" s="81" t="n">
        <f aca="false">SUM(P10:P19)</f>
        <v>1201.28890851823</v>
      </c>
      <c r="Q20" s="81" t="n">
        <f aca="false">SUM(Q10:Q19)</f>
        <v>1253.68332069646</v>
      </c>
      <c r="R20" s="81" t="n">
        <f aca="false">SUM(R10:R19)</f>
        <v>1307.19546638704</v>
      </c>
      <c r="S20" s="81" t="n">
        <f aca="false">SUM(S10:S19)</f>
        <v>1336.42432933277</v>
      </c>
      <c r="T20" s="81" t="n">
        <f aca="false">SUM(T10:T19)</f>
        <v>1370.84271228101</v>
      </c>
      <c r="U20" s="81" t="n">
        <f aca="false">SUM(U10:U19)</f>
        <v>1405.3311710431</v>
      </c>
      <c r="V20" s="81" t="n">
        <f aca="false">SUM(V10:V19)</f>
        <v>1439.49443357902</v>
      </c>
      <c r="W20" s="81" t="n">
        <f aca="false">SUM(W10:W19)</f>
        <v>1503.32717168482</v>
      </c>
      <c r="X20" s="81" t="n">
        <f aca="false">SUM(X10:X19)</f>
        <v>556.294387061465</v>
      </c>
      <c r="Y20" s="81" t="n">
        <f aca="false">SUM(Y10:Y19)</f>
        <v>0</v>
      </c>
      <c r="AA20" s="96" t="n">
        <f aca="false">SUM(F20:Y20)</f>
        <v>21165.4809446837</v>
      </c>
      <c r="AB20" s="97" t="n">
        <f aca="false">AA20*$C$60</f>
        <v>10582.7404723418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-3.03377022007572</v>
      </c>
      <c r="F23" s="103" t="n">
        <f aca="false">F25/$C$1</f>
        <v>-3.21283142623693</v>
      </c>
      <c r="G23" s="103" t="n">
        <f aca="false">G25/$C$1</f>
        <v>-3.36544560970731</v>
      </c>
      <c r="H23" s="103" t="n">
        <f aca="false">H25/$C$1</f>
        <v>-3.34127401416831</v>
      </c>
      <c r="I23" s="103" t="n">
        <f aca="false">I25/$C$1</f>
        <v>-3.21318539419606</v>
      </c>
      <c r="J23" s="103" t="n">
        <f aca="false">J25/$C$1</f>
        <v>-2.66960259141733</v>
      </c>
      <c r="K23" s="103" t="n">
        <f aca="false">K25/$C$1</f>
        <v>-2.60929799757645</v>
      </c>
      <c r="L23" s="103" t="n">
        <f aca="false">L25/$C$1</f>
        <v>-2.49653054129805</v>
      </c>
      <c r="M23" s="103" t="n">
        <f aca="false">M25/$C$1</f>
        <v>-2.36268904691737</v>
      </c>
      <c r="N23" s="103" t="n">
        <f aca="false">N25/$C$1</f>
        <v>0.917081530341144</v>
      </c>
      <c r="O23" s="103" t="n">
        <f aca="false">O25/$C$1</f>
        <v>2.0342918368031</v>
      </c>
      <c r="P23" s="103" t="n">
        <f aca="false">P25/$C$1</f>
        <v>2.33281018639285</v>
      </c>
      <c r="Q23" s="103" t="n">
        <f aca="false">Q25/$C$1</f>
        <v>2.65842363671208</v>
      </c>
      <c r="R23" s="103" t="n">
        <f aca="false">R25/$C$1</f>
        <v>3.01609257877841</v>
      </c>
      <c r="S23" s="103" t="n">
        <f aca="false">S25/$C$1</f>
        <v>3.34014282907643</v>
      </c>
      <c r="T23" s="103" t="n">
        <f aca="false">T25/$C$1</f>
        <v>3.71104283560488</v>
      </c>
      <c r="U23" s="103" t="n">
        <f aca="false">U25/$C$1</f>
        <v>4.17750242174438</v>
      </c>
      <c r="V23" s="103" t="n">
        <f aca="false">V25/$C$1</f>
        <v>4.66339131670569</v>
      </c>
      <c r="W23" s="103" t="n">
        <f aca="false">W25/$C$1</f>
        <v>5.21740890144307</v>
      </c>
      <c r="X23" s="103" t="n">
        <f aca="false">X25/$C$1</f>
        <v>4.32377272851215</v>
      </c>
      <c r="Y23" s="103" t="n">
        <f aca="false">Y25/$C$1</f>
        <v>0</v>
      </c>
      <c r="AA23" s="96" t="n">
        <f aca="false">SUM(F23:Y23)</f>
        <v>13.1211041805964</v>
      </c>
      <c r="AB23" s="97" t="n">
        <f aca="false">AA23*$C$60</f>
        <v>6.56055209029819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[15]Financials!G$36</f>
        <v>-130.452119463256</v>
      </c>
      <c r="F25" s="95" t="n">
        <f aca="false">[15]Financials!H$36</f>
        <v>-138.151751328188</v>
      </c>
      <c r="G25" s="95" t="n">
        <f aca="false">[15]Financials!I$36</f>
        <v>-144.714161217414</v>
      </c>
      <c r="H25" s="95" t="n">
        <f aca="false">[15]Financials!J$36</f>
        <v>-143.674782609238</v>
      </c>
      <c r="I25" s="95" t="n">
        <f aca="false">[15]Financials!K$36</f>
        <v>-138.16697195043</v>
      </c>
      <c r="J25" s="95" t="n">
        <f aca="false">[15]Financials!L$36</f>
        <v>-114.792911430945</v>
      </c>
      <c r="K25" s="95" t="n">
        <f aca="false">[15]Financials!M$36</f>
        <v>-112.199813895787</v>
      </c>
      <c r="L25" s="95" t="n">
        <f aca="false">[15]Financials!N$36</f>
        <v>-107.350813275816</v>
      </c>
      <c r="M25" s="95" t="n">
        <f aca="false">[15]Financials!O$36</f>
        <v>-101.595629017447</v>
      </c>
      <c r="N25" s="95" t="n">
        <f aca="false">[15]Financials!P$36</f>
        <v>39.4345058046692</v>
      </c>
      <c r="O25" s="95" t="n">
        <f aca="false">[15]Financials!Q$36</f>
        <v>87.4745489825333</v>
      </c>
      <c r="P25" s="95" t="n">
        <f aca="false">[15]Financials!R$36</f>
        <v>100.310838014892</v>
      </c>
      <c r="Q25" s="95" t="n">
        <f aca="false">[15]Financials!S$36</f>
        <v>114.312216378619</v>
      </c>
      <c r="R25" s="95" t="n">
        <f aca="false">[15]Financials!T$36</f>
        <v>129.691980887472</v>
      </c>
      <c r="S25" s="95" t="n">
        <f aca="false">[15]Financials!U$36</f>
        <v>143.626141650286</v>
      </c>
      <c r="T25" s="95" t="n">
        <f aca="false">[15]Financials!V$36</f>
        <v>159.57484193101</v>
      </c>
      <c r="U25" s="95" t="n">
        <f aca="false">[15]Financials!W$36</f>
        <v>179.632604135008</v>
      </c>
      <c r="V25" s="95" t="n">
        <f aca="false">[15]Financials!X$36</f>
        <v>200.525826618345</v>
      </c>
      <c r="W25" s="95" t="n">
        <f aca="false">[15]Financials!Y$36</f>
        <v>224.348582762052</v>
      </c>
      <c r="X25" s="95" t="n">
        <f aca="false">[15]Financials!Z$36</f>
        <v>185.922227326022</v>
      </c>
      <c r="Y25" s="95" t="n">
        <f aca="false">[15]Financials!AA$36</f>
        <v>0</v>
      </c>
      <c r="AA25" s="96" t="n">
        <f aca="false">SUM(F25:Y25)</f>
        <v>564.207479765644</v>
      </c>
      <c r="AB25" s="97" t="n">
        <f aca="false">AA25*$C$60</f>
        <v>282.103739882822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AA28" s="96" t="n">
        <f aca="false">SUM(F28:Y28)</f>
        <v>0</v>
      </c>
      <c r="AB28" s="97" t="n">
        <f aca="false">AA28*$C$60</f>
        <v>0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AA29" s="96" t="n">
        <f aca="false">SUM(F29:Y29)</f>
        <v>0</v>
      </c>
      <c r="AB29" s="97" t="n">
        <f aca="false">AA29*$C$60</f>
        <v>0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AA34" s="96" t="n">
        <f aca="false">SUM(F34:Y34)</f>
        <v>0</v>
      </c>
      <c r="AB34" s="97" t="n">
        <f aca="false">AA34*$C$60</f>
        <v>0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-130.452119463256</v>
      </c>
      <c r="F36" s="81" t="n">
        <f aca="false">SUM(F24:F35)</f>
        <v>-138.151751328188</v>
      </c>
      <c r="G36" s="81" t="n">
        <f aca="false">SUM(G24:G35)</f>
        <v>-144.714161217414</v>
      </c>
      <c r="H36" s="81" t="n">
        <f aca="false">SUM(H24:H35)</f>
        <v>-143.674782609238</v>
      </c>
      <c r="I36" s="81" t="n">
        <f aca="false">SUM(I24:I35)</f>
        <v>-138.16697195043</v>
      </c>
      <c r="J36" s="81" t="n">
        <f aca="false">SUM(J24:J35)</f>
        <v>-114.792911430945</v>
      </c>
      <c r="K36" s="81" t="n">
        <f aca="false">SUM(K24:K35)</f>
        <v>-112.199813895787</v>
      </c>
      <c r="L36" s="81" t="n">
        <f aca="false">SUM(L24:L35)</f>
        <v>-107.350813275816</v>
      </c>
      <c r="M36" s="81" t="n">
        <f aca="false">SUM(M24:M35)</f>
        <v>-101.595629017447</v>
      </c>
      <c r="N36" s="81" t="n">
        <f aca="false">SUM(N24:N35)</f>
        <v>39.4345058046692</v>
      </c>
      <c r="O36" s="81" t="n">
        <f aca="false">SUM(O24:O35)</f>
        <v>87.4745489825333</v>
      </c>
      <c r="P36" s="81" t="n">
        <f aca="false">SUM(P24:P35)</f>
        <v>100.310838014892</v>
      </c>
      <c r="Q36" s="81" t="n">
        <f aca="false">SUM(Q24:Q35)</f>
        <v>114.312216378619</v>
      </c>
      <c r="R36" s="81" t="n">
        <f aca="false">SUM(R24:R35)</f>
        <v>129.691980887472</v>
      </c>
      <c r="S36" s="81" t="n">
        <f aca="false">SUM(S24:S35)</f>
        <v>143.626141650286</v>
      </c>
      <c r="T36" s="81" t="n">
        <f aca="false">SUM(T24:T35)</f>
        <v>159.57484193101</v>
      </c>
      <c r="U36" s="81" t="n">
        <f aca="false">SUM(U24:U35)</f>
        <v>179.632604135008</v>
      </c>
      <c r="V36" s="81" t="n">
        <f aca="false">SUM(V24:V35)</f>
        <v>200.525826618345</v>
      </c>
      <c r="W36" s="81" t="n">
        <f aca="false">SUM(W24:W35)</f>
        <v>224.348582762052</v>
      </c>
      <c r="X36" s="81" t="n">
        <f aca="false">SUM(X24:X35)</f>
        <v>185.922227326022</v>
      </c>
      <c r="Y36" s="81" t="n">
        <f aca="false">SUM(Y24:Y35)</f>
        <v>0</v>
      </c>
      <c r="AA36" s="96" t="n">
        <f aca="false">SUM(F36:Y36)</f>
        <v>564.207479765644</v>
      </c>
      <c r="AB36" s="97" t="n">
        <f aca="false">AA36*$C$60</f>
        <v>282.103739882822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-0.125514628067009</v>
      </c>
      <c r="F37" s="104" t="n">
        <f aca="false">F36/F20</f>
        <v>-0.157435366337686</v>
      </c>
      <c r="G37" s="104" t="n">
        <f aca="false">G36/G20</f>
        <v>-0.175872696717159</v>
      </c>
      <c r="H37" s="104" t="n">
        <f aca="false">H36/H20</f>
        <v>-0.164466685161053</v>
      </c>
      <c r="I37" s="104" t="n">
        <f aca="false">I36/I20</f>
        <v>-0.149374594085646</v>
      </c>
      <c r="J37" s="104" t="n">
        <f aca="false">J36/J20</f>
        <v>-0.117345797571649</v>
      </c>
      <c r="K37" s="104" t="n">
        <f aca="false">K36/K20</f>
        <v>-0.113200791703414</v>
      </c>
      <c r="L37" s="104" t="n">
        <f aca="false">L36/L20</f>
        <v>-0.104769328810337</v>
      </c>
      <c r="M37" s="104" t="n">
        <f aca="false">M36/M20</f>
        <v>-0.0960385429840672</v>
      </c>
      <c r="N37" s="104" t="n">
        <f aca="false">N36/N20</f>
        <v>0.0361399164105135</v>
      </c>
      <c r="O37" s="104" t="n">
        <f aca="false">O36/O20</f>
        <v>0.0760890682394251</v>
      </c>
      <c r="P37" s="104" t="n">
        <f aca="false">P36/P20</f>
        <v>0.0835026755875274</v>
      </c>
      <c r="Q37" s="104" t="n">
        <f aca="false">Q36/Q20</f>
        <v>0.0911810937351511</v>
      </c>
      <c r="R37" s="104" t="n">
        <f aca="false">R36/R20</f>
        <v>0.0992139157626727</v>
      </c>
      <c r="S37" s="104" t="n">
        <f aca="false">S36/S20</f>
        <v>0.107470463158953</v>
      </c>
      <c r="T37" s="104" t="n">
        <f aca="false">T36/T20</f>
        <v>0.116406383096632</v>
      </c>
      <c r="U37" s="104" t="n">
        <f aca="false">U36/U20</f>
        <v>0.12782225843726</v>
      </c>
      <c r="V37" s="104" t="n">
        <f aca="false">V36/V20</f>
        <v>0.139302953829267</v>
      </c>
      <c r="W37" s="104" t="n">
        <f aca="false">W36/W20</f>
        <v>0.14923470219102</v>
      </c>
      <c r="X37" s="104" t="n">
        <f aca="false">X36/X20</f>
        <v>0.334215537043483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1169.79009522184</v>
      </c>
      <c r="F39" s="105" t="n">
        <f aca="false">F20-F36</f>
        <v>1015.6658356278</v>
      </c>
      <c r="G39" s="105" t="n">
        <f aca="false">G20-G36</f>
        <v>967.548881550076</v>
      </c>
      <c r="H39" s="105" t="n">
        <f aca="false">H20-H36</f>
        <v>1017.25463538334</v>
      </c>
      <c r="I39" s="105" t="n">
        <f aca="false">I20-I36</f>
        <v>1063.13666171716</v>
      </c>
      <c r="J39" s="105" t="n">
        <f aca="false">J20-J36</f>
        <v>1093.03767013954</v>
      </c>
      <c r="K39" s="105" t="n">
        <f aca="false">K20-K36</f>
        <v>1103.35731560081</v>
      </c>
      <c r="L39" s="105" t="n">
        <f aca="false">L20-L36</f>
        <v>1131.99050978616</v>
      </c>
      <c r="M39" s="105" t="n">
        <f aca="false">M20-M36</f>
        <v>1159.4587104503</v>
      </c>
      <c r="N39" s="105" t="n">
        <f aca="false">N20-N36</f>
        <v>1051.72755878708</v>
      </c>
      <c r="O39" s="105" t="n">
        <f aca="false">O20-O36</f>
        <v>1062.15904499554</v>
      </c>
      <c r="P39" s="105" t="n">
        <f aca="false">P20-P36</f>
        <v>1100.97807050333</v>
      </c>
      <c r="Q39" s="105" t="n">
        <f aca="false">Q20-Q36</f>
        <v>1139.37110431784</v>
      </c>
      <c r="R39" s="105" t="n">
        <f aca="false">R20-R36</f>
        <v>1177.50348549957</v>
      </c>
      <c r="S39" s="105" t="n">
        <f aca="false">S20-S36</f>
        <v>1192.79818768249</v>
      </c>
      <c r="T39" s="105" t="n">
        <f aca="false">T20-T36</f>
        <v>1211.26787035</v>
      </c>
      <c r="U39" s="105" t="n">
        <f aca="false">U20-U36</f>
        <v>1225.69856690809</v>
      </c>
      <c r="V39" s="105" t="n">
        <f aca="false">V20-V36</f>
        <v>1238.96860696068</v>
      </c>
      <c r="W39" s="105" t="n">
        <f aca="false">W20-W36</f>
        <v>1278.97858892276</v>
      </c>
      <c r="X39" s="105" t="n">
        <f aca="false">X20-X36</f>
        <v>370.372159735442</v>
      </c>
      <c r="Y39" s="105" t="n">
        <f aca="false">Y20-Y36</f>
        <v>0</v>
      </c>
      <c r="Z39" s="106"/>
      <c r="AA39" s="96" t="n">
        <f aca="false">SUM(F39:Y39)</f>
        <v>20601.273464918</v>
      </c>
      <c r="AB39" s="97" t="n">
        <f aca="false">AA39*$C$60</f>
        <v>10300.636732459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552</v>
      </c>
      <c r="G41" s="81" t="n">
        <f aca="false">+G109</f>
        <v>552</v>
      </c>
      <c r="H41" s="81" t="n">
        <f aca="false">+H109</f>
        <v>552</v>
      </c>
      <c r="I41" s="81" t="n">
        <f aca="false">+I109</f>
        <v>552</v>
      </c>
      <c r="J41" s="81" t="n">
        <f aca="false">+J109</f>
        <v>552</v>
      </c>
      <c r="K41" s="81" t="n">
        <f aca="false">+K109</f>
        <v>552</v>
      </c>
      <c r="L41" s="81" t="n">
        <f aca="false">+L109</f>
        <v>552</v>
      </c>
      <c r="M41" s="81" t="n">
        <f aca="false">+M109</f>
        <v>552</v>
      </c>
      <c r="N41" s="81" t="n">
        <f aca="false">+N109</f>
        <v>552</v>
      </c>
      <c r="O41" s="81" t="n">
        <f aca="false">+O109</f>
        <v>552</v>
      </c>
      <c r="P41" s="81" t="n">
        <f aca="false">+P109</f>
        <v>552</v>
      </c>
      <c r="Q41" s="81" t="n">
        <f aca="false">+Q109</f>
        <v>552</v>
      </c>
      <c r="R41" s="81" t="n">
        <f aca="false">+R109</f>
        <v>552</v>
      </c>
      <c r="S41" s="81" t="n">
        <f aca="false">+S109</f>
        <v>552</v>
      </c>
      <c r="T41" s="81" t="n">
        <f aca="false">+T109</f>
        <v>552</v>
      </c>
      <c r="U41" s="81" t="n">
        <f aca="false">+U109</f>
        <v>552</v>
      </c>
      <c r="V41" s="81" t="n">
        <f aca="false">+V109</f>
        <v>552</v>
      </c>
      <c r="W41" s="81" t="n">
        <f aca="false">+W109</f>
        <v>552</v>
      </c>
      <c r="X41" s="81" t="n">
        <f aca="false">+X109</f>
        <v>552</v>
      </c>
      <c r="Y41" s="81" t="n">
        <f aca="false">+Y109</f>
        <v>0</v>
      </c>
      <c r="AA41" s="96" t="n">
        <f aca="false">SUM(F41:Y41)</f>
        <v>10488</v>
      </c>
      <c r="AB41" s="97" t="n">
        <f aca="false">AA41*$C$60</f>
        <v>5244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1169.79009522184</v>
      </c>
      <c r="F44" s="105" t="n">
        <f aca="false">F39-F41</f>
        <v>463.665835627798</v>
      </c>
      <c r="G44" s="105" t="n">
        <f aca="false">G39-G41</f>
        <v>415.548881550076</v>
      </c>
      <c r="H44" s="105" t="n">
        <f aca="false">H39-H41</f>
        <v>465.254635383342</v>
      </c>
      <c r="I44" s="105" t="n">
        <f aca="false">I39-I41</f>
        <v>511.136661717158</v>
      </c>
      <c r="J44" s="105" t="n">
        <f aca="false">J39-J41</f>
        <v>541.037670139536</v>
      </c>
      <c r="K44" s="105" t="n">
        <f aca="false">K39-K41</f>
        <v>551.357315600813</v>
      </c>
      <c r="L44" s="105" t="n">
        <f aca="false">L39-L41</f>
        <v>579.990509786158</v>
      </c>
      <c r="M44" s="105" t="n">
        <f aca="false">M39-M41</f>
        <v>607.458710450302</v>
      </c>
      <c r="N44" s="105" t="n">
        <f aca="false">N39-N41</f>
        <v>499.72755878708</v>
      </c>
      <c r="O44" s="105" t="n">
        <f aca="false">O39-O41</f>
        <v>510.159044995542</v>
      </c>
      <c r="P44" s="105" t="n">
        <f aca="false">P39-P41</f>
        <v>548.978070503334</v>
      </c>
      <c r="Q44" s="105" t="n">
        <f aca="false">Q39-Q41</f>
        <v>587.371104317841</v>
      </c>
      <c r="R44" s="105" t="n">
        <f aca="false">R39-R41</f>
        <v>625.50348549957</v>
      </c>
      <c r="S44" s="105" t="n">
        <f aca="false">S39-S41</f>
        <v>640.798187682488</v>
      </c>
      <c r="T44" s="105" t="n">
        <f aca="false">T39-T41</f>
        <v>659.267870350001</v>
      </c>
      <c r="U44" s="105" t="n">
        <f aca="false">U39-U41</f>
        <v>673.69856690809</v>
      </c>
      <c r="V44" s="105" t="n">
        <f aca="false">V39-V41</f>
        <v>686.968606960677</v>
      </c>
      <c r="W44" s="105" t="n">
        <f aca="false">W39-W41</f>
        <v>726.978588922765</v>
      </c>
      <c r="X44" s="105" t="n">
        <f aca="false">X39-X41</f>
        <v>-181.627840264558</v>
      </c>
      <c r="Y44" s="105" t="n">
        <f aca="false">Y39-Y41</f>
        <v>0</v>
      </c>
      <c r="Z44" s="106"/>
      <c r="AA44" s="96" t="n">
        <f aca="false">SUM(F44:Y44)</f>
        <v>10113.273464918</v>
      </c>
      <c r="AB44" s="97" t="n">
        <f aca="false">AA44*$C$60</f>
        <v>5056.63673245901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v>0</v>
      </c>
      <c r="F46" s="95" t="n">
        <v>0</v>
      </c>
      <c r="G46" s="95" t="n">
        <v>0</v>
      </c>
      <c r="H46" s="95" t="n">
        <v>0</v>
      </c>
      <c r="I46" s="95" t="n">
        <v>0</v>
      </c>
      <c r="J46" s="95" t="n">
        <v>0</v>
      </c>
      <c r="K46" s="95" t="n">
        <v>0</v>
      </c>
      <c r="L46" s="95" t="n">
        <v>0</v>
      </c>
      <c r="M46" s="95" t="n">
        <v>0</v>
      </c>
      <c r="N46" s="95" t="n">
        <v>0</v>
      </c>
      <c r="O46" s="95" t="n">
        <v>0</v>
      </c>
      <c r="P46" s="95" t="n">
        <v>0</v>
      </c>
      <c r="Q46" s="95" t="n">
        <v>0</v>
      </c>
      <c r="R46" s="95" t="n">
        <v>0</v>
      </c>
      <c r="S46" s="95" t="n">
        <v>0</v>
      </c>
      <c r="T46" s="95" t="n">
        <v>0</v>
      </c>
      <c r="U46" s="95" t="n">
        <v>0</v>
      </c>
      <c r="V46" s="95" t="n">
        <v>0</v>
      </c>
      <c r="W46" s="95" t="n">
        <v>0</v>
      </c>
      <c r="X46" s="95" t="n">
        <v>0</v>
      </c>
      <c r="Y46" s="95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1169.79009522184</v>
      </c>
      <c r="F49" s="105" t="n">
        <f aca="false">F44-F46</f>
        <v>463.665835627798</v>
      </c>
      <c r="G49" s="105" t="n">
        <f aca="false">G44-G46</f>
        <v>415.548881550076</v>
      </c>
      <c r="H49" s="105" t="n">
        <f aca="false">H44-H46</f>
        <v>465.254635383342</v>
      </c>
      <c r="I49" s="105" t="n">
        <f aca="false">I44-I46</f>
        <v>511.136661717158</v>
      </c>
      <c r="J49" s="105" t="n">
        <f aca="false">J44-J46</f>
        <v>541.037670139536</v>
      </c>
      <c r="K49" s="105" t="n">
        <f aca="false">K44-K46</f>
        <v>551.357315600813</v>
      </c>
      <c r="L49" s="105" t="n">
        <f aca="false">L44-L46</f>
        <v>579.990509786158</v>
      </c>
      <c r="M49" s="105" t="n">
        <f aca="false">M44-M46</f>
        <v>607.458710450302</v>
      </c>
      <c r="N49" s="105" t="n">
        <f aca="false">N44-N46</f>
        <v>499.72755878708</v>
      </c>
      <c r="O49" s="105" t="n">
        <f aca="false">O44-O46</f>
        <v>510.159044995542</v>
      </c>
      <c r="P49" s="105" t="n">
        <f aca="false">P44-P46</f>
        <v>548.978070503334</v>
      </c>
      <c r="Q49" s="105" t="n">
        <f aca="false">Q44-Q46</f>
        <v>587.371104317841</v>
      </c>
      <c r="R49" s="105" t="n">
        <f aca="false">R44-R46</f>
        <v>625.50348549957</v>
      </c>
      <c r="S49" s="105" t="n">
        <f aca="false">S44-S46</f>
        <v>640.798187682488</v>
      </c>
      <c r="T49" s="105" t="n">
        <f aca="false">T44-T46</f>
        <v>659.267870350001</v>
      </c>
      <c r="U49" s="105" t="n">
        <f aca="false">U44-U46</f>
        <v>673.69856690809</v>
      </c>
      <c r="V49" s="105" t="n">
        <f aca="false">V44-V46</f>
        <v>686.968606960677</v>
      </c>
      <c r="W49" s="105" t="n">
        <f aca="false">W44-W46</f>
        <v>726.978588922765</v>
      </c>
      <c r="X49" s="105" t="n">
        <f aca="false">X44-X46</f>
        <v>-181.627840264558</v>
      </c>
      <c r="Y49" s="105" t="n">
        <f aca="false">Y44-Y46</f>
        <v>0</v>
      </c>
      <c r="Z49" s="106"/>
      <c r="AA49" s="96" t="n">
        <f aca="false">SUM(F49:Y49)</f>
        <v>10113.273464918</v>
      </c>
      <c r="AB49" s="97" t="n">
        <f aca="false">AA49*$C$60</f>
        <v>5056.63673245901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0.05</v>
      </c>
      <c r="D51" s="81"/>
      <c r="E51" s="81" t="n">
        <f aca="false">E49*-$C$51</f>
        <v>-58.4895047610919</v>
      </c>
      <c r="F51" s="81" t="n">
        <f aca="false">F49*-$C$51</f>
        <v>-23.1832917813899</v>
      </c>
      <c r="G51" s="107" t="n">
        <f aca="false">G49*-$C$51</f>
        <v>-20.7774440775038</v>
      </c>
      <c r="H51" s="81" t="n">
        <f aca="false">H49*-$C$51</f>
        <v>-23.2627317691671</v>
      </c>
      <c r="I51" s="81" t="n">
        <f aca="false">I49*-$C$51</f>
        <v>-25.5568330858579</v>
      </c>
      <c r="J51" s="81" t="n">
        <f aca="false">J49*-$C$51</f>
        <v>-27.0518835069768</v>
      </c>
      <c r="K51" s="81" t="n">
        <f aca="false">K49*-$C$51</f>
        <v>-27.5678657800406</v>
      </c>
      <c r="L51" s="81" t="n">
        <f aca="false">L49*-$C$51</f>
        <v>-28.9995254893079</v>
      </c>
      <c r="M51" s="81" t="n">
        <f aca="false">M49*-$C$51</f>
        <v>-30.3729355225151</v>
      </c>
      <c r="N51" s="81" t="n">
        <f aca="false">N49*-$C$51</f>
        <v>-24.986377939354</v>
      </c>
      <c r="O51" s="81" t="n">
        <f aca="false">O49*-$C$51</f>
        <v>-25.5079522497771</v>
      </c>
      <c r="P51" s="81" t="n">
        <f aca="false">P49*-$C$51</f>
        <v>-27.4489035251667</v>
      </c>
      <c r="Q51" s="81" t="n">
        <f aca="false">Q49*-$C$51</f>
        <v>-29.368555215892</v>
      </c>
      <c r="R51" s="81" t="n">
        <f aca="false">R49*-$C$51</f>
        <v>-31.2751742749785</v>
      </c>
      <c r="S51" s="81" t="n">
        <f aca="false">S49*-$C$51</f>
        <v>-32.0399093841244</v>
      </c>
      <c r="T51" s="81" t="n">
        <f aca="false">T49*-$C$51</f>
        <v>-32.9633935175</v>
      </c>
      <c r="U51" s="81" t="n">
        <f aca="false">U49*-$C$51</f>
        <v>-33.6849283454045</v>
      </c>
      <c r="V51" s="81" t="n">
        <f aca="false">V49*-$C$51</f>
        <v>-34.3484303480338</v>
      </c>
      <c r="W51" s="81" t="n">
        <f aca="false">W49*-$C$51</f>
        <v>-36.3489294461382</v>
      </c>
      <c r="X51" s="81" t="n">
        <f aca="false">X49*-$C$51</f>
        <v>9.08139201322788</v>
      </c>
      <c r="Y51" s="81" t="n">
        <f aca="false">Y49*-$C$51</f>
        <v>-0</v>
      </c>
      <c r="AA51" s="96" t="n">
        <f aca="false">SUM(F51:Y51)</f>
        <v>-505.663673245901</v>
      </c>
      <c r="AB51" s="97" t="n">
        <f aca="false">AA51*$C$60</f>
        <v>-252.83183662295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411.172573338739</v>
      </c>
      <c r="F52" s="110" t="n">
        <f aca="false">((F49+F51)*-$C$52)+F56</f>
        <v>693.025229653757</v>
      </c>
      <c r="G52" s="110" t="n">
        <f aca="false">((G49+G51)*-$C$52)+G56</f>
        <v>709.0241168846</v>
      </c>
      <c r="H52" s="110" t="n">
        <f aca="false">((H49+H51)*-$C$52)+H56</f>
        <v>692.496953735039</v>
      </c>
      <c r="I52" s="110" t="n">
        <f aca="false">((I49+I51)*-$C$52)+I56</f>
        <v>724.307519979045</v>
      </c>
      <c r="J52" s="110" t="n">
        <f aca="false">((J49+J51)*-$C$52)+J56</f>
        <v>714.365434678604</v>
      </c>
      <c r="K52" s="110" t="n">
        <f aca="false">((K49+K51)*-$C$52)+K56</f>
        <v>758.00049256273</v>
      </c>
      <c r="L52" s="110" t="n">
        <f aca="false">((L49+L51)*-$C$52)+L56</f>
        <v>748.479955496102</v>
      </c>
      <c r="M52" s="110" t="n">
        <f aca="false">((M49+M51)*-$C$52)+M56</f>
        <v>739.346778775275</v>
      </c>
      <c r="N52" s="110" t="n">
        <f aca="false">((N49+N51)*-$C$52)+N56</f>
        <v>328.037156703296</v>
      </c>
      <c r="O52" s="110" t="n">
        <f aca="false">((O49+O51)*-$C$52)+O56</f>
        <v>-169.627882461018</v>
      </c>
      <c r="P52" s="110" t="n">
        <f aca="false">((P49+P51)*-$C$52)+P56</f>
        <v>-182.535208442358</v>
      </c>
      <c r="Q52" s="110" t="n">
        <f aca="false">((Q49+Q51)*-$C$52)+Q56</f>
        <v>-195.300892185682</v>
      </c>
      <c r="R52" s="110" t="n">
        <f aca="false">((R49+R51)*-$C$52)+R56</f>
        <v>-207.979908928607</v>
      </c>
      <c r="S52" s="110" t="n">
        <f aca="false">((S49+S51)*-$C$52)+S56</f>
        <v>-213.065397404427</v>
      </c>
      <c r="T52" s="110" t="n">
        <f aca="false">((T49+T51)*-$C$52)+T56</f>
        <v>-219.206566891375</v>
      </c>
      <c r="U52" s="110" t="n">
        <f aca="false">((U49+U51)*-$C$52)+U56</f>
        <v>-224.00477349694</v>
      </c>
      <c r="V52" s="110" t="n">
        <f aca="false">((V49+V51)*-$C$52)+V56</f>
        <v>-228.417061814425</v>
      </c>
      <c r="W52" s="110" t="n">
        <f aca="false">((W49+W51)*-$C$52)+W56</f>
        <v>-241.720380816819</v>
      </c>
      <c r="X52" s="110" t="n">
        <f aca="false">((X49+X51)*-$C$52)+X56</f>
        <v>60.3912568879654</v>
      </c>
      <c r="Y52" s="110" t="n">
        <f aca="false">((Y49+Y51)*-$C$52)+Y56</f>
        <v>0</v>
      </c>
      <c r="AA52" s="96" t="n">
        <f aca="false">SUM(F52:Y52)</f>
        <v>4285.61682291476</v>
      </c>
      <c r="AB52" s="97" t="n">
        <f aca="false">AA52*$C$60</f>
        <v>2142.80841145738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1522.47316379948</v>
      </c>
      <c r="F54" s="105" t="n">
        <f aca="false">SUM(F49:F52)</f>
        <v>1133.50777350017</v>
      </c>
      <c r="G54" s="105" t="n">
        <f aca="false">SUM(G49:G52)</f>
        <v>1103.79555435717</v>
      </c>
      <c r="H54" s="105" t="n">
        <f aca="false">SUM(H49:H52)</f>
        <v>1134.48885734921</v>
      </c>
      <c r="I54" s="105" t="n">
        <f aca="false">SUM(I49:I52)</f>
        <v>1209.88734861035</v>
      </c>
      <c r="J54" s="105" t="n">
        <f aca="false">SUM(J49:J52)</f>
        <v>1228.35122131116</v>
      </c>
      <c r="K54" s="105" t="n">
        <f aca="false">SUM(K49:K52)</f>
        <v>1281.7899423835</v>
      </c>
      <c r="L54" s="105" t="n">
        <f aca="false">SUM(L49:L52)</f>
        <v>1299.47093979295</v>
      </c>
      <c r="M54" s="105" t="n">
        <f aca="false">SUM(M49:M52)</f>
        <v>1316.43255370306</v>
      </c>
      <c r="N54" s="105" t="n">
        <f aca="false">SUM(N49:N52)</f>
        <v>802.778337551022</v>
      </c>
      <c r="O54" s="105" t="n">
        <f aca="false">SUM(O49:O52)</f>
        <v>315.023210284747</v>
      </c>
      <c r="P54" s="105" t="n">
        <f aca="false">SUM(P49:P52)</f>
        <v>338.993958535809</v>
      </c>
      <c r="Q54" s="105" t="n">
        <f aca="false">SUM(Q49:Q52)</f>
        <v>362.701656916267</v>
      </c>
      <c r="R54" s="105" t="n">
        <f aca="false">SUM(R49:R52)</f>
        <v>386.248402295985</v>
      </c>
      <c r="S54" s="105" t="n">
        <f aca="false">SUM(S49:S52)</f>
        <v>395.692880893936</v>
      </c>
      <c r="T54" s="105" t="n">
        <f aca="false">SUM(T49:T52)</f>
        <v>407.097909941125</v>
      </c>
      <c r="U54" s="105" t="n">
        <f aca="false">SUM(U49:U52)</f>
        <v>416.008865065745</v>
      </c>
      <c r="V54" s="105" t="n">
        <f aca="false">SUM(V49:V52)</f>
        <v>424.203114798218</v>
      </c>
      <c r="W54" s="105" t="n">
        <f aca="false">SUM(W49:W52)</f>
        <v>448.909278659807</v>
      </c>
      <c r="X54" s="105" t="n">
        <f aca="false">SUM(X49:X52)</f>
        <v>-112.155191363364</v>
      </c>
      <c r="Y54" s="105" t="n">
        <f aca="false">SUM(Y49:Y52)</f>
        <v>0</v>
      </c>
      <c r="Z54" s="106"/>
      <c r="AA54" s="96" t="n">
        <f aca="false">SUM(F54:Y54)</f>
        <v>13893.2266145869</v>
      </c>
      <c r="AB54" s="97" t="n">
        <f aca="false">AA54*$C$60</f>
        <v>6946.61330729344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f aca="false">[15]Tax!G$46</f>
        <v>800.12778</v>
      </c>
      <c r="F56" s="111" t="n">
        <f aca="false">[15]Tax!H$46</f>
        <v>847.19412</v>
      </c>
      <c r="G56" s="111" t="n">
        <f aca="false">[15]Tax!I$46</f>
        <v>847.19412</v>
      </c>
      <c r="H56" s="111" t="n">
        <f aca="false">[15]Tax!J$46</f>
        <v>847.19412</v>
      </c>
      <c r="I56" s="111" t="n">
        <f aca="false">[15]Tax!K$46</f>
        <v>894.26046</v>
      </c>
      <c r="J56" s="111" t="n">
        <f aca="false">[15]Tax!L$46</f>
        <v>894.26046</v>
      </c>
      <c r="K56" s="111" t="n">
        <f aca="false">[15]Tax!M$46</f>
        <v>941.3268</v>
      </c>
      <c r="L56" s="111" t="n">
        <f aca="false">[15]Tax!N$46</f>
        <v>941.3268</v>
      </c>
      <c r="M56" s="111" t="n">
        <f aca="false">[15]Tax!O$46</f>
        <v>941.3268</v>
      </c>
      <c r="N56" s="111" t="n">
        <f aca="false">[15]Tax!P$46</f>
        <v>494.19657</v>
      </c>
      <c r="O56" s="111" t="n">
        <f aca="false">[15]Tax!Q$46</f>
        <v>0</v>
      </c>
      <c r="P56" s="111" t="n">
        <f aca="false">[15]Tax!R$46</f>
        <v>0</v>
      </c>
      <c r="Q56" s="111" t="n">
        <f aca="false">[15]Tax!S$46</f>
        <v>0</v>
      </c>
      <c r="R56" s="111" t="n">
        <f aca="false">[15]Tax!T$46</f>
        <v>0</v>
      </c>
      <c r="S56" s="111" t="n">
        <f aca="false">[15]Tax!U$46</f>
        <v>0</v>
      </c>
      <c r="T56" s="111" t="n">
        <f aca="false">[15]Tax!V$46</f>
        <v>0</v>
      </c>
      <c r="U56" s="111" t="n">
        <f aca="false">[15]Tax!W$46</f>
        <v>0</v>
      </c>
      <c r="V56" s="111" t="n">
        <f aca="false">[15]Tax!X$46</f>
        <v>0</v>
      </c>
      <c r="W56" s="111" t="n">
        <f aca="false">[15]Tax!Y$46</f>
        <v>0</v>
      </c>
      <c r="X56" s="111" t="n">
        <f aca="false">[15]Tax!Z$46</f>
        <v>0</v>
      </c>
      <c r="Y56" s="111" t="n">
        <f aca="false">[15]Tax!AA$46</f>
        <v>0</v>
      </c>
      <c r="AA56" s="96" t="n">
        <f aca="false">SUM(F56:Y56)</f>
        <v>7648.28025</v>
      </c>
      <c r="AB56" s="97" t="n">
        <f aca="false">AA56*$C$60</f>
        <v>3824.140125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0.124950461930551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1169.79009522184</v>
      </c>
      <c r="F64" s="45" t="n">
        <f aca="false">F39</f>
        <v>1015.6658356278</v>
      </c>
      <c r="G64" s="45" t="n">
        <f aca="false">G39</f>
        <v>967.548881550076</v>
      </c>
      <c r="H64" s="45" t="n">
        <f aca="false">H39</f>
        <v>1017.25463538334</v>
      </c>
      <c r="I64" s="45" t="n">
        <f aca="false">I39</f>
        <v>1063.13666171716</v>
      </c>
      <c r="J64" s="45" t="n">
        <f aca="false">J39</f>
        <v>1093.03767013954</v>
      </c>
      <c r="K64" s="45" t="n">
        <f aca="false">K39</f>
        <v>1103.35731560081</v>
      </c>
      <c r="L64" s="45" t="n">
        <f aca="false">L39</f>
        <v>1131.99050978616</v>
      </c>
      <c r="M64" s="45" t="n">
        <f aca="false">M39</f>
        <v>1159.4587104503</v>
      </c>
      <c r="N64" s="45" t="n">
        <f aca="false">N39</f>
        <v>1051.72755878708</v>
      </c>
      <c r="O64" s="45" t="n">
        <f aca="false">O39</f>
        <v>1062.15904499554</v>
      </c>
      <c r="P64" s="45" t="n">
        <f aca="false">P39</f>
        <v>1100.97807050333</v>
      </c>
      <c r="Q64" s="45" t="n">
        <f aca="false">Q39</f>
        <v>1139.37110431784</v>
      </c>
      <c r="R64" s="45" t="n">
        <f aca="false">R39</f>
        <v>1177.50348549957</v>
      </c>
      <c r="S64" s="45" t="n">
        <f aca="false">S39</f>
        <v>1192.79818768249</v>
      </c>
      <c r="T64" s="45" t="n">
        <f aca="false">T39</f>
        <v>1211.26787035</v>
      </c>
      <c r="U64" s="45" t="n">
        <f aca="false">U39</f>
        <v>1225.69856690809</v>
      </c>
      <c r="V64" s="45" t="n">
        <f aca="false">V39</f>
        <v>1238.96860696068</v>
      </c>
      <c r="W64" s="45" t="n">
        <f aca="false">W39</f>
        <v>1278.97858892276</v>
      </c>
      <c r="X64" s="45" t="n">
        <f aca="false">X39</f>
        <v>370.372159735442</v>
      </c>
      <c r="Y64" s="45" t="n">
        <f aca="false">Y39</f>
        <v>0</v>
      </c>
      <c r="AA64" s="96" t="n">
        <f aca="false">SUM(F64:Y64)</f>
        <v>20601.273464918</v>
      </c>
      <c r="AB64" s="97" t="n">
        <f aca="false">AA64*$C$60</f>
        <v>10300.636732459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v>0</v>
      </c>
      <c r="F66" s="120" t="n">
        <v>0</v>
      </c>
      <c r="G66" s="120" t="n">
        <v>0</v>
      </c>
      <c r="H66" s="120" t="n">
        <v>0</v>
      </c>
      <c r="I66" s="120" t="n">
        <v>0</v>
      </c>
      <c r="J66" s="120" t="n">
        <v>0</v>
      </c>
      <c r="K66" s="120" t="n">
        <v>0</v>
      </c>
      <c r="L66" s="120" t="n">
        <v>0</v>
      </c>
      <c r="M66" s="120" t="n">
        <v>0</v>
      </c>
      <c r="N66" s="120" t="n">
        <v>0</v>
      </c>
      <c r="O66" s="120" t="n">
        <v>0</v>
      </c>
      <c r="P66" s="120" t="n">
        <v>0</v>
      </c>
      <c r="Q66" s="120" t="n">
        <v>0</v>
      </c>
      <c r="R66" s="120" t="n">
        <v>0</v>
      </c>
      <c r="S66" s="120" t="n">
        <v>0</v>
      </c>
      <c r="T66" s="120" t="n">
        <v>0</v>
      </c>
      <c r="U66" s="120" t="n">
        <v>0</v>
      </c>
      <c r="V66" s="120" t="n">
        <v>0</v>
      </c>
      <c r="W66" s="120" t="n">
        <v>0</v>
      </c>
      <c r="X66" s="120" t="n">
        <v>0</v>
      </c>
      <c r="Y66" s="120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1169.79009522184</v>
      </c>
      <c r="F69" s="122" t="n">
        <f aca="false">SUM(F64:F66)</f>
        <v>1015.6658356278</v>
      </c>
      <c r="G69" s="122" t="n">
        <f aca="false">SUM(G64:G66)</f>
        <v>967.548881550076</v>
      </c>
      <c r="H69" s="122" t="n">
        <f aca="false">SUM(H64:H66)</f>
        <v>1017.25463538334</v>
      </c>
      <c r="I69" s="122" t="n">
        <f aca="false">SUM(I64:I66)</f>
        <v>1063.13666171716</v>
      </c>
      <c r="J69" s="122" t="n">
        <f aca="false">SUM(J64:J66)</f>
        <v>1093.03767013954</v>
      </c>
      <c r="K69" s="122" t="n">
        <f aca="false">SUM(K64:K66)</f>
        <v>1103.35731560081</v>
      </c>
      <c r="L69" s="122" t="n">
        <f aca="false">SUM(L64:L66)</f>
        <v>1131.99050978616</v>
      </c>
      <c r="M69" s="122" t="n">
        <f aca="false">SUM(M64:M66)</f>
        <v>1159.4587104503</v>
      </c>
      <c r="N69" s="122" t="n">
        <f aca="false">SUM(N64:N66)</f>
        <v>1051.72755878708</v>
      </c>
      <c r="O69" s="122" t="n">
        <f aca="false">SUM(O64:O66)</f>
        <v>1062.15904499554</v>
      </c>
      <c r="P69" s="122" t="n">
        <f aca="false">SUM(P64:P66)</f>
        <v>1100.97807050333</v>
      </c>
      <c r="Q69" s="122" t="n">
        <f aca="false">SUM(Q64:Q66)</f>
        <v>1139.37110431784</v>
      </c>
      <c r="R69" s="122" t="n">
        <f aca="false">SUM(R64:R66)</f>
        <v>1177.50348549957</v>
      </c>
      <c r="S69" s="122" t="n">
        <f aca="false">SUM(S64:S66)</f>
        <v>1192.79818768249</v>
      </c>
      <c r="T69" s="122" t="n">
        <f aca="false">SUM(T64:T66)</f>
        <v>1211.26787035</v>
      </c>
      <c r="U69" s="122" t="n">
        <f aca="false">SUM(U64:U66)</f>
        <v>1225.69856690809</v>
      </c>
      <c r="V69" s="122" t="n">
        <f aca="false">SUM(V64:V66)</f>
        <v>1238.96860696068</v>
      </c>
      <c r="W69" s="122" t="n">
        <f aca="false">SUM(W64:W66)</f>
        <v>1278.97858892276</v>
      </c>
      <c r="X69" s="122" t="n">
        <f aca="false">SUM(X64:X66)</f>
        <v>370.372159735442</v>
      </c>
      <c r="Y69" s="122" t="n">
        <f aca="false">SUM(Y64:Y66)</f>
        <v>0</v>
      </c>
      <c r="Z69" s="106"/>
      <c r="AA69" s="96" t="n">
        <f aca="false">SUM(F69:Y69)</f>
        <v>20601.273464918</v>
      </c>
      <c r="AB69" s="97" t="n">
        <f aca="false">AA69*$C$60</f>
        <v>10300.636732459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878.681802786537</v>
      </c>
      <c r="G71" s="119" t="n">
        <f aca="false">G89</f>
        <v>1657.39092866977</v>
      </c>
      <c r="H71" s="119" t="n">
        <f aca="false">H89</f>
        <v>827.387127483474</v>
      </c>
      <c r="I71" s="119" t="n">
        <f aca="false">I89</f>
        <v>323.242442203749</v>
      </c>
      <c r="J71" s="119" t="n">
        <f aca="false">J89</f>
        <v>311.805306482189</v>
      </c>
      <c r="K71" s="119" t="n">
        <f aca="false">K89</f>
        <v>-57.0880655620301</v>
      </c>
      <c r="L71" s="119" t="n">
        <f aca="false">L89</f>
        <v>-432.986369993205</v>
      </c>
      <c r="M71" s="119" t="n">
        <f aca="false">M89</f>
        <v>-443.492956747241</v>
      </c>
      <c r="N71" s="119" t="n">
        <f aca="false">N89</f>
        <v>-402.285791236058</v>
      </c>
      <c r="O71" s="119" t="n">
        <f aca="false">O89</f>
        <v>-406.275834710795</v>
      </c>
      <c r="P71" s="119" t="n">
        <f aca="false">P89</f>
        <v>-421.124111967525</v>
      </c>
      <c r="Q71" s="119" t="n">
        <f aca="false">Q89</f>
        <v>-435.809447401574</v>
      </c>
      <c r="R71" s="119" t="n">
        <f aca="false">R89</f>
        <v>-450.395083203586</v>
      </c>
      <c r="S71" s="119" t="n">
        <f aca="false">S89</f>
        <v>-456.245306788552</v>
      </c>
      <c r="T71" s="119" t="n">
        <f aca="false">T89</f>
        <v>-463.309960408875</v>
      </c>
      <c r="U71" s="119" t="n">
        <f aca="false">U89</f>
        <v>-468.829701842344</v>
      </c>
      <c r="V71" s="119" t="n">
        <f aca="false">V89</f>
        <v>-473.905492162459</v>
      </c>
      <c r="W71" s="119" t="n">
        <f aca="false">W89</f>
        <v>-489.209310262958</v>
      </c>
      <c r="X71" s="119" t="n">
        <f aca="false">X89</f>
        <v>-141.667351098807</v>
      </c>
      <c r="Y71" s="119" t="n">
        <f aca="false">Y89</f>
        <v>-0</v>
      </c>
      <c r="AA71" s="96" t="n">
        <f aca="false">SUM(F71:Y71)</f>
        <v>-1544.11717576029</v>
      </c>
      <c r="AB71" s="97" t="n">
        <f aca="false">AA71*$C$60</f>
        <v>-772.058587880146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1169.79009522184</v>
      </c>
      <c r="F73" s="122" t="n">
        <f aca="false">F69+F71</f>
        <v>1894.34763841434</v>
      </c>
      <c r="G73" s="122" t="n">
        <f aca="false">G69+G71</f>
        <v>2624.93981021984</v>
      </c>
      <c r="H73" s="122" t="n">
        <f aca="false">H69+H71</f>
        <v>1844.64176286682</v>
      </c>
      <c r="I73" s="122" t="n">
        <f aca="false">I69+I71</f>
        <v>1386.37910392091</v>
      </c>
      <c r="J73" s="122" t="n">
        <f aca="false">J69+J71</f>
        <v>1404.84297662173</v>
      </c>
      <c r="K73" s="122" t="n">
        <f aca="false">K69+K71</f>
        <v>1046.26925003878</v>
      </c>
      <c r="L73" s="122" t="n">
        <f aca="false">L69+L71</f>
        <v>699.004139792952</v>
      </c>
      <c r="M73" s="122" t="n">
        <f aca="false">M69+M71</f>
        <v>715.965753703062</v>
      </c>
      <c r="N73" s="122" t="n">
        <f aca="false">N69+N71</f>
        <v>649.441767551022</v>
      </c>
      <c r="O73" s="122" t="n">
        <f aca="false">O69+O71</f>
        <v>655.883210284747</v>
      </c>
      <c r="P73" s="122" t="n">
        <f aca="false">P69+P71</f>
        <v>679.853958535809</v>
      </c>
      <c r="Q73" s="122" t="n">
        <f aca="false">Q69+Q71</f>
        <v>703.561656916267</v>
      </c>
      <c r="R73" s="122" t="n">
        <f aca="false">R69+R71</f>
        <v>727.108402295985</v>
      </c>
      <c r="S73" s="122" t="n">
        <f aca="false">S69+S71</f>
        <v>736.552880893936</v>
      </c>
      <c r="T73" s="122" t="n">
        <f aca="false">T69+T71</f>
        <v>747.957909941125</v>
      </c>
      <c r="U73" s="122" t="n">
        <f aca="false">U69+U71</f>
        <v>756.868865065745</v>
      </c>
      <c r="V73" s="122" t="n">
        <f aca="false">V69+V71</f>
        <v>765.063114798218</v>
      </c>
      <c r="W73" s="122" t="n">
        <f aca="false">W69+W71</f>
        <v>789.769278659807</v>
      </c>
      <c r="X73" s="122" t="n">
        <f aca="false">X69+X71</f>
        <v>228.704808636636</v>
      </c>
      <c r="Y73" s="122" t="n">
        <f aca="false">Y69+Y71</f>
        <v>0</v>
      </c>
      <c r="Z73" s="106"/>
      <c r="AA73" s="96" t="n">
        <f aca="false">SUM(F73:Y73)</f>
        <v>19057.1562891577</v>
      </c>
      <c r="AB73" s="97" t="n">
        <f aca="false">AA73*$C$60</f>
        <v>9528.57814457886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0.5</v>
      </c>
      <c r="D76" s="122"/>
      <c r="E76" s="122" t="n">
        <f aca="false">$C$76*E54</f>
        <v>761.236581899742</v>
      </c>
      <c r="F76" s="122" t="n">
        <f aca="false">$C$76*F54</f>
        <v>566.753886750083</v>
      </c>
      <c r="G76" s="122" t="n">
        <f aca="false">$C$76*G54</f>
        <v>551.897777178586</v>
      </c>
      <c r="H76" s="122" t="n">
        <f aca="false">$C$76*H54</f>
        <v>567.244428674607</v>
      </c>
      <c r="I76" s="122" t="n">
        <f aca="false">$C$76*I54</f>
        <v>604.943674305173</v>
      </c>
      <c r="J76" s="122" t="n">
        <f aca="false">$C$76*J54</f>
        <v>614.175610655582</v>
      </c>
      <c r="K76" s="122" t="n">
        <f aca="false">$C$76*K54</f>
        <v>640.894971191751</v>
      </c>
      <c r="L76" s="122" t="n">
        <f aca="false">$C$76*L54</f>
        <v>649.735469896476</v>
      </c>
      <c r="M76" s="122" t="n">
        <f aca="false">$C$76*M54</f>
        <v>658.216276851531</v>
      </c>
      <c r="N76" s="122" t="n">
        <f aca="false">$C$76*N54</f>
        <v>401.389168775511</v>
      </c>
      <c r="O76" s="122" t="n">
        <f aca="false">$C$76*O54</f>
        <v>157.511605142374</v>
      </c>
      <c r="P76" s="122" t="n">
        <f aca="false">$C$76*P54</f>
        <v>169.496979267904</v>
      </c>
      <c r="Q76" s="122" t="n">
        <f aca="false">$C$76*Q54</f>
        <v>181.350828458133</v>
      </c>
      <c r="R76" s="122" t="n">
        <f aca="false">$C$76*R54</f>
        <v>193.124201147992</v>
      </c>
      <c r="S76" s="122" t="n">
        <f aca="false">$C$76*S54</f>
        <v>197.846440446968</v>
      </c>
      <c r="T76" s="122" t="n">
        <f aca="false">$C$76*T54</f>
        <v>203.548954970563</v>
      </c>
      <c r="U76" s="122" t="n">
        <f aca="false">$C$76*U54</f>
        <v>208.004432532873</v>
      </c>
      <c r="V76" s="122" t="n">
        <f aca="false">$C$76*V54</f>
        <v>212.101557399109</v>
      </c>
      <c r="W76" s="122" t="n">
        <f aca="false">$C$76*W54</f>
        <v>224.454639329904</v>
      </c>
      <c r="X76" s="122" t="n">
        <f aca="false">$C$76*X54</f>
        <v>-56.0775956816822</v>
      </c>
      <c r="Y76" s="122" t="n">
        <f aca="false">$C$76*Y54</f>
        <v>0</v>
      </c>
      <c r="AA76" s="96" t="n">
        <f aca="false">SUM(F76:Y76)</f>
        <v>6946.61330729344</v>
      </c>
      <c r="AB76" s="97" t="n">
        <f aca="false">AA76</f>
        <v>6946.61330729344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0.5</v>
      </c>
      <c r="D77" s="122"/>
      <c r="E77" s="122" t="n">
        <f aca="false">$C$77*E73</f>
        <v>584.895047610919</v>
      </c>
      <c r="F77" s="122" t="n">
        <f aca="false">$C$77*F73</f>
        <v>947.173819207168</v>
      </c>
      <c r="G77" s="122" t="n">
        <f aca="false">$C$77*G73</f>
        <v>1312.46990510992</v>
      </c>
      <c r="H77" s="122" t="n">
        <f aca="false">$C$77*H73</f>
        <v>922.320881433408</v>
      </c>
      <c r="I77" s="122" t="n">
        <f aca="false">$C$77*I73</f>
        <v>693.189551960453</v>
      </c>
      <c r="J77" s="122" t="n">
        <f aca="false">$C$77*J73</f>
        <v>702.421488310863</v>
      </c>
      <c r="K77" s="122" t="n">
        <f aca="false">$C$77*K73</f>
        <v>523.134625019391</v>
      </c>
      <c r="L77" s="122" t="n">
        <f aca="false">$C$77*L73</f>
        <v>349.502069896476</v>
      </c>
      <c r="M77" s="122" t="n">
        <f aca="false">$C$77*M73</f>
        <v>357.982876851531</v>
      </c>
      <c r="N77" s="122" t="n">
        <f aca="false">$C$77*N73</f>
        <v>324.720883775511</v>
      </c>
      <c r="O77" s="122" t="n">
        <f aca="false">$C$77*O73</f>
        <v>327.941605142374</v>
      </c>
      <c r="P77" s="122" t="n">
        <f aca="false">$C$77*P73</f>
        <v>339.926979267904</v>
      </c>
      <c r="Q77" s="122" t="n">
        <f aca="false">$C$77*Q73</f>
        <v>351.780828458133</v>
      </c>
      <c r="R77" s="122" t="n">
        <f aca="false">$C$77*R73</f>
        <v>363.554201147992</v>
      </c>
      <c r="S77" s="122" t="n">
        <f aca="false">$C$77*S73</f>
        <v>368.276440446968</v>
      </c>
      <c r="T77" s="122" t="n">
        <f aca="false">$C$77*T73</f>
        <v>373.978954970563</v>
      </c>
      <c r="U77" s="122" t="n">
        <f aca="false">$C$77*U73</f>
        <v>378.434432532873</v>
      </c>
      <c r="V77" s="122" t="n">
        <f aca="false">$C$77*V73</f>
        <v>382.531557399109</v>
      </c>
      <c r="W77" s="122" t="n">
        <f aca="false">$C$77*W73</f>
        <v>394.884639329904</v>
      </c>
      <c r="X77" s="122" t="n">
        <f aca="false">$C$77*X73</f>
        <v>114.352404318318</v>
      </c>
      <c r="Y77" s="122" t="n">
        <f aca="false">$C$77*Y73</f>
        <v>0</v>
      </c>
      <c r="AA77" s="96" t="n">
        <f aca="false">SUM(F77:Y77)</f>
        <v>9528.57814457886</v>
      </c>
      <c r="AB77" s="97" t="n">
        <f aca="false">AA77</f>
        <v>9528.57814457886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1015.6658356278</v>
      </c>
      <c r="G88" s="133" t="n">
        <f aca="false">G69</f>
        <v>967.548881550076</v>
      </c>
      <c r="H88" s="133" t="n">
        <f aca="false">H69</f>
        <v>1017.25463538334</v>
      </c>
      <c r="I88" s="133" t="n">
        <f aca="false">I69</f>
        <v>1063.13666171716</v>
      </c>
      <c r="J88" s="133" t="n">
        <f aca="false">J69</f>
        <v>1093.03767013954</v>
      </c>
      <c r="K88" s="133" t="n">
        <f aca="false">K69</f>
        <v>1103.35731560081</v>
      </c>
      <c r="L88" s="133" t="n">
        <f aca="false">L69</f>
        <v>1131.99050978616</v>
      </c>
      <c r="M88" s="133" t="n">
        <f aca="false">M69</f>
        <v>1159.4587104503</v>
      </c>
      <c r="N88" s="133" t="n">
        <f aca="false">N69</f>
        <v>1051.72755878708</v>
      </c>
      <c r="O88" s="133" t="n">
        <f aca="false">O69</f>
        <v>1062.15904499554</v>
      </c>
      <c r="P88" s="133" t="n">
        <f aca="false">P69</f>
        <v>1100.97807050333</v>
      </c>
      <c r="Q88" s="133" t="n">
        <f aca="false">Q69</f>
        <v>1139.37110431784</v>
      </c>
      <c r="R88" s="133" t="n">
        <f aca="false">R69</f>
        <v>1177.50348549957</v>
      </c>
      <c r="S88" s="133" t="n">
        <f aca="false">S69</f>
        <v>1192.79818768249</v>
      </c>
      <c r="T88" s="133" t="n">
        <f aca="false">T69</f>
        <v>1211.26787035</v>
      </c>
      <c r="U88" s="133" t="n">
        <f aca="false">U69</f>
        <v>1225.69856690809</v>
      </c>
      <c r="V88" s="133" t="n">
        <f aca="false">V69</f>
        <v>1238.96860696068</v>
      </c>
      <c r="W88" s="133" t="n">
        <f aca="false">W69</f>
        <v>1278.97858892276</v>
      </c>
      <c r="X88" s="133" t="n">
        <f aca="false">X69</f>
        <v>370.372159735442</v>
      </c>
      <c r="Y88" s="133" t="n">
        <f aca="false">Y69</f>
        <v>0</v>
      </c>
      <c r="Z88" s="89"/>
      <c r="AA88" s="96" t="n">
        <f aca="false">SUM(F88:Y88)</f>
        <v>20601.273464918</v>
      </c>
      <c r="AB88" s="97" t="n">
        <f aca="false">AA88*$C$60</f>
        <v>10300.636732459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878.681802786537</v>
      </c>
      <c r="G89" s="134" t="n">
        <f aca="false">G126+G127</f>
        <v>1657.39092866977</v>
      </c>
      <c r="H89" s="134" t="n">
        <f aca="false">H126+H127</f>
        <v>827.387127483474</v>
      </c>
      <c r="I89" s="134" t="n">
        <f aca="false">I126+I127</f>
        <v>323.242442203749</v>
      </c>
      <c r="J89" s="134" t="n">
        <f aca="false">J126+J127</f>
        <v>311.805306482189</v>
      </c>
      <c r="K89" s="134" t="n">
        <f aca="false">K126+K127</f>
        <v>-57.0880655620301</v>
      </c>
      <c r="L89" s="134" t="n">
        <f aca="false">L126+L127</f>
        <v>-432.986369993205</v>
      </c>
      <c r="M89" s="134" t="n">
        <f aca="false">M126+M127</f>
        <v>-443.492956747241</v>
      </c>
      <c r="N89" s="134" t="n">
        <f aca="false">N126+N127</f>
        <v>-402.285791236058</v>
      </c>
      <c r="O89" s="134" t="n">
        <f aca="false">O126+O127</f>
        <v>-406.275834710795</v>
      </c>
      <c r="P89" s="134" t="n">
        <f aca="false">P126+P127</f>
        <v>-421.124111967525</v>
      </c>
      <c r="Q89" s="134" t="n">
        <f aca="false">Q126+Q127</f>
        <v>-435.809447401574</v>
      </c>
      <c r="R89" s="134" t="n">
        <f aca="false">R126+R127</f>
        <v>-450.395083203586</v>
      </c>
      <c r="S89" s="134" t="n">
        <f aca="false">S126+S127</f>
        <v>-456.245306788552</v>
      </c>
      <c r="T89" s="134" t="n">
        <f aca="false">T126+T127</f>
        <v>-463.309960408875</v>
      </c>
      <c r="U89" s="134" t="n">
        <f aca="false">U126+U127</f>
        <v>-468.829701842344</v>
      </c>
      <c r="V89" s="134" t="n">
        <f aca="false">V126+V127</f>
        <v>-473.905492162459</v>
      </c>
      <c r="W89" s="134" t="n">
        <f aca="false">W126+W127</f>
        <v>-489.209310262958</v>
      </c>
      <c r="X89" s="134" t="n">
        <f aca="false">X126+X127</f>
        <v>-141.667351098807</v>
      </c>
      <c r="Y89" s="134" t="n">
        <f aca="false">Y126+Y127</f>
        <v>-0</v>
      </c>
      <c r="Z89" s="89"/>
      <c r="AA89" s="96" t="n">
        <f aca="false">SUM(F89:Y89)</f>
        <v>-1544.11717576029</v>
      </c>
      <c r="AB89" s="97" t="n">
        <f aca="false">AA89*$C$60</f>
        <v>-772.058587880146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847.19412</v>
      </c>
      <c r="G90" s="134" t="n">
        <f aca="false">G56</f>
        <v>847.19412</v>
      </c>
      <c r="H90" s="134" t="n">
        <f aca="false">H56</f>
        <v>847.19412</v>
      </c>
      <c r="I90" s="134" t="n">
        <f aca="false">I56</f>
        <v>894.26046</v>
      </c>
      <c r="J90" s="134" t="n">
        <f aca="false">J56</f>
        <v>894.26046</v>
      </c>
      <c r="K90" s="134" t="n">
        <f aca="false">K56</f>
        <v>941.3268</v>
      </c>
      <c r="L90" s="134" t="n">
        <f aca="false">L56</f>
        <v>941.3268</v>
      </c>
      <c r="M90" s="134" t="n">
        <f aca="false">M56</f>
        <v>941.3268</v>
      </c>
      <c r="N90" s="134" t="n">
        <f aca="false">N56</f>
        <v>494.19657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7648.28025</v>
      </c>
      <c r="AB90" s="97" t="n">
        <f aca="false">AA90*$C$60</f>
        <v>3824.140125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f aca="false">Y99</f>
        <v>11851.9091115342</v>
      </c>
      <c r="Y91" s="135"/>
      <c r="Z91" s="89"/>
      <c r="AA91" s="96" t="n">
        <f aca="false">SUM(F91:Y91)</f>
        <v>11851.9091115342</v>
      </c>
      <c r="AB91" s="97" t="n">
        <f aca="false">AA91*$C$60</f>
        <v>5925.95455576708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-18404.8509065239</v>
      </c>
      <c r="F92" s="133" t="n">
        <f aca="false">SUM(F88:F91)</f>
        <v>2741.54175841434</v>
      </c>
      <c r="G92" s="133" t="n">
        <f aca="false">SUM(G88:G91)</f>
        <v>3472.13393021984</v>
      </c>
      <c r="H92" s="133" t="n">
        <f aca="false">SUM(H88:H91)</f>
        <v>2691.83588286682</v>
      </c>
      <c r="I92" s="133" t="n">
        <f aca="false">SUM(I88:I91)</f>
        <v>2280.63956392091</v>
      </c>
      <c r="J92" s="133" t="n">
        <f aca="false">SUM(J88:J91)</f>
        <v>2299.10343662173</v>
      </c>
      <c r="K92" s="133" t="n">
        <f aca="false">SUM(K88:K91)</f>
        <v>1987.59605003878</v>
      </c>
      <c r="L92" s="133" t="n">
        <f aca="false">SUM(L88:L91)</f>
        <v>1640.33093979295</v>
      </c>
      <c r="M92" s="133" t="n">
        <f aca="false">SUM(M88:M91)</f>
        <v>1657.29255370306</v>
      </c>
      <c r="N92" s="133" t="n">
        <f aca="false">SUM(N88:N91)</f>
        <v>1143.63833755102</v>
      </c>
      <c r="O92" s="133" t="n">
        <f aca="false">SUM(O88:O91)</f>
        <v>655.883210284747</v>
      </c>
      <c r="P92" s="133" t="n">
        <f aca="false">SUM(P88:P91)</f>
        <v>679.853958535809</v>
      </c>
      <c r="Q92" s="133" t="n">
        <f aca="false">SUM(Q88:Q91)</f>
        <v>703.561656916267</v>
      </c>
      <c r="R92" s="133" t="n">
        <f aca="false">SUM(R88:R91)</f>
        <v>727.108402295985</v>
      </c>
      <c r="S92" s="133" t="n">
        <f aca="false">SUM(S88:S91)</f>
        <v>736.552880893936</v>
      </c>
      <c r="T92" s="133" t="n">
        <f aca="false">SUM(T88:T91)</f>
        <v>747.957909941125</v>
      </c>
      <c r="U92" s="133" t="n">
        <f aca="false">SUM(U88:U91)</f>
        <v>756.868865065745</v>
      </c>
      <c r="V92" s="133" t="n">
        <f aca="false">SUM(V88:V91)</f>
        <v>765.063114798218</v>
      </c>
      <c r="W92" s="133" t="n">
        <f aca="false">SUM(W88:W91)</f>
        <v>789.769278659807</v>
      </c>
      <c r="X92" s="133" t="n">
        <f aca="false">SUM(X88:X91)</f>
        <v>12080.6139201708</v>
      </c>
      <c r="Y92" s="133" t="n">
        <f aca="false">SUM(Y88:Y91)</f>
        <v>0</v>
      </c>
      <c r="Z92" s="89"/>
      <c r="AA92" s="96" t="n">
        <f aca="false">SUM(F92:Y92)</f>
        <v>38557.3456506919</v>
      </c>
      <c r="AB92" s="97" t="n">
        <f aca="false">AA92*$C$60</f>
        <v>19278.6728253459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198</v>
      </c>
      <c r="V95" s="144"/>
      <c r="W95" s="144"/>
      <c r="X95" s="144"/>
      <c r="Y95" s="145" t="n">
        <f aca="false">X88*4</f>
        <v>1481.48863894177</v>
      </c>
      <c r="Z95" s="89"/>
      <c r="AA95" s="96" t="n">
        <f aca="false">SUM(F95:Y95)</f>
        <v>1481.48863894177</v>
      </c>
      <c r="AB95" s="97" t="n">
        <f aca="false">AA95*$C$60</f>
        <v>740.744319470885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1481.48863894177</v>
      </c>
      <c r="Z97" s="89"/>
      <c r="AA97" s="96" t="n">
        <f aca="false">SUM(F97:Y97)</f>
        <v>1481.48863894177</v>
      </c>
      <c r="AB97" s="97" t="n">
        <f aca="false">AA97*$C$60</f>
        <v>740.744319470885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11851.9091115342</v>
      </c>
      <c r="Z99" s="89"/>
      <c r="AA99" s="96" t="n">
        <f aca="false">SUM(F99:Y99)</f>
        <v>11851.9091115342</v>
      </c>
      <c r="AB99" s="97" t="n">
        <f aca="false">AA99*$C$60</f>
        <v>5925.95455576708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18404.8509065239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18404.8509065239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16564.3658158715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16564.3658158715</v>
      </c>
      <c r="E109" s="89"/>
      <c r="F109" s="137" t="n">
        <f aca="false">ROUND(D109/$B$109,0)</f>
        <v>552</v>
      </c>
      <c r="G109" s="137" t="n">
        <f aca="false">F109</f>
        <v>552</v>
      </c>
      <c r="H109" s="137" t="n">
        <f aca="false">G109</f>
        <v>552</v>
      </c>
      <c r="I109" s="137" t="n">
        <f aca="false">H109</f>
        <v>552</v>
      </c>
      <c r="J109" s="137" t="n">
        <f aca="false">I109</f>
        <v>552</v>
      </c>
      <c r="K109" s="137" t="n">
        <f aca="false">J109</f>
        <v>552</v>
      </c>
      <c r="L109" s="137" t="n">
        <f aca="false">K109</f>
        <v>552</v>
      </c>
      <c r="M109" s="137" t="n">
        <f aca="false">L109</f>
        <v>552</v>
      </c>
      <c r="N109" s="137" t="n">
        <f aca="false">M109</f>
        <v>552</v>
      </c>
      <c r="O109" s="137" t="n">
        <f aca="false">N109</f>
        <v>552</v>
      </c>
      <c r="P109" s="137" t="n">
        <f aca="false">O109</f>
        <v>552</v>
      </c>
      <c r="Q109" s="137" t="n">
        <f aca="false">P109</f>
        <v>552</v>
      </c>
      <c r="R109" s="137" t="n">
        <f aca="false">Q109</f>
        <v>552</v>
      </c>
      <c r="S109" s="137" t="n">
        <f aca="false">R109</f>
        <v>552</v>
      </c>
      <c r="T109" s="137" t="n">
        <f aca="false">S109</f>
        <v>552</v>
      </c>
      <c r="U109" s="137" t="n">
        <f aca="false">T109</f>
        <v>552</v>
      </c>
      <c r="V109" s="137" t="n">
        <f aca="false">U109</f>
        <v>552</v>
      </c>
      <c r="W109" s="137" t="n">
        <f aca="false">V109</f>
        <v>552</v>
      </c>
      <c r="X109" s="137" t="n">
        <f aca="false">W109</f>
        <v>552</v>
      </c>
      <c r="Y109" s="223"/>
      <c r="Z109" s="89"/>
      <c r="AA109" s="96" t="n">
        <f aca="false">SUM(F109:Y109)</f>
        <v>10488</v>
      </c>
      <c r="AB109" s="97" t="n">
        <f aca="false">AA109*$C$60</f>
        <v>5244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Summary'!J21</f>
        <v>1144.02980600693</v>
      </c>
      <c r="E110" s="89"/>
      <c r="F110" s="137" t="n">
        <f aca="false">ROUND(D110/$B$109,0)</f>
        <v>38</v>
      </c>
      <c r="G110" s="137" t="n">
        <f aca="false">F110</f>
        <v>38</v>
      </c>
      <c r="H110" s="137" t="n">
        <f aca="false">G110</f>
        <v>38</v>
      </c>
      <c r="I110" s="137" t="n">
        <f aca="false">H110</f>
        <v>38</v>
      </c>
      <c r="J110" s="137" t="n">
        <f aca="false">I110</f>
        <v>38</v>
      </c>
      <c r="K110" s="137" t="n">
        <f aca="false">J110</f>
        <v>38</v>
      </c>
      <c r="L110" s="137" t="n">
        <f aca="false">K110</f>
        <v>38</v>
      </c>
      <c r="M110" s="137" t="n">
        <f aca="false">L110</f>
        <v>38</v>
      </c>
      <c r="N110" s="137" t="n">
        <f aca="false">M110</f>
        <v>38</v>
      </c>
      <c r="O110" s="137" t="n">
        <f aca="false">N110</f>
        <v>38</v>
      </c>
      <c r="P110" s="137" t="n">
        <f aca="false">O110</f>
        <v>38</v>
      </c>
      <c r="Q110" s="137" t="n">
        <f aca="false">P110</f>
        <v>38</v>
      </c>
      <c r="R110" s="137" t="n">
        <f aca="false">Q110</f>
        <v>38</v>
      </c>
      <c r="S110" s="137" t="n">
        <f aca="false">R110</f>
        <v>38</v>
      </c>
      <c r="T110" s="137" t="n">
        <f aca="false">S110</f>
        <v>38</v>
      </c>
      <c r="U110" s="137" t="n">
        <f aca="false">T110</f>
        <v>38</v>
      </c>
      <c r="V110" s="137" t="n">
        <f aca="false">U110</f>
        <v>38</v>
      </c>
      <c r="W110" s="137" t="n">
        <f aca="false">V110</f>
        <v>38</v>
      </c>
      <c r="X110" s="137" t="n">
        <f aca="false">W110</f>
        <v>38</v>
      </c>
      <c r="Y110" s="223"/>
      <c r="Z110" s="89"/>
      <c r="AA110" s="96" t="n">
        <f aca="false">SUM(F110:Y110)</f>
        <v>722</v>
      </c>
      <c r="AB110" s="97" t="n">
        <f aca="false">AA110*$C$60</f>
        <v>361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16564.3658158715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3312.8731631743</v>
      </c>
      <c r="G115" s="137" t="n">
        <f aca="false">$D$113*G114</f>
        <v>5300.59706107888</v>
      </c>
      <c r="H115" s="137" t="n">
        <f aca="false">$D$113*H114</f>
        <v>3180.35823664733</v>
      </c>
      <c r="I115" s="137" t="n">
        <f aca="false">$D$113*I114</f>
        <v>1908.2149419884</v>
      </c>
      <c r="J115" s="137" t="n">
        <f aca="false">$D$113*J114</f>
        <v>1908.2149419884</v>
      </c>
      <c r="K115" s="137" t="n">
        <f aca="false">$D$113*K114</f>
        <v>954.107470994198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137" t="n">
        <f aca="false">$D$113*X114</f>
        <v>0</v>
      </c>
      <c r="Y115" s="223"/>
      <c r="Z115" s="89"/>
      <c r="AA115" s="96" t="n">
        <f aca="false">SUM(F115:Y115)</f>
        <v>16564.3658158715</v>
      </c>
      <c r="AB115" s="97" t="n">
        <f aca="false">AA115*$C$60</f>
        <v>8282.18290793575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1144.02980600693</v>
      </c>
      <c r="E116" s="89"/>
      <c r="F116" s="137" t="n">
        <f aca="false">$D$116*F114</f>
        <v>228.805961201386</v>
      </c>
      <c r="G116" s="137" t="n">
        <f aca="false">$D$116*G114</f>
        <v>366.089537922218</v>
      </c>
      <c r="H116" s="137" t="n">
        <f aca="false">$D$116*H114</f>
        <v>219.653722753331</v>
      </c>
      <c r="I116" s="137" t="n">
        <f aca="false">$D$116*I114</f>
        <v>131.792233651998</v>
      </c>
      <c r="J116" s="137" t="n">
        <f aca="false">$D$116*J114</f>
        <v>131.792233651998</v>
      </c>
      <c r="K116" s="137" t="n">
        <f aca="false">$D$116*K114</f>
        <v>65.8961168259992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137" t="n">
        <f aca="false">$D$116*X114</f>
        <v>0</v>
      </c>
      <c r="Y116" s="223"/>
      <c r="Z116" s="89"/>
      <c r="AA116" s="96" t="n">
        <f aca="false">SUM(F116:Y116)</f>
        <v>1144.02980600693</v>
      </c>
      <c r="AB116" s="97" t="n">
        <f aca="false">AA116*$C$60</f>
        <v>572.014903003465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1015.6658356278</v>
      </c>
      <c r="G121" s="137" t="n">
        <f aca="false">G39</f>
        <v>967.548881550076</v>
      </c>
      <c r="H121" s="137" t="n">
        <f aca="false">H39</f>
        <v>1017.25463538334</v>
      </c>
      <c r="I121" s="137" t="n">
        <f aca="false">I39</f>
        <v>1063.13666171716</v>
      </c>
      <c r="J121" s="137" t="n">
        <f aca="false">J39</f>
        <v>1093.03767013954</v>
      </c>
      <c r="K121" s="137" t="n">
        <f aca="false">K39</f>
        <v>1103.35731560081</v>
      </c>
      <c r="L121" s="137" t="n">
        <f aca="false">L39</f>
        <v>1131.99050978616</v>
      </c>
      <c r="M121" s="137" t="n">
        <f aca="false">M39</f>
        <v>1159.4587104503</v>
      </c>
      <c r="N121" s="137" t="n">
        <f aca="false">N39</f>
        <v>1051.72755878708</v>
      </c>
      <c r="O121" s="137" t="n">
        <f aca="false">O39</f>
        <v>1062.15904499554</v>
      </c>
      <c r="P121" s="137" t="n">
        <f aca="false">P39</f>
        <v>1100.97807050333</v>
      </c>
      <c r="Q121" s="137" t="n">
        <f aca="false">Q39</f>
        <v>1139.37110431784</v>
      </c>
      <c r="R121" s="137" t="n">
        <f aca="false">R39</f>
        <v>1177.50348549957</v>
      </c>
      <c r="S121" s="137" t="n">
        <f aca="false">S39</f>
        <v>1192.79818768249</v>
      </c>
      <c r="T121" s="137" t="n">
        <f aca="false">T39</f>
        <v>1211.26787035</v>
      </c>
      <c r="U121" s="137" t="n">
        <f aca="false">U39</f>
        <v>1225.69856690809</v>
      </c>
      <c r="V121" s="137" t="n">
        <f aca="false">V39</f>
        <v>1238.96860696068</v>
      </c>
      <c r="W121" s="137" t="n">
        <f aca="false">W39</f>
        <v>1278.97858892276</v>
      </c>
      <c r="X121" s="137" t="n">
        <f aca="false">X39</f>
        <v>370.372159735442</v>
      </c>
      <c r="Y121" s="137" t="n">
        <f aca="false">Y39</f>
        <v>0</v>
      </c>
      <c r="Z121" s="89"/>
      <c r="AA121" s="96" t="n">
        <f aca="false">SUM(F121:Y121)</f>
        <v>20601.273464918</v>
      </c>
      <c r="AB121" s="97" t="n">
        <f aca="false">AA121*$C$60</f>
        <v>10300.636732459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-3312.8731631743</v>
      </c>
      <c r="G122" s="137" t="n">
        <f aca="false">-G115</f>
        <v>-5300.59706107888</v>
      </c>
      <c r="H122" s="137" t="n">
        <f aca="false">-H115</f>
        <v>-3180.35823664733</v>
      </c>
      <c r="I122" s="137" t="n">
        <f aca="false">-I115</f>
        <v>-1908.2149419884</v>
      </c>
      <c r="J122" s="137" t="n">
        <f aca="false">-J115</f>
        <v>-1908.2149419884</v>
      </c>
      <c r="K122" s="137" t="n">
        <f aca="false">-K115</f>
        <v>-954.107470994198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-16564.3658158715</v>
      </c>
      <c r="AB122" s="97" t="n">
        <f aca="false">AA122*$C$60</f>
        <v>-8282.18290793575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-2297.2073275465</v>
      </c>
      <c r="G124" s="137" t="n">
        <f aca="false">SUM(G121:G123)</f>
        <v>-4333.0481795288</v>
      </c>
      <c r="H124" s="137" t="n">
        <f aca="false">SUM(H121:H123)</f>
        <v>-2163.10360126399</v>
      </c>
      <c r="I124" s="137" t="n">
        <f aca="false">SUM(I121:I123)</f>
        <v>-845.078280271239</v>
      </c>
      <c r="J124" s="137" t="n">
        <f aca="false">SUM(J121:J123)</f>
        <v>-815.177271848861</v>
      </c>
      <c r="K124" s="137" t="n">
        <f aca="false">SUM(K121:K123)</f>
        <v>149.249844606615</v>
      </c>
      <c r="L124" s="137" t="n">
        <f aca="false">SUM(L121:L123)</f>
        <v>1131.99050978616</v>
      </c>
      <c r="M124" s="137" t="n">
        <f aca="false">SUM(M121:M123)</f>
        <v>1159.4587104503</v>
      </c>
      <c r="N124" s="137" t="n">
        <f aca="false">SUM(N121:N123)</f>
        <v>1051.72755878708</v>
      </c>
      <c r="O124" s="137" t="n">
        <f aca="false">SUM(O121:O123)</f>
        <v>1062.15904499554</v>
      </c>
      <c r="P124" s="137" t="n">
        <f aca="false">SUM(P121:P123)</f>
        <v>1100.97807050333</v>
      </c>
      <c r="Q124" s="137" t="n">
        <f aca="false">SUM(Q121:Q123)</f>
        <v>1139.37110431784</v>
      </c>
      <c r="R124" s="137" t="n">
        <f aca="false">SUM(R121:R123)</f>
        <v>1177.50348549957</v>
      </c>
      <c r="S124" s="137" t="n">
        <f aca="false">SUM(S121:S123)</f>
        <v>1192.79818768249</v>
      </c>
      <c r="T124" s="137" t="n">
        <f aca="false">SUM(T121:T123)</f>
        <v>1211.26787035</v>
      </c>
      <c r="U124" s="137" t="n">
        <f aca="false">SUM(U121:U123)</f>
        <v>1225.69856690809</v>
      </c>
      <c r="V124" s="137" t="n">
        <f aca="false">SUM(V121:V123)</f>
        <v>1238.96860696068</v>
      </c>
      <c r="W124" s="137" t="n">
        <f aca="false">SUM(W121:W123)</f>
        <v>1278.97858892276</v>
      </c>
      <c r="X124" s="137" t="n">
        <f aca="false">SUM(X121:X123)</f>
        <v>370.372159735442</v>
      </c>
      <c r="Y124" s="137" t="n">
        <f aca="false">SUM(Y121:Y123)</f>
        <v>0</v>
      </c>
      <c r="Z124" s="89"/>
      <c r="AA124" s="96" t="n">
        <f aca="false">SUM(F124:Y124)</f>
        <v>4036.90764904651</v>
      </c>
      <c r="AB124" s="97" t="n">
        <f aca="false">AA124*$C$60</f>
        <v>2018.45382452326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114.860366377325</v>
      </c>
      <c r="G126" s="137" t="n">
        <f aca="false">-G124*$C$126</f>
        <v>216.65240897644</v>
      </c>
      <c r="H126" s="137" t="n">
        <f aca="false">-H124*$C$126</f>
        <v>108.155180063199</v>
      </c>
      <c r="I126" s="137" t="n">
        <f aca="false">-I124*$C$126</f>
        <v>42.2539140135619</v>
      </c>
      <c r="J126" s="137" t="n">
        <f aca="false">-J124*$C$126</f>
        <v>40.758863592443</v>
      </c>
      <c r="K126" s="137" t="n">
        <f aca="false">-K124*$C$126</f>
        <v>-7.46249223033073</v>
      </c>
      <c r="L126" s="137" t="n">
        <f aca="false">-L124*$C$126</f>
        <v>-56.5995254893079</v>
      </c>
      <c r="M126" s="137" t="n">
        <f aca="false">-M124*$C$126</f>
        <v>-57.9729355225151</v>
      </c>
      <c r="N126" s="137" t="n">
        <f aca="false">-N124*$C$126</f>
        <v>-52.586377939354</v>
      </c>
      <c r="O126" s="137" t="n">
        <f aca="false">-O124*$C$126</f>
        <v>-53.1079522497771</v>
      </c>
      <c r="P126" s="137" t="n">
        <f aca="false">-P124*$C$126</f>
        <v>-55.0489035251667</v>
      </c>
      <c r="Q126" s="137" t="n">
        <f aca="false">-Q124*$C$126</f>
        <v>-56.968555215892</v>
      </c>
      <c r="R126" s="137" t="n">
        <f aca="false">-R124*$C$126</f>
        <v>-58.8751742749785</v>
      </c>
      <c r="S126" s="137" t="n">
        <f aca="false">-S124*$C$126</f>
        <v>-59.6399093841244</v>
      </c>
      <c r="T126" s="137" t="n">
        <f aca="false">-T124*$C$126</f>
        <v>-60.5633935175</v>
      </c>
      <c r="U126" s="137" t="n">
        <f aca="false">-U124*$C$126</f>
        <v>-61.2849283454045</v>
      </c>
      <c r="V126" s="137" t="n">
        <f aca="false">-V124*$C$126</f>
        <v>-61.9484303480338</v>
      </c>
      <c r="W126" s="137" t="n">
        <f aca="false">-W124*$C$126</f>
        <v>-63.9489294461382</v>
      </c>
      <c r="X126" s="137" t="n">
        <f aca="false">-X124*$C$126</f>
        <v>-18.5186079867721</v>
      </c>
      <c r="Y126" s="137" t="n">
        <f aca="false">-Y124*$C$126</f>
        <v>-0</v>
      </c>
      <c r="Z126" s="89"/>
      <c r="AA126" s="96" t="n">
        <f aca="false">SUM(F126:Y126)</f>
        <v>-201.845382452326</v>
      </c>
      <c r="AB126" s="97" t="n">
        <f aca="false">AA126*$C$60</f>
        <v>-100.922691226163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763.821436409212</v>
      </c>
      <c r="G127" s="137" t="n">
        <f aca="false">-(G124+G126)*$C$127</f>
        <v>1440.73851969333</v>
      </c>
      <c r="H127" s="137" t="n">
        <f aca="false">-(H124+H126)*$C$127</f>
        <v>719.231947420275</v>
      </c>
      <c r="I127" s="137" t="n">
        <f aca="false">-(I124+I126)*$C$127</f>
        <v>280.988528190187</v>
      </c>
      <c r="J127" s="137" t="n">
        <f aca="false">-(J124+J126)*$C$127</f>
        <v>271.046442889746</v>
      </c>
      <c r="K127" s="137" t="n">
        <f aca="false">-(K124+K126)*$C$127</f>
        <v>-49.6255733316994</v>
      </c>
      <c r="L127" s="137" t="n">
        <f aca="false">-(L124+L126)*$C$127</f>
        <v>-376.386844503898</v>
      </c>
      <c r="M127" s="137" t="n">
        <f aca="false">-(M124+M126)*$C$127</f>
        <v>-385.520021224725</v>
      </c>
      <c r="N127" s="137" t="n">
        <f aca="false">-(N124+N126)*$C$127</f>
        <v>-349.699413296704</v>
      </c>
      <c r="O127" s="137" t="n">
        <f aca="false">-(O124+O126)*$C$127</f>
        <v>-353.167882461018</v>
      </c>
      <c r="P127" s="137" t="n">
        <f aca="false">-(P124+P126)*$C$127</f>
        <v>-366.075208442359</v>
      </c>
      <c r="Q127" s="137" t="n">
        <f aca="false">-(Q124+Q126)*$C$127</f>
        <v>-378.840892185682</v>
      </c>
      <c r="R127" s="137" t="n">
        <f aca="false">-(R124+R126)*$C$127</f>
        <v>-391.519908928607</v>
      </c>
      <c r="S127" s="137" t="n">
        <f aca="false">-(S124+S126)*$C$127</f>
        <v>-396.605397404427</v>
      </c>
      <c r="T127" s="137" t="n">
        <f aca="false">-(T124+T126)*$C$127</f>
        <v>-402.746566891375</v>
      </c>
      <c r="U127" s="137" t="n">
        <f aca="false">-(U124+U126)*$C$127</f>
        <v>-407.54477349694</v>
      </c>
      <c r="V127" s="137" t="n">
        <f aca="false">-(V124+V126)*$C$127</f>
        <v>-411.957061814425</v>
      </c>
      <c r="W127" s="137" t="n">
        <f aca="false">-(W124+W126)*$C$127</f>
        <v>-425.260380816819</v>
      </c>
      <c r="X127" s="137" t="n">
        <f aca="false">-(X124+X126)*$C$127</f>
        <v>-123.148743112035</v>
      </c>
      <c r="Y127" s="137" t="n">
        <f aca="false">-(Y124+Y126)*$C$127</f>
        <v>-0</v>
      </c>
      <c r="Z127" s="89"/>
      <c r="AA127" s="96" t="n">
        <f aca="false">SUM(F127:Y127)</f>
        <v>-1342.27179330797</v>
      </c>
      <c r="AB127" s="97" t="n">
        <f aca="false">AA127*$C$60</f>
        <v>-671.135896653983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f aca="false">F46</f>
        <v>0</v>
      </c>
      <c r="G137" s="167" t="n">
        <f aca="false">G46</f>
        <v>0</v>
      </c>
      <c r="H137" s="167" t="n">
        <f aca="false">H46</f>
        <v>0</v>
      </c>
      <c r="I137" s="167" t="n">
        <f aca="false">I46</f>
        <v>0</v>
      </c>
      <c r="J137" s="167" t="n">
        <f aca="false">J46</f>
        <v>0</v>
      </c>
      <c r="K137" s="167" t="n">
        <f aca="false">K46</f>
        <v>0</v>
      </c>
      <c r="L137" s="167" t="n">
        <f aca="false">L46</f>
        <v>0</v>
      </c>
      <c r="M137" s="167" t="n">
        <f aca="false">M46</f>
        <v>0</v>
      </c>
      <c r="N137" s="167" t="n">
        <f aca="false">N46</f>
        <v>0</v>
      </c>
      <c r="O137" s="167" t="n">
        <f aca="false">O46</f>
        <v>0</v>
      </c>
      <c r="P137" s="167" t="n">
        <f aca="false">P46</f>
        <v>0</v>
      </c>
      <c r="Q137" s="167" t="n">
        <f aca="false">Q46</f>
        <v>0</v>
      </c>
      <c r="R137" s="167" t="n">
        <f aca="false">R46</f>
        <v>0</v>
      </c>
      <c r="S137" s="167" t="n">
        <f aca="false">S46</f>
        <v>0</v>
      </c>
      <c r="T137" s="167" t="n">
        <f aca="false">T46</f>
        <v>0</v>
      </c>
      <c r="U137" s="167" t="n">
        <f aca="false">U46</f>
        <v>0</v>
      </c>
      <c r="V137" s="167" t="n">
        <f aca="false">V46</f>
        <v>0</v>
      </c>
      <c r="W137" s="167" t="n">
        <f aca="false">W46</f>
        <v>0</v>
      </c>
      <c r="X137" s="167" t="n">
        <f aca="false">X46</f>
        <v>0</v>
      </c>
      <c r="Y137" s="167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0</v>
      </c>
      <c r="G138" s="164" t="n">
        <f aca="false">SUM(G33:G35)</f>
        <v>0</v>
      </c>
      <c r="H138" s="164" t="n">
        <f aca="false">SUM(H33:H35)</f>
        <v>0</v>
      </c>
      <c r="I138" s="164" t="n">
        <f aca="false">SUM(I33:I35)</f>
        <v>0</v>
      </c>
      <c r="J138" s="164" t="n">
        <f aca="false">SUM(J33:J35)</f>
        <v>0</v>
      </c>
      <c r="K138" s="164" t="n">
        <f aca="false">SUM(K33:K35)</f>
        <v>0</v>
      </c>
      <c r="L138" s="164" t="n">
        <f aca="false">SUM(L33:L35)</f>
        <v>0</v>
      </c>
      <c r="M138" s="164" t="n">
        <f aca="false">SUM(M33:M35)</f>
        <v>0</v>
      </c>
      <c r="N138" s="164" t="n">
        <f aca="false">SUM(N33:N35)</f>
        <v>0</v>
      </c>
      <c r="O138" s="164" t="n">
        <f aca="false">SUM(O33:O35)</f>
        <v>0</v>
      </c>
      <c r="P138" s="164" t="n">
        <f aca="false">SUM(P33:P35)</f>
        <v>0</v>
      </c>
      <c r="Q138" s="164" t="n">
        <f aca="false">SUM(Q33:Q35)</f>
        <v>0</v>
      </c>
      <c r="R138" s="164" t="n">
        <f aca="false">SUM(R33:R35)</f>
        <v>0</v>
      </c>
      <c r="S138" s="164" t="n">
        <f aca="false">SUM(S33:S35)</f>
        <v>0</v>
      </c>
      <c r="T138" s="164" t="n">
        <f aca="false">SUM(T33:T35)</f>
        <v>0</v>
      </c>
      <c r="U138" s="164" t="n">
        <f aca="false">SUM(U33:U35)</f>
        <v>0</v>
      </c>
      <c r="V138" s="164" t="n">
        <f aca="false">SUM(V33:V35)</f>
        <v>0</v>
      </c>
      <c r="W138" s="164" t="n">
        <f aca="false">SUM(W33:W35)</f>
        <v>0</v>
      </c>
      <c r="X138" s="164" t="n">
        <f aca="false">SUM(X33:X35)</f>
        <v>0</v>
      </c>
      <c r="Y138" s="164" t="n">
        <f aca="false">SUM(Y33:Y35)</f>
        <v>0</v>
      </c>
      <c r="Z138" s="89"/>
      <c r="AA138" s="96" t="n">
        <f aca="false">SUM(F138:Y138)</f>
        <v>0</v>
      </c>
      <c r="AB138" s="97" t="n">
        <f aca="false">AA138</f>
        <v>0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0</v>
      </c>
      <c r="G139" s="137" t="n">
        <f aca="false">G137+G138</f>
        <v>0</v>
      </c>
      <c r="H139" s="137" t="n">
        <f aca="false">H137+H138</f>
        <v>0</v>
      </c>
      <c r="I139" s="137" t="n">
        <f aca="false">I137+I138</f>
        <v>0</v>
      </c>
      <c r="J139" s="137" t="n">
        <f aca="false">J137+J138</f>
        <v>0</v>
      </c>
      <c r="K139" s="137" t="n">
        <f aca="false">K137+K138</f>
        <v>0</v>
      </c>
      <c r="L139" s="137" t="n">
        <f aca="false">L137+L138</f>
        <v>0</v>
      </c>
      <c r="M139" s="137" t="n">
        <f aca="false">M137+M138</f>
        <v>0</v>
      </c>
      <c r="N139" s="137" t="n">
        <f aca="false">N137+N138</f>
        <v>0</v>
      </c>
      <c r="O139" s="137" t="n">
        <f aca="false">O137+O138</f>
        <v>0</v>
      </c>
      <c r="P139" s="137" t="n">
        <f aca="false">P137+P138</f>
        <v>0</v>
      </c>
      <c r="Q139" s="137" t="n">
        <f aca="false">Q137+Q138</f>
        <v>0</v>
      </c>
      <c r="R139" s="137" t="n">
        <f aca="false">R137+R138</f>
        <v>0</v>
      </c>
      <c r="S139" s="137" t="n">
        <f aca="false">S137+S138</f>
        <v>0</v>
      </c>
      <c r="T139" s="137" t="n">
        <f aca="false">T137+T138</f>
        <v>0</v>
      </c>
      <c r="U139" s="137" t="n">
        <f aca="false">U137+U138</f>
        <v>0</v>
      </c>
      <c r="V139" s="137" t="n">
        <f aca="false">V137+V138</f>
        <v>0</v>
      </c>
      <c r="W139" s="137" t="n">
        <f aca="false">W137+W138</f>
        <v>0</v>
      </c>
      <c r="X139" s="137" t="n">
        <f aca="false">X137+X138</f>
        <v>0</v>
      </c>
      <c r="Y139" s="137" t="n">
        <f aca="false">Y137+Y138</f>
        <v>0</v>
      </c>
      <c r="Z139" s="89"/>
      <c r="AA139" s="96" t="n">
        <f aca="false">SUM(F139:Y139)</f>
        <v>0</v>
      </c>
      <c r="AB139" s="97" t="n">
        <f aca="false">AA139</f>
        <v>0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0</v>
      </c>
      <c r="G140" s="137" t="n">
        <f aca="false">G139*$C$140</f>
        <v>0</v>
      </c>
      <c r="H140" s="137" t="n">
        <f aca="false">H139*$C$140</f>
        <v>0</v>
      </c>
      <c r="I140" s="137" t="n">
        <f aca="false">I139*$C$140</f>
        <v>0</v>
      </c>
      <c r="J140" s="137" t="n">
        <f aca="false">J139*$C$140</f>
        <v>0</v>
      </c>
      <c r="K140" s="137" t="n">
        <f aca="false">K139*$C$140</f>
        <v>0</v>
      </c>
      <c r="L140" s="137" t="n">
        <f aca="false">L139*$C$140</f>
        <v>0</v>
      </c>
      <c r="M140" s="137" t="n">
        <f aca="false">M139*$C$140</f>
        <v>0</v>
      </c>
      <c r="N140" s="137" t="n">
        <f aca="false">N139*$C$140</f>
        <v>0</v>
      </c>
      <c r="O140" s="137" t="n">
        <f aca="false">O139*$C$140</f>
        <v>0</v>
      </c>
      <c r="P140" s="137" t="n">
        <f aca="false">P139*$C$140</f>
        <v>0</v>
      </c>
      <c r="Q140" s="137" t="n">
        <f aca="false">Q139*$C$140</f>
        <v>0</v>
      </c>
      <c r="R140" s="137" t="n">
        <f aca="false">R139*$C$140</f>
        <v>0</v>
      </c>
      <c r="S140" s="137" t="n">
        <f aca="false">S139*$C$140</f>
        <v>0</v>
      </c>
      <c r="T140" s="137" t="n">
        <f aca="false">T139*$C$140</f>
        <v>0</v>
      </c>
      <c r="U140" s="137" t="n">
        <f aca="false">U139*$C$140</f>
        <v>0</v>
      </c>
      <c r="V140" s="137" t="n">
        <f aca="false">V139*$C$140</f>
        <v>0</v>
      </c>
      <c r="W140" s="137" t="n">
        <f aca="false">W139*$C$140</f>
        <v>0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0</v>
      </c>
      <c r="AB140" s="97" t="n">
        <f aca="false">AA140</f>
        <v>0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0</v>
      </c>
      <c r="G141" s="164" t="n">
        <f aca="false">(G139-G140)*$C$141</f>
        <v>0</v>
      </c>
      <c r="H141" s="164" t="n">
        <f aca="false">(H139-H140)*$C$141</f>
        <v>0</v>
      </c>
      <c r="I141" s="164" t="n">
        <f aca="false">(I139-I140)*$C$141</f>
        <v>0</v>
      </c>
      <c r="J141" s="164" t="n">
        <f aca="false">(J139-J140)*$C$141</f>
        <v>0</v>
      </c>
      <c r="K141" s="164" t="n">
        <f aca="false">(K139-K140)*$C$141</f>
        <v>0</v>
      </c>
      <c r="L141" s="164" t="n">
        <f aca="false">(L139-L140)*$C$141</f>
        <v>0</v>
      </c>
      <c r="M141" s="164" t="n">
        <f aca="false">(M139-M140)*$C$141</f>
        <v>0</v>
      </c>
      <c r="N141" s="164" t="n">
        <f aca="false">(N139-N140)*$C$141</f>
        <v>0</v>
      </c>
      <c r="O141" s="164" t="n">
        <f aca="false">(O139-O140)*$C$141</f>
        <v>0</v>
      </c>
      <c r="P141" s="164" t="n">
        <f aca="false">(P139-P140)*$C$141</f>
        <v>0</v>
      </c>
      <c r="Q141" s="164" t="n">
        <f aca="false">(Q139-Q140)*$C$141</f>
        <v>0</v>
      </c>
      <c r="R141" s="164" t="n">
        <f aca="false">(R139-R140)*$C$141</f>
        <v>0</v>
      </c>
      <c r="S141" s="164" t="n">
        <f aca="false">(S139-S140)*$C$141</f>
        <v>0</v>
      </c>
      <c r="T141" s="164" t="n">
        <f aca="false">(T139-T140)*$C$141</f>
        <v>0</v>
      </c>
      <c r="U141" s="164" t="n">
        <f aca="false">(U139-U140)*$C$141</f>
        <v>0</v>
      </c>
      <c r="V141" s="164" t="n">
        <f aca="false">(V139-V140)*$C$141</f>
        <v>0</v>
      </c>
      <c r="W141" s="164" t="n">
        <f aca="false">(W139-W140)*$C$141</f>
        <v>0</v>
      </c>
      <c r="X141" s="164" t="n">
        <f aca="false">(X139-X140)*$C$141</f>
        <v>0</v>
      </c>
      <c r="Y141" s="164" t="n">
        <f aca="false">(Y139-Y140)*$C$141</f>
        <v>0</v>
      </c>
      <c r="Z141" s="89"/>
      <c r="AA141" s="96" t="n">
        <f aca="false">SUM(F141:Y141)</f>
        <v>0</v>
      </c>
      <c r="AB141" s="97" t="n">
        <f aca="false">AA141</f>
        <v>0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0</v>
      </c>
      <c r="G142" s="137" t="n">
        <f aca="false">G139-G140-G141</f>
        <v>0</v>
      </c>
      <c r="H142" s="137" t="n">
        <f aca="false">H139-H140-H141</f>
        <v>0</v>
      </c>
      <c r="I142" s="137" t="n">
        <f aca="false">I139-I140-I141</f>
        <v>0</v>
      </c>
      <c r="J142" s="137" t="n">
        <f aca="false">J139-J140-J141</f>
        <v>0</v>
      </c>
      <c r="K142" s="137" t="n">
        <f aca="false">K139-K140-K141</f>
        <v>0</v>
      </c>
      <c r="L142" s="137" t="n">
        <f aca="false">L139-L140-L141</f>
        <v>0</v>
      </c>
      <c r="M142" s="137" t="n">
        <f aca="false">M139-M140-M141</f>
        <v>0</v>
      </c>
      <c r="N142" s="137" t="n">
        <f aca="false">N139-N140-N141</f>
        <v>0</v>
      </c>
      <c r="O142" s="137" t="n">
        <f aca="false">O139-O140-O141</f>
        <v>0</v>
      </c>
      <c r="P142" s="137" t="n">
        <f aca="false">P139-P140-P141</f>
        <v>0</v>
      </c>
      <c r="Q142" s="137" t="n">
        <f aca="false">Q139-Q140-Q141</f>
        <v>0</v>
      </c>
      <c r="R142" s="137" t="n">
        <f aca="false">R139-R140-R141</f>
        <v>0</v>
      </c>
      <c r="S142" s="137" t="n">
        <f aca="false">S139-S140-S141</f>
        <v>0</v>
      </c>
      <c r="T142" s="137" t="n">
        <f aca="false">T139-T140-T141</f>
        <v>0</v>
      </c>
      <c r="U142" s="137" t="n">
        <f aca="false">U139-U140-U141</f>
        <v>0</v>
      </c>
      <c r="V142" s="137" t="n">
        <f aca="false">V139-V140-V141</f>
        <v>0</v>
      </c>
      <c r="W142" s="137" t="n">
        <f aca="false">W139-W140-W141</f>
        <v>0</v>
      </c>
      <c r="X142" s="137" t="n">
        <f aca="false">X139-X140-X141</f>
        <v>0</v>
      </c>
      <c r="Y142" s="137" t="n">
        <f aca="false">Y139-Y140-Y141</f>
        <v>0</v>
      </c>
      <c r="Z142" s="89"/>
      <c r="AA142" s="96" t="n">
        <f aca="false">SUM(F142:Y142)</f>
        <v>0</v>
      </c>
      <c r="AB142" s="97" t="n">
        <f aca="false">AA142</f>
        <v>0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566.753886750083</v>
      </c>
      <c r="G144" s="168" t="n">
        <f aca="false">G76</f>
        <v>551.897777178586</v>
      </c>
      <c r="H144" s="168" t="n">
        <f aca="false">H76</f>
        <v>567.244428674607</v>
      </c>
      <c r="I144" s="168" t="n">
        <f aca="false">I76</f>
        <v>604.943674305173</v>
      </c>
      <c r="J144" s="168" t="n">
        <f aca="false">J76</f>
        <v>614.175610655582</v>
      </c>
      <c r="K144" s="168" t="n">
        <f aca="false">K76</f>
        <v>640.894971191751</v>
      </c>
      <c r="L144" s="168" t="n">
        <f aca="false">L76</f>
        <v>649.735469896476</v>
      </c>
      <c r="M144" s="168" t="n">
        <f aca="false">M76</f>
        <v>658.216276851531</v>
      </c>
      <c r="N144" s="168" t="n">
        <f aca="false">N76</f>
        <v>401.389168775511</v>
      </c>
      <c r="O144" s="168" t="n">
        <f aca="false">O76</f>
        <v>157.511605142374</v>
      </c>
      <c r="P144" s="168" t="n">
        <f aca="false">P76</f>
        <v>169.496979267904</v>
      </c>
      <c r="Q144" s="168" t="n">
        <f aca="false">Q76</f>
        <v>181.350828458133</v>
      </c>
      <c r="R144" s="168" t="n">
        <f aca="false">R76</f>
        <v>193.124201147992</v>
      </c>
      <c r="S144" s="168" t="n">
        <f aca="false">S76</f>
        <v>197.846440446968</v>
      </c>
      <c r="T144" s="168" t="n">
        <f aca="false">T76</f>
        <v>203.548954970563</v>
      </c>
      <c r="U144" s="168" t="n">
        <f aca="false">U76</f>
        <v>208.004432532873</v>
      </c>
      <c r="V144" s="168" t="n">
        <f aca="false">V76</f>
        <v>212.101557399109</v>
      </c>
      <c r="W144" s="168" t="n">
        <f aca="false">W76</f>
        <v>224.454639329904</v>
      </c>
      <c r="X144" s="168" t="n">
        <f aca="false">X76</f>
        <v>-56.0775956816822</v>
      </c>
      <c r="Y144" s="168" t="n">
        <f aca="false">Y76</f>
        <v>0</v>
      </c>
      <c r="Z144" s="89"/>
      <c r="AA144" s="96" t="n">
        <f aca="false">SUM(F144:Y144)</f>
        <v>6946.61330729344</v>
      </c>
      <c r="AB144" s="97" t="n">
        <f aca="false">AA144</f>
        <v>6946.61330729344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566.753886750083</v>
      </c>
      <c r="G145" s="154" t="n">
        <f aca="false">G142+G144</f>
        <v>551.897777178586</v>
      </c>
      <c r="H145" s="154" t="n">
        <f aca="false">H142+H144</f>
        <v>567.244428674607</v>
      </c>
      <c r="I145" s="154" t="n">
        <f aca="false">I142+I144</f>
        <v>604.943674305173</v>
      </c>
      <c r="J145" s="154" t="n">
        <f aca="false">J142+J144</f>
        <v>614.175610655582</v>
      </c>
      <c r="K145" s="154" t="n">
        <f aca="false">K142+K144</f>
        <v>640.894971191751</v>
      </c>
      <c r="L145" s="154" t="n">
        <f aca="false">L142+L144</f>
        <v>649.735469896476</v>
      </c>
      <c r="M145" s="154" t="n">
        <f aca="false">M142+M144</f>
        <v>658.216276851531</v>
      </c>
      <c r="N145" s="154" t="n">
        <f aca="false">N142+N144</f>
        <v>401.389168775511</v>
      </c>
      <c r="O145" s="154" t="n">
        <f aca="false">O142+O144</f>
        <v>157.511605142374</v>
      </c>
      <c r="P145" s="154" t="n">
        <f aca="false">P142+P144</f>
        <v>169.496979267904</v>
      </c>
      <c r="Q145" s="154" t="n">
        <f aca="false">Q142+Q144</f>
        <v>181.350828458133</v>
      </c>
      <c r="R145" s="154" t="n">
        <f aca="false">R142+R144</f>
        <v>193.124201147992</v>
      </c>
      <c r="S145" s="154" t="n">
        <f aca="false">S142+S144</f>
        <v>197.846440446968</v>
      </c>
      <c r="T145" s="154" t="n">
        <f aca="false">T142+T144</f>
        <v>203.548954970563</v>
      </c>
      <c r="U145" s="154" t="n">
        <f aca="false">U142+U144</f>
        <v>208.004432532873</v>
      </c>
      <c r="V145" s="154" t="n">
        <f aca="false">V142+V144</f>
        <v>212.101557399109</v>
      </c>
      <c r="W145" s="154" t="n">
        <f aca="false">W142+W144</f>
        <v>224.454639329904</v>
      </c>
      <c r="X145" s="154" t="n">
        <f aca="false">X142+X144</f>
        <v>-56.0775956816822</v>
      </c>
      <c r="Y145" s="154" t="n">
        <f aca="false">Y142+Y144</f>
        <v>0</v>
      </c>
      <c r="Z145" s="89"/>
      <c r="AA145" s="96" t="n">
        <f aca="false">SUM(F145:Y145)</f>
        <v>6946.61330729344</v>
      </c>
      <c r="AB145" s="97" t="n">
        <f aca="false">AA145</f>
        <v>6946.61330729344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0</v>
      </c>
      <c r="G150" s="133" t="n">
        <f aca="false">G142</f>
        <v>0</v>
      </c>
      <c r="H150" s="133" t="n">
        <f aca="false">H142</f>
        <v>0</v>
      </c>
      <c r="I150" s="133" t="n">
        <f aca="false">I142</f>
        <v>0</v>
      </c>
      <c r="J150" s="133" t="n">
        <f aca="false">J142</f>
        <v>0</v>
      </c>
      <c r="K150" s="133" t="n">
        <f aca="false">K142</f>
        <v>0</v>
      </c>
      <c r="L150" s="133" t="n">
        <f aca="false">L142</f>
        <v>0</v>
      </c>
      <c r="M150" s="133" t="n">
        <f aca="false">M142</f>
        <v>0</v>
      </c>
      <c r="N150" s="133" t="n">
        <f aca="false">N142</f>
        <v>0</v>
      </c>
      <c r="O150" s="133" t="n">
        <f aca="false">O142</f>
        <v>0</v>
      </c>
      <c r="P150" s="133" t="n">
        <f aca="false">P142</f>
        <v>0</v>
      </c>
      <c r="Q150" s="133" t="n">
        <f aca="false">Q142</f>
        <v>0</v>
      </c>
      <c r="R150" s="133" t="n">
        <f aca="false">R142</f>
        <v>0</v>
      </c>
      <c r="S150" s="133" t="n">
        <f aca="false">S142</f>
        <v>0</v>
      </c>
      <c r="T150" s="133" t="n">
        <f aca="false">T142</f>
        <v>0</v>
      </c>
      <c r="U150" s="133" t="n">
        <f aca="false">U142</f>
        <v>0</v>
      </c>
      <c r="V150" s="133" t="n">
        <f aca="false">V142</f>
        <v>0</v>
      </c>
      <c r="W150" s="133" t="n">
        <f aca="false">W142</f>
        <v>0</v>
      </c>
      <c r="X150" s="133" t="n">
        <f aca="false">X142</f>
        <v>0</v>
      </c>
      <c r="Y150" s="133" t="n">
        <f aca="false">Y142</f>
        <v>0</v>
      </c>
      <c r="Z150" s="89"/>
      <c r="AA150" s="96" t="n">
        <f aca="false">SUM(F150:Y150)</f>
        <v>0</v>
      </c>
      <c r="AB150" s="97" t="n">
        <f aca="false">AA150</f>
        <v>0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 t="n">
        <v>0</v>
      </c>
      <c r="G151" s="170" t="n">
        <v>0</v>
      </c>
      <c r="H151" s="170" t="n">
        <v>0</v>
      </c>
      <c r="I151" s="170" t="n">
        <v>0</v>
      </c>
      <c r="J151" s="170" t="n">
        <v>0</v>
      </c>
      <c r="K151" s="170" t="n">
        <v>0</v>
      </c>
      <c r="L151" s="170" t="n">
        <v>0</v>
      </c>
      <c r="M151" s="170" t="n">
        <v>0</v>
      </c>
      <c r="N151" s="170" t="n">
        <v>0</v>
      </c>
      <c r="O151" s="170" t="n">
        <v>0</v>
      </c>
      <c r="P151" s="170" t="n">
        <v>0</v>
      </c>
      <c r="Q151" s="170" t="n">
        <v>0</v>
      </c>
      <c r="R151" s="170" t="n">
        <v>0</v>
      </c>
      <c r="S151" s="170" t="n">
        <v>0</v>
      </c>
      <c r="T151" s="170" t="n">
        <v>0</v>
      </c>
      <c r="U151" s="170" t="n">
        <v>0</v>
      </c>
      <c r="V151" s="170" t="n">
        <v>0</v>
      </c>
      <c r="W151" s="170" t="n">
        <v>0</v>
      </c>
      <c r="X151" s="170" t="n">
        <v>0</v>
      </c>
      <c r="Y151" s="170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0</v>
      </c>
      <c r="G152" s="133" t="n">
        <f aca="false">G150+G151</f>
        <v>0</v>
      </c>
      <c r="H152" s="133" t="n">
        <f aca="false">H150+H151</f>
        <v>0</v>
      </c>
      <c r="I152" s="133" t="n">
        <f aca="false">I150+I151</f>
        <v>0</v>
      </c>
      <c r="J152" s="133" t="n">
        <f aca="false">J150+J151</f>
        <v>0</v>
      </c>
      <c r="K152" s="133" t="n">
        <f aca="false">K150+K151</f>
        <v>0</v>
      </c>
      <c r="L152" s="133" t="n">
        <f aca="false">L150+L151</f>
        <v>0</v>
      </c>
      <c r="M152" s="133" t="n">
        <f aca="false">M150+M151</f>
        <v>0</v>
      </c>
      <c r="N152" s="133" t="n">
        <f aca="false">N150+N151</f>
        <v>0</v>
      </c>
      <c r="O152" s="133" t="n">
        <f aca="false">O150+O151</f>
        <v>0</v>
      </c>
      <c r="P152" s="133" t="n">
        <f aca="false">P150+P151</f>
        <v>0</v>
      </c>
      <c r="Q152" s="133" t="n">
        <f aca="false">Q150+Q151</f>
        <v>0</v>
      </c>
      <c r="R152" s="133" t="n">
        <f aca="false">R150+R151</f>
        <v>0</v>
      </c>
      <c r="S152" s="133" t="n">
        <f aca="false">S150+S151</f>
        <v>0</v>
      </c>
      <c r="T152" s="133" t="n">
        <f aca="false">T150+T151</f>
        <v>0</v>
      </c>
      <c r="U152" s="133" t="n">
        <f aca="false">U150+U151</f>
        <v>0</v>
      </c>
      <c r="V152" s="133" t="n">
        <f aca="false">V150+V151</f>
        <v>0</v>
      </c>
      <c r="W152" s="133" t="n">
        <f aca="false">W150+W151</f>
        <v>0</v>
      </c>
      <c r="X152" s="133" t="n">
        <f aca="false">X150+X151</f>
        <v>0</v>
      </c>
      <c r="Y152" s="133" t="n">
        <f aca="false">Y150+Y151</f>
        <v>0</v>
      </c>
      <c r="Z152" s="89"/>
      <c r="AA152" s="96" t="n">
        <f aca="false">SUM(F152:Y152)</f>
        <v>0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0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9202.42545326194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0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9202.42545326194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5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256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/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/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106"/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106"/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/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106"/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/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/>
      <c r="B178" s="106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/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106"/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106"/>
      <c r="B181" s="79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106"/>
      <c r="B182" s="79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/>
      <c r="B183" s="106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3.5" hidden="false" customHeight="false" outlineLevel="1" collapsed="false">
      <c r="A184" s="130"/>
      <c r="B184" s="79"/>
      <c r="C184" s="79"/>
      <c r="D184" s="62"/>
      <c r="E184" s="79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06"/>
      <c r="B185" s="79"/>
      <c r="C185" s="183"/>
      <c r="D185" s="62"/>
      <c r="E185" s="62"/>
      <c r="F185" s="62"/>
      <c r="G185" s="184"/>
      <c r="H185" s="185"/>
      <c r="I185" s="185"/>
      <c r="J185" s="185"/>
      <c r="K185" s="185"/>
      <c r="L185" s="185"/>
      <c r="M185" s="185"/>
      <c r="N185" s="185"/>
      <c r="O185" s="185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106"/>
      <c r="B186" s="186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186"/>
      <c r="B187" s="186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86"/>
      <c r="B188" s="186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86"/>
      <c r="B189" s="79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106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06"/>
      <c r="B191" s="106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106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79"/>
      <c r="B194" s="106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06"/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8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23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8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5" hidden="false" customHeight="tru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4.2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88"/>
      <c r="B236" s="88"/>
      <c r="C236" s="8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customFormat="false" ht="12.75" hidden="false" customHeight="false" outlineLevel="1" collapsed="false">
      <c r="A237" s="123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8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6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3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45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6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2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2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8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23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8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88"/>
      <c r="B282" s="88"/>
      <c r="C282" s="88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88"/>
      <c r="C284" s="1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88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06"/>
      <c r="B287" s="106"/>
      <c r="C287" s="106"/>
      <c r="D287" s="106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88"/>
      <c r="C292" s="88"/>
      <c r="D292" s="88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79"/>
      <c r="B293" s="79"/>
      <c r="C293" s="79"/>
      <c r="D293" s="7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06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06"/>
      <c r="C315" s="106"/>
      <c r="D315" s="106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79"/>
      <c r="B316" s="79"/>
      <c r="C316" s="79"/>
      <c r="D316" s="7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79"/>
      <c r="C323" s="79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79"/>
      <c r="B326" s="79"/>
      <c r="C326" s="79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92"/>
      <c r="C327" s="192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88"/>
      <c r="C328" s="188"/>
      <c r="D328" s="188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93"/>
      <c r="C330" s="193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194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  <c r="AA339" s="195"/>
      <c r="AB339" s="195"/>
      <c r="AC339" s="195"/>
      <c r="AD339" s="195"/>
      <c r="AE339" s="195"/>
      <c r="AF339" s="195"/>
      <c r="AG339" s="195"/>
      <c r="AH339" s="195"/>
      <c r="AI339" s="195"/>
      <c r="AJ339" s="195"/>
      <c r="AK339" s="195"/>
      <c r="AL339" s="195"/>
      <c r="AM339" s="195"/>
      <c r="AN339" s="195"/>
      <c r="AO339" s="195"/>
      <c r="AP339" s="195"/>
      <c r="AQ339" s="195"/>
      <c r="AR339" s="195"/>
      <c r="AS339" s="195"/>
      <c r="AT339" s="195"/>
      <c r="AU339" s="195"/>
      <c r="AV339" s="195"/>
      <c r="AW339" s="195"/>
      <c r="AX339" s="195"/>
      <c r="AY339" s="195"/>
      <c r="AZ339" s="195"/>
      <c r="BA339" s="195"/>
      <c r="BB339" s="195"/>
      <c r="BC339" s="195"/>
      <c r="BD339" s="195"/>
      <c r="BE339" s="195"/>
      <c r="BF339" s="195"/>
      <c r="BG339" s="195"/>
      <c r="BH339" s="195"/>
      <c r="BI339" s="195"/>
      <c r="BJ339" s="195"/>
      <c r="BK339" s="195"/>
      <c r="BL339" s="195"/>
      <c r="BM339" s="195"/>
      <c r="BN339" s="195"/>
      <c r="BO339" s="195"/>
      <c r="BP339" s="195"/>
      <c r="BQ339" s="195"/>
      <c r="BR339" s="195"/>
      <c r="BS339" s="195"/>
      <c r="BT339" s="195"/>
      <c r="BU339" s="195"/>
      <c r="BV339" s="195"/>
      <c r="BW339" s="195"/>
      <c r="BX339" s="195"/>
      <c r="BY339" s="195"/>
      <c r="BZ339" s="195"/>
      <c r="CA339" s="195"/>
      <c r="CB339" s="195"/>
      <c r="CC339" s="195"/>
      <c r="CD339" s="195"/>
      <c r="CE339" s="195"/>
      <c r="CF339" s="195"/>
      <c r="CG339" s="195"/>
      <c r="CH339" s="195"/>
      <c r="CI339" s="195"/>
      <c r="CJ339" s="195"/>
      <c r="CK339" s="195"/>
      <c r="CL339" s="195"/>
      <c r="CM339" s="195"/>
      <c r="CN339" s="195"/>
      <c r="CO339" s="195"/>
      <c r="CP339" s="195"/>
      <c r="CQ339" s="195"/>
      <c r="CR339" s="195"/>
      <c r="CS339" s="195"/>
      <c r="CT339" s="195"/>
      <c r="CU339" s="195"/>
      <c r="CV339" s="195"/>
      <c r="CW339" s="195"/>
      <c r="CX339" s="195"/>
      <c r="CY339" s="195"/>
      <c r="CZ339" s="195"/>
      <c r="DA339" s="195"/>
      <c r="DB339" s="195"/>
      <c r="DC339" s="195"/>
      <c r="DD339" s="195"/>
      <c r="DE339" s="195"/>
      <c r="DF339" s="195"/>
      <c r="DG339" s="195"/>
      <c r="DH339" s="195"/>
      <c r="DI339" s="195"/>
      <c r="DJ339" s="195"/>
      <c r="DK339" s="195"/>
      <c r="DL339" s="195"/>
      <c r="DM339" s="195"/>
      <c r="DN339" s="195"/>
      <c r="DO339" s="195"/>
      <c r="DP339" s="195"/>
      <c r="DQ339" s="195"/>
      <c r="DR339" s="195"/>
      <c r="DS339" s="195"/>
      <c r="DT339" s="195"/>
      <c r="DU339" s="195"/>
      <c r="DV339" s="195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H339" s="195"/>
      <c r="EI339" s="195"/>
      <c r="EJ339" s="195"/>
      <c r="EK339" s="195"/>
      <c r="EL339" s="195"/>
      <c r="EM339" s="195"/>
      <c r="EN339" s="195"/>
      <c r="EO339" s="195"/>
      <c r="EP339" s="195"/>
      <c r="EQ339" s="195"/>
      <c r="ER339" s="195"/>
      <c r="ES339" s="195"/>
      <c r="ET339" s="195"/>
      <c r="EU339" s="195"/>
      <c r="EV339" s="195"/>
      <c r="EW339" s="195"/>
      <c r="EX339" s="195"/>
      <c r="EY339" s="195"/>
      <c r="EZ339" s="195"/>
      <c r="FA339" s="195"/>
      <c r="FB339" s="195"/>
      <c r="FC339" s="195"/>
      <c r="FD339" s="195"/>
      <c r="FE339" s="195"/>
      <c r="FF339" s="195"/>
      <c r="FG339" s="195"/>
      <c r="FH339" s="195"/>
      <c r="FI339" s="195"/>
      <c r="FJ339" s="195"/>
      <c r="FK339" s="195"/>
      <c r="FL339" s="195"/>
      <c r="FM339" s="195"/>
      <c r="FN339" s="195"/>
      <c r="FO339" s="195"/>
      <c r="FP339" s="195"/>
      <c r="FQ339" s="195"/>
      <c r="FR339" s="195"/>
      <c r="FS339" s="195"/>
      <c r="FT339" s="195"/>
      <c r="FU339" s="195"/>
      <c r="FV339" s="195"/>
      <c r="FW339" s="195"/>
      <c r="FX339" s="195"/>
      <c r="FY339" s="195"/>
      <c r="FZ339" s="195"/>
      <c r="GA339" s="195"/>
      <c r="GB339" s="195"/>
      <c r="GC339" s="195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95"/>
      <c r="HO339" s="195"/>
      <c r="HP339" s="195"/>
      <c r="HQ339" s="195"/>
      <c r="HR339" s="195"/>
      <c r="HS339" s="195"/>
      <c r="HT339" s="195"/>
      <c r="HU339" s="195"/>
      <c r="HV339" s="195"/>
      <c r="HW339" s="195"/>
      <c r="HX339" s="195"/>
      <c r="HY339" s="195"/>
      <c r="HZ339" s="195"/>
      <c r="IA339" s="195"/>
      <c r="IB339" s="195"/>
      <c r="IC339" s="195"/>
      <c r="ID339" s="195"/>
      <c r="IE339" s="195"/>
      <c r="IF339" s="195"/>
      <c r="IG339" s="195"/>
      <c r="IH339" s="195"/>
      <c r="II339" s="195"/>
      <c r="IJ339" s="195"/>
      <c r="IK339" s="195"/>
      <c r="IL339" s="195"/>
      <c r="IM339" s="195"/>
      <c r="IN339" s="195"/>
      <c r="IO339" s="195"/>
      <c r="IP339" s="195"/>
      <c r="IQ339" s="195"/>
      <c r="IR339" s="195"/>
      <c r="IS339" s="195"/>
      <c r="IT339" s="195"/>
      <c r="IU339" s="195"/>
      <c r="IV339" s="195"/>
      <c r="IW339" s="195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79"/>
      <c r="B343" s="196"/>
      <c r="C343" s="196"/>
      <c r="D343" s="196"/>
      <c r="E343" s="79"/>
      <c r="F343" s="79"/>
      <c r="G343" s="197"/>
      <c r="H343" s="197"/>
      <c r="I343" s="197"/>
      <c r="J343" s="197"/>
      <c r="K343" s="197"/>
      <c r="L343" s="19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198"/>
      <c r="C344" s="198"/>
      <c r="D344" s="198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94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107"/>
      <c r="H350" s="107"/>
      <c r="I350" s="107"/>
      <c r="J350" s="107"/>
      <c r="K350" s="107"/>
      <c r="L350" s="107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06"/>
      <c r="B351" s="79"/>
      <c r="C351" s="79"/>
      <c r="D351" s="79"/>
      <c r="E351" s="79"/>
      <c r="F351" s="79"/>
      <c r="G351" s="198"/>
      <c r="H351" s="198"/>
      <c r="I351" s="198"/>
      <c r="J351" s="198"/>
      <c r="K351" s="198"/>
      <c r="L351" s="198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181"/>
      <c r="C352" s="181"/>
      <c r="D352" s="181"/>
      <c r="E352" s="79"/>
      <c r="F352" s="79"/>
      <c r="G352" s="200"/>
      <c r="H352" s="200"/>
      <c r="I352" s="200"/>
      <c r="J352" s="200"/>
      <c r="K352" s="200"/>
      <c r="L352" s="200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99"/>
      <c r="B353" s="79"/>
      <c r="C353" s="79"/>
      <c r="D353" s="79"/>
      <c r="E353" s="79"/>
      <c r="F353" s="79"/>
      <c r="G353" s="200"/>
      <c r="H353" s="200"/>
      <c r="I353" s="200"/>
      <c r="J353" s="200"/>
      <c r="K353" s="200"/>
      <c r="L353" s="200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79"/>
      <c r="C354" s="79"/>
      <c r="D354" s="79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198"/>
      <c r="H356" s="198"/>
      <c r="I356" s="198"/>
      <c r="J356" s="198"/>
      <c r="K356" s="198"/>
      <c r="L356" s="198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06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45"/>
      <c r="F361" s="45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06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19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19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45"/>
      <c r="F367" s="45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79"/>
      <c r="E375" s="201"/>
      <c r="F375" s="201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181"/>
      <c r="E376" s="45"/>
      <c r="F376" s="45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79"/>
      <c r="F378" s="79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1"/>
      <c r="H384" s="201"/>
      <c r="I384" s="201"/>
      <c r="J384" s="201"/>
      <c r="K384" s="201"/>
      <c r="L384" s="201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190"/>
      <c r="H385" s="190"/>
      <c r="I385" s="190"/>
      <c r="J385" s="190"/>
      <c r="K385" s="190"/>
      <c r="L385" s="190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90"/>
      <c r="C393" s="90"/>
      <c r="D393" s="90"/>
      <c r="E393" s="91"/>
      <c r="F393" s="91"/>
      <c r="G393" s="91"/>
      <c r="H393" s="90"/>
      <c r="I393" s="90"/>
      <c r="J393" s="91"/>
      <c r="K393" s="91"/>
      <c r="L393" s="90"/>
      <c r="M393" s="91"/>
      <c r="N393" s="91"/>
      <c r="O393" s="91"/>
      <c r="P393" s="90"/>
      <c r="Q393" s="91"/>
      <c r="R393" s="91"/>
      <c r="S393" s="79"/>
      <c r="T393" s="79"/>
      <c r="U393" s="79"/>
      <c r="V393" s="79"/>
      <c r="W393" s="79"/>
      <c r="X393" s="91"/>
      <c r="Y393" s="79"/>
    </row>
    <row r="394" customFormat="false" ht="12.75" hidden="true" customHeight="false" outlineLevel="2" collapsed="false">
      <c r="A394" s="106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201"/>
      <c r="C398" s="201"/>
      <c r="D398" s="201"/>
      <c r="E398" s="201"/>
      <c r="F398" s="201"/>
      <c r="G398" s="20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  <c r="Z400" s="190"/>
      <c r="AA400" s="190"/>
      <c r="AB400" s="190"/>
      <c r="AC400" s="190"/>
      <c r="AD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79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190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tru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88"/>
      <c r="C411" s="88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88"/>
      <c r="C413" s="1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88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customFormat="false" ht="12.75" hidden="false" customHeight="false" outlineLevel="1" collapsed="false">
      <c r="A416" s="106"/>
      <c r="B416" s="106"/>
      <c r="C416" s="106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88"/>
      <c r="C421" s="88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79"/>
      <c r="B422" s="79"/>
      <c r="C422" s="7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06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91"/>
      <c r="C438" s="191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79"/>
      <c r="B440" s="79"/>
      <c r="C440" s="7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79"/>
      <c r="C445" s="7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88"/>
      <c r="B453" s="191"/>
      <c r="C453" s="191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88"/>
      <c r="C461" s="88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88"/>
      <c r="C463" s="1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88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06"/>
      <c r="B466" s="106"/>
      <c r="C466" s="106"/>
      <c r="D466" s="106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06"/>
      <c r="B473" s="106"/>
      <c r="C473" s="106"/>
      <c r="D473" s="106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06"/>
      <c r="B486" s="106"/>
      <c r="C486" s="106"/>
      <c r="D486" s="106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79"/>
      <c r="B487" s="106"/>
      <c r="C487" s="106"/>
      <c r="D487" s="106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89"/>
      <c r="B488" s="189"/>
      <c r="C488" s="189"/>
      <c r="D488" s="189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91"/>
      <c r="C490" s="191"/>
      <c r="D490" s="191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79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</row>
    <row r="500" customFormat="false" ht="12.75" hidden="false" customHeight="false" outlineLevel="1" collapsed="false">
      <c r="A500" s="79"/>
      <c r="B500" s="190"/>
      <c r="C500" s="190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79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106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79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106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106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79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79"/>
      <c r="F522" s="79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88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106"/>
      <c r="B530" s="79"/>
      <c r="C530" s="79"/>
      <c r="D530" s="79"/>
      <c r="E530" s="79"/>
      <c r="F530" s="79"/>
      <c r="G530" s="62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19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9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06"/>
      <c r="B537" s="79"/>
      <c r="C537" s="79"/>
      <c r="D537" s="79"/>
      <c r="E537" s="79"/>
      <c r="F537" s="79"/>
      <c r="G537" s="62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79"/>
      <c r="E538" s="79"/>
      <c r="F538" s="79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106"/>
      <c r="B540" s="79"/>
      <c r="C540" s="79"/>
      <c r="D540" s="79"/>
      <c r="E540" s="79"/>
      <c r="F540" s="79"/>
      <c r="G540" s="62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181"/>
      <c r="C541" s="181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3"/>
      <c r="G545" s="203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5"/>
      <c r="G546" s="206"/>
      <c r="H546" s="203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6"/>
      <c r="C547" s="206"/>
      <c r="D547" s="206"/>
      <c r="E547" s="206"/>
      <c r="F547" s="69"/>
      <c r="G547" s="192"/>
      <c r="H547" s="192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192"/>
      <c r="C548" s="192"/>
      <c r="D548" s="192"/>
      <c r="E548" s="192"/>
      <c r="F548" s="192"/>
      <c r="G548" s="207"/>
      <c r="H548" s="192"/>
      <c r="I548" s="69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8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23"/>
      <c r="B550" s="203"/>
      <c r="C550" s="203"/>
      <c r="D550" s="203"/>
      <c r="E550" s="203"/>
      <c r="F550" s="203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03"/>
      <c r="C551" s="203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11"/>
      <c r="C553" s="211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8"/>
      <c r="B554" s="208"/>
      <c r="C554" s="208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6"/>
      <c r="B555" s="204"/>
      <c r="C555" s="204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3"/>
      <c r="B556" s="203"/>
      <c r="C556" s="20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125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23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2"/>
      <c r="B575" s="213"/>
      <c r="C575" s="213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3.9" hidden="false" customHeight="true" outlineLevel="1" collapsed="false">
      <c r="A577" s="118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8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4"/>
      <c r="C584" s="204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8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217"/>
      <c r="B606" s="79"/>
      <c r="C606" s="79"/>
      <c r="D606" s="79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88"/>
      <c r="B608" s="88"/>
      <c r="C608" s="8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06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7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06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8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tru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6375" topLeftCell="BM164" activePane="topLeft" state="split"/>
      <selection pane="topLeft" activeCell="D20" activeCellId="0" sqref="D20"/>
      <selection pane="bottomLeft" activeCell="A164" activeCellId="0" sqref="A164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22</v>
      </c>
      <c r="C1" s="80" t="n">
        <v>15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96" t="n">
        <f aca="false">SUM(F10:Y10)</f>
        <v>0</v>
      </c>
      <c r="AB10" s="97" t="n">
        <f aca="false">AA10*$C$60</f>
        <v>0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[16]FINANCIALS!E$13</f>
        <v>4031.74253509202</v>
      </c>
      <c r="F11" s="95" t="n">
        <f aca="false">[16]FINANCIALS!F$13</f>
        <v>3821.9619123665</v>
      </c>
      <c r="G11" s="95" t="n">
        <f aca="false">[16]FINANCIALS!G$13</f>
        <v>3506.0822011237</v>
      </c>
      <c r="H11" s="95" t="n">
        <f aca="false">[16]FINANCIALS!H$13</f>
        <v>3501.32794389872</v>
      </c>
      <c r="I11" s="95" t="n">
        <f aca="false">[16]FINANCIALS!I$13</f>
        <v>3496.26609292673</v>
      </c>
      <c r="J11" s="95" t="n">
        <f aca="false">[16]FINANCIALS!J$13</f>
        <v>3662.3441560469</v>
      </c>
      <c r="K11" s="95" t="n">
        <f aca="false">[16]FINANCIALS!K$13</f>
        <v>3767.870338579</v>
      </c>
      <c r="L11" s="95" t="n">
        <f aca="false">[16]FINANCIALS!L$13</f>
        <v>3873.39652111109</v>
      </c>
      <c r="M11" s="95" t="n">
        <f aca="false">[16]FINANCIALS!M$13</f>
        <v>3978.92270364318</v>
      </c>
      <c r="N11" s="95" t="n">
        <f aca="false">[16]FINANCIALS!N$13</f>
        <v>4084.44888617528</v>
      </c>
      <c r="O11" s="95" t="n">
        <f aca="false">[16]FINANCIALS!O$13</f>
        <v>4189.97506870737</v>
      </c>
      <c r="P11" s="95" t="n">
        <f aca="false">[16]FINANCIALS!P$13</f>
        <v>2751.03599955383</v>
      </c>
      <c r="Q11" s="95" t="n">
        <f aca="false">[16]FINANCIALS!Q$13</f>
        <v>2776.29621345998</v>
      </c>
      <c r="R11" s="95" t="n">
        <f aca="false">[16]FINANCIALS!R$13</f>
        <v>2801.55642736613</v>
      </c>
      <c r="S11" s="95" t="n">
        <f aca="false">[16]FINANCIALS!S$13</f>
        <v>2826.81664127228</v>
      </c>
      <c r="T11" s="95" t="n">
        <f aca="false">[16]FINANCIALS!T$13</f>
        <v>2852.07685517843</v>
      </c>
      <c r="U11" s="95" t="n">
        <f aca="false">[16]FINANCIALS!U$13</f>
        <v>3191.63218511653</v>
      </c>
      <c r="V11" s="95" t="n">
        <f aca="false">[16]FINANCIALS!V$13</f>
        <v>0</v>
      </c>
      <c r="W11" s="95" t="n">
        <f aca="false">[16]FINANCIALS!W$13</f>
        <v>0</v>
      </c>
      <c r="X11" s="95" t="n">
        <f aca="false">[16]FINANCIALS!X$13</f>
        <v>0</v>
      </c>
      <c r="Y11" s="95" t="n">
        <f aca="false">[16]FINANCIALS!Y$13</f>
        <v>0</v>
      </c>
      <c r="AA11" s="96" t="n">
        <f aca="false">SUM(F11:Y11)</f>
        <v>55082.0101465256</v>
      </c>
      <c r="AB11" s="97" t="n">
        <f aca="false">AA11*$C$60</f>
        <v>27541.0050732628</v>
      </c>
    </row>
    <row r="12" customFormat="false" ht="12.75" hidden="false" customHeight="false" outlineLevel="0" collapsed="false">
      <c r="A12" s="94" t="s">
        <v>98</v>
      </c>
      <c r="B12" s="90"/>
      <c r="C12" s="90"/>
      <c r="D12" s="81" t="n">
        <v>1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4031.74253509202</v>
      </c>
      <c r="F20" s="81" t="n">
        <f aca="false">SUM(F10:F19)</f>
        <v>3821.9619123665</v>
      </c>
      <c r="G20" s="81" t="n">
        <f aca="false">SUM(G10:G19)</f>
        <v>3506.0822011237</v>
      </c>
      <c r="H20" s="81" t="n">
        <f aca="false">SUM(H10:H19)</f>
        <v>3501.32794389872</v>
      </c>
      <c r="I20" s="81" t="n">
        <f aca="false">SUM(I10:I19)</f>
        <v>3496.26609292673</v>
      </c>
      <c r="J20" s="81" t="n">
        <f aca="false">SUM(J10:J19)</f>
        <v>3662.3441560469</v>
      </c>
      <c r="K20" s="81" t="n">
        <f aca="false">SUM(K10:K19)</f>
        <v>3767.870338579</v>
      </c>
      <c r="L20" s="81" t="n">
        <f aca="false">SUM(L10:L19)</f>
        <v>3873.39652111109</v>
      </c>
      <c r="M20" s="81" t="n">
        <f aca="false">SUM(M10:M19)</f>
        <v>3978.92270364318</v>
      </c>
      <c r="N20" s="81" t="n">
        <f aca="false">SUM(N10:N19)</f>
        <v>4084.44888617528</v>
      </c>
      <c r="O20" s="81" t="n">
        <f aca="false">SUM(O10:O19)</f>
        <v>4189.97506870737</v>
      </c>
      <c r="P20" s="81" t="n">
        <f aca="false">SUM(P10:P19)</f>
        <v>2751.03599955383</v>
      </c>
      <c r="Q20" s="81" t="n">
        <f aca="false">SUM(Q10:Q19)</f>
        <v>2776.29621345998</v>
      </c>
      <c r="R20" s="81" t="n">
        <f aca="false">SUM(R10:R19)</f>
        <v>2801.55642736613</v>
      </c>
      <c r="S20" s="81" t="n">
        <f aca="false">SUM(S10:S19)</f>
        <v>2826.81664127228</v>
      </c>
      <c r="T20" s="81" t="n">
        <f aca="false">SUM(T10:T19)</f>
        <v>2852.07685517843</v>
      </c>
      <c r="U20" s="81" t="n">
        <f aca="false">SUM(U10:U19)</f>
        <v>3191.63218511653</v>
      </c>
      <c r="V20" s="81" t="n">
        <f aca="false">SUM(V10:V19)</f>
        <v>0</v>
      </c>
      <c r="W20" s="81" t="n">
        <f aca="false">SUM(W10:W19)</f>
        <v>0</v>
      </c>
      <c r="X20" s="81" t="n">
        <f aca="false">SUM(X10:X19)</f>
        <v>0</v>
      </c>
      <c r="Y20" s="81" t="n">
        <f aca="false">SUM(Y10:Y19)</f>
        <v>0</v>
      </c>
      <c r="AA20" s="96" t="n">
        <f aca="false">SUM(F20:Y20)</f>
        <v>55082.0101465256</v>
      </c>
      <c r="AB20" s="97" t="n">
        <f aca="false">AA20*$C$60</f>
        <v>27541.0050732628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108.969516494061</v>
      </c>
      <c r="F23" s="103" t="n">
        <f aca="false">F25/$C$1</f>
        <v>126.356530049946</v>
      </c>
      <c r="G23" s="103" t="n">
        <f aca="false">G25/$C$1</f>
        <v>125.936045362563</v>
      </c>
      <c r="H23" s="103" t="n">
        <f aca="false">H25/$C$1</f>
        <v>103.069329947347</v>
      </c>
      <c r="I23" s="103" t="n">
        <f aca="false">I25/$C$1</f>
        <v>103.376738532676</v>
      </c>
      <c r="J23" s="103" t="n">
        <f aca="false">J25/$C$1</f>
        <v>107.376570879774</v>
      </c>
      <c r="K23" s="103" t="n">
        <f aca="false">K25/$C$1</f>
        <v>108.734971707811</v>
      </c>
      <c r="L23" s="103" t="n">
        <f aca="false">L25/$C$1</f>
        <v>110.422513009874</v>
      </c>
      <c r="M23" s="103" t="n">
        <f aca="false">M25/$C$1</f>
        <v>112.28755876124</v>
      </c>
      <c r="N23" s="103" t="n">
        <f aca="false">N25/$C$1</f>
        <v>114.165559934438</v>
      </c>
      <c r="O23" s="103" t="n">
        <f aca="false">O25/$C$1</f>
        <v>118.361411115857</v>
      </c>
      <c r="P23" s="103" t="n">
        <f aca="false">P25/$C$1</f>
        <v>80.5936660868071</v>
      </c>
      <c r="Q23" s="103" t="n">
        <f aca="false">Q25/$C$1</f>
        <v>81.499804409505</v>
      </c>
      <c r="R23" s="103" t="n">
        <f aca="false">R25/$C$1</f>
        <v>82.2358758954604</v>
      </c>
      <c r="S23" s="103" t="n">
        <f aca="false">S25/$C$1</f>
        <v>83.5195507566462</v>
      </c>
      <c r="T23" s="103" t="n">
        <f aca="false">T25/$C$1</f>
        <v>78.4462279200219</v>
      </c>
      <c r="U23" s="103" t="n">
        <f aca="false">U25/$C$1</f>
        <v>81.3105577003061</v>
      </c>
      <c r="V23" s="103" t="n">
        <f aca="false">V25/$C$1</f>
        <v>0</v>
      </c>
      <c r="W23" s="103" t="n">
        <f aca="false">W25/$C$1</f>
        <v>0</v>
      </c>
      <c r="X23" s="103" t="n">
        <f aca="false">X25/$C$1</f>
        <v>0</v>
      </c>
      <c r="Y23" s="103" t="n">
        <f aca="false">Y25/$C$1</f>
        <v>0</v>
      </c>
      <c r="AA23" s="96" t="n">
        <f aca="false">SUM(F23:Y23)</f>
        <v>1617.69291207027</v>
      </c>
      <c r="AB23" s="97" t="n">
        <f aca="false">AA23*$C$60</f>
        <v>808.846456035136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[16]FINANCIALS!E$40</f>
        <v>1634.54274741092</v>
      </c>
      <c r="F25" s="95" t="n">
        <f aca="false">[16]FINANCIALS!F$40</f>
        <v>1895.34795074918</v>
      </c>
      <c r="G25" s="95" t="n">
        <f aca="false">[16]FINANCIALS!G$40</f>
        <v>1889.04068043844</v>
      </c>
      <c r="H25" s="95" t="n">
        <f aca="false">[16]FINANCIALS!H$40</f>
        <v>1546.03994921021</v>
      </c>
      <c r="I25" s="95" t="n">
        <f aca="false">[16]FINANCIALS!I$40</f>
        <v>1550.65107799015</v>
      </c>
      <c r="J25" s="95" t="n">
        <f aca="false">[16]FINANCIALS!J$40</f>
        <v>1610.64856319662</v>
      </c>
      <c r="K25" s="95" t="n">
        <f aca="false">[16]FINANCIALS!K$40</f>
        <v>1631.02457561717</v>
      </c>
      <c r="L25" s="95" t="n">
        <f aca="false">[16]FINANCIALS!L$40</f>
        <v>1656.3376951481</v>
      </c>
      <c r="M25" s="95" t="n">
        <f aca="false">[16]FINANCIALS!M$40</f>
        <v>1684.3133814186</v>
      </c>
      <c r="N25" s="95" t="n">
        <f aca="false">[16]FINANCIALS!N$40</f>
        <v>1712.48339901657</v>
      </c>
      <c r="O25" s="95" t="n">
        <f aca="false">[16]FINANCIALS!O$40</f>
        <v>1775.42116673786</v>
      </c>
      <c r="P25" s="95" t="n">
        <f aca="false">[16]FINANCIALS!P$40</f>
        <v>1208.90499130211</v>
      </c>
      <c r="Q25" s="95" t="n">
        <f aca="false">[16]FINANCIALS!Q$40</f>
        <v>1222.49706614257</v>
      </c>
      <c r="R25" s="95" t="n">
        <f aca="false">[16]FINANCIALS!R$40</f>
        <v>1233.53813843191</v>
      </c>
      <c r="S25" s="95" t="n">
        <f aca="false">[16]FINANCIALS!S$40</f>
        <v>1252.79326134969</v>
      </c>
      <c r="T25" s="95" t="n">
        <f aca="false">[16]FINANCIALS!T$40</f>
        <v>1176.69341880033</v>
      </c>
      <c r="U25" s="95" t="n">
        <f aca="false">[16]FINANCIALS!U$40</f>
        <v>1219.65836550459</v>
      </c>
      <c r="V25" s="95" t="n">
        <f aca="false">[16]FINANCIALS!V$40</f>
        <v>0</v>
      </c>
      <c r="W25" s="95" t="n">
        <f aca="false">[16]FINANCIALS!W$40</f>
        <v>0</v>
      </c>
      <c r="X25" s="95" t="n">
        <f aca="false">[16]FINANCIALS!X$40</f>
        <v>0</v>
      </c>
      <c r="Y25" s="95" t="n">
        <f aca="false">[16]FINANCIALS!Y$40</f>
        <v>0</v>
      </c>
      <c r="AA25" s="96" t="n">
        <f aca="false">SUM(F25:Y25)</f>
        <v>24265.3936810541</v>
      </c>
      <c r="AB25" s="97" t="n">
        <f aca="false">AA25*$C$60</f>
        <v>12132.696840527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AA28" s="96" t="n">
        <f aca="false">SUM(F28:Y28)</f>
        <v>0</v>
      </c>
      <c r="AB28" s="97" t="n">
        <f aca="false">AA28*$C$60</f>
        <v>0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AA29" s="96" t="n">
        <f aca="false">SUM(F29:Y29)</f>
        <v>0</v>
      </c>
      <c r="AB29" s="97" t="n">
        <f aca="false">AA29*$C$60</f>
        <v>0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AA34" s="96" t="n">
        <f aca="false">SUM(F34:Y34)</f>
        <v>0</v>
      </c>
      <c r="AB34" s="97" t="n">
        <f aca="false">AA34*$C$60</f>
        <v>0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1634.54274741092</v>
      </c>
      <c r="F36" s="81" t="n">
        <f aca="false">SUM(F24:F35)</f>
        <v>1895.34795074918</v>
      </c>
      <c r="G36" s="81" t="n">
        <f aca="false">SUM(G24:G35)</f>
        <v>1889.04068043844</v>
      </c>
      <c r="H36" s="81" t="n">
        <f aca="false">SUM(H24:H35)</f>
        <v>1546.03994921021</v>
      </c>
      <c r="I36" s="81" t="n">
        <f aca="false">SUM(I24:I35)</f>
        <v>1550.65107799015</v>
      </c>
      <c r="J36" s="81" t="n">
        <f aca="false">SUM(J24:J35)</f>
        <v>1610.64856319662</v>
      </c>
      <c r="K36" s="81" t="n">
        <f aca="false">SUM(K24:K35)</f>
        <v>1631.02457561717</v>
      </c>
      <c r="L36" s="81" t="n">
        <f aca="false">SUM(L24:L35)</f>
        <v>1656.3376951481</v>
      </c>
      <c r="M36" s="81" t="n">
        <f aca="false">SUM(M24:M35)</f>
        <v>1684.3133814186</v>
      </c>
      <c r="N36" s="81" t="n">
        <f aca="false">SUM(N24:N35)</f>
        <v>1712.48339901657</v>
      </c>
      <c r="O36" s="81" t="n">
        <f aca="false">SUM(O24:O35)</f>
        <v>1775.42116673786</v>
      </c>
      <c r="P36" s="81" t="n">
        <f aca="false">SUM(P24:P35)</f>
        <v>1208.90499130211</v>
      </c>
      <c r="Q36" s="81" t="n">
        <f aca="false">SUM(Q24:Q35)</f>
        <v>1222.49706614257</v>
      </c>
      <c r="R36" s="81" t="n">
        <f aca="false">SUM(R24:R35)</f>
        <v>1233.53813843191</v>
      </c>
      <c r="S36" s="81" t="n">
        <f aca="false">SUM(S24:S35)</f>
        <v>1252.79326134969</v>
      </c>
      <c r="T36" s="81" t="n">
        <f aca="false">SUM(T24:T35)</f>
        <v>1176.69341880033</v>
      </c>
      <c r="U36" s="81" t="n">
        <f aca="false">SUM(U24:U35)</f>
        <v>1219.65836550459</v>
      </c>
      <c r="V36" s="81" t="n">
        <f aca="false">SUM(V24:V35)</f>
        <v>0</v>
      </c>
      <c r="W36" s="81" t="n">
        <f aca="false">SUM(W24:W35)</f>
        <v>0</v>
      </c>
      <c r="X36" s="81" t="n">
        <f aca="false">SUM(X24:X35)</f>
        <v>0</v>
      </c>
      <c r="Y36" s="81" t="n">
        <f aca="false">SUM(Y24:Y35)</f>
        <v>0</v>
      </c>
      <c r="AA36" s="96" t="n">
        <f aca="false">SUM(F36:Y36)</f>
        <v>24265.3936810541</v>
      </c>
      <c r="AB36" s="97" t="n">
        <f aca="false">AA36*$C$60</f>
        <v>12132.696840527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0.405418434630676</v>
      </c>
      <c r="F37" s="104" t="n">
        <f aca="false">F36/F20</f>
        <v>0.495909690940801</v>
      </c>
      <c r="G37" s="104" t="n">
        <f aca="false">G36/G20</f>
        <v>0.538789615324195</v>
      </c>
      <c r="H37" s="104" t="n">
        <f aca="false">H36/H20</f>
        <v>0.44155816706752</v>
      </c>
      <c r="I37" s="104" t="n">
        <f aca="false">I36/I20</f>
        <v>0.443516321920479</v>
      </c>
      <c r="J37" s="104" t="n">
        <f aca="false">J36/J20</f>
        <v>0.439786239241681</v>
      </c>
      <c r="K37" s="104" t="n">
        <f aca="false">K36/K20</f>
        <v>0.432877044339134</v>
      </c>
      <c r="L37" s="104" t="n">
        <f aca="false">L36/L20</f>
        <v>0.427618934989124</v>
      </c>
      <c r="M37" s="104" t="n">
        <f aca="false">M36/M20</f>
        <v>0.423308897123436</v>
      </c>
      <c r="N37" s="104" t="n">
        <f aca="false">N36/N20</f>
        <v>0.419269146643712</v>
      </c>
      <c r="O37" s="104" t="n">
        <f aca="false">O36/O20</f>
        <v>0.423730723363369</v>
      </c>
      <c r="P37" s="104" t="n">
        <f aca="false">P36/P20</f>
        <v>0.439436267463665</v>
      </c>
      <c r="Q37" s="104" t="n">
        <f aca="false">Q36/Q20</f>
        <v>0.44033380163676</v>
      </c>
      <c r="R37" s="104" t="n">
        <f aca="false">R36/R20</f>
        <v>0.440304584402611</v>
      </c>
      <c r="S37" s="104" t="n">
        <f aca="false">S36/S20</f>
        <v>0.443181649300693</v>
      </c>
      <c r="T37" s="104" t="n">
        <f aca="false">T36/T20</f>
        <v>0.412574232234956</v>
      </c>
      <c r="U37" s="104" t="n">
        <f aca="false">U36/U20</f>
        <v>0.38214251980294</v>
      </c>
      <c r="V37" s="104" t="e">
        <f aca="false">V36/V20</f>
        <v>#DIV/0!</v>
      </c>
      <c r="W37" s="104" t="e">
        <f aca="false">W36/W20</f>
        <v>#DIV/0!</v>
      </c>
      <c r="X37" s="104" t="e">
        <f aca="false">X36/X20</f>
        <v>#DIV/0!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2397.1997876811</v>
      </c>
      <c r="F39" s="105" t="n">
        <f aca="false">F20-F36</f>
        <v>1926.61396161732</v>
      </c>
      <c r="G39" s="105" t="n">
        <f aca="false">G20-G36</f>
        <v>1617.04152068526</v>
      </c>
      <c r="H39" s="105" t="n">
        <f aca="false">H20-H36</f>
        <v>1955.28799468851</v>
      </c>
      <c r="I39" s="105" t="n">
        <f aca="false">I20-I36</f>
        <v>1945.61501493658</v>
      </c>
      <c r="J39" s="105" t="n">
        <f aca="false">J20-J36</f>
        <v>2051.69559285029</v>
      </c>
      <c r="K39" s="105" t="n">
        <f aca="false">K20-K36</f>
        <v>2136.84576296183</v>
      </c>
      <c r="L39" s="105" t="n">
        <f aca="false">L20-L36</f>
        <v>2217.05882596299</v>
      </c>
      <c r="M39" s="105" t="n">
        <f aca="false">M20-M36</f>
        <v>2294.60932222459</v>
      </c>
      <c r="N39" s="105" t="n">
        <f aca="false">N20-N36</f>
        <v>2371.96548715871</v>
      </c>
      <c r="O39" s="105" t="n">
        <f aca="false">O20-O36</f>
        <v>2414.55390196951</v>
      </c>
      <c r="P39" s="105" t="n">
        <f aca="false">P20-P36</f>
        <v>1542.13100825172</v>
      </c>
      <c r="Q39" s="105" t="n">
        <f aca="false">Q20-Q36</f>
        <v>1553.7991473174</v>
      </c>
      <c r="R39" s="105" t="n">
        <f aca="false">R20-R36</f>
        <v>1568.01828893422</v>
      </c>
      <c r="S39" s="105" t="n">
        <f aca="false">S20-S36</f>
        <v>1574.02337992258</v>
      </c>
      <c r="T39" s="105" t="n">
        <f aca="false">T20-T36</f>
        <v>1675.3834363781</v>
      </c>
      <c r="U39" s="105" t="n">
        <f aca="false">U20-U36</f>
        <v>1971.97381961194</v>
      </c>
      <c r="V39" s="105" t="n">
        <f aca="false">V20-V36</f>
        <v>0</v>
      </c>
      <c r="W39" s="105" t="n">
        <f aca="false">W20-W36</f>
        <v>0</v>
      </c>
      <c r="X39" s="105" t="n">
        <f aca="false">X20-X36</f>
        <v>0</v>
      </c>
      <c r="Y39" s="105" t="n">
        <f aca="false">Y20-Y36</f>
        <v>0</v>
      </c>
      <c r="Z39" s="106"/>
      <c r="AA39" s="96" t="n">
        <f aca="false">SUM(F39:Y39)</f>
        <v>30816.6164654715</v>
      </c>
      <c r="AB39" s="97" t="n">
        <f aca="false">AA39*$C$60</f>
        <v>15408.3082327358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784</v>
      </c>
      <c r="G41" s="81" t="n">
        <f aca="false">+G109</f>
        <v>784</v>
      </c>
      <c r="H41" s="81" t="n">
        <f aca="false">+H109</f>
        <v>784</v>
      </c>
      <c r="I41" s="81" t="n">
        <f aca="false">+I109</f>
        <v>784</v>
      </c>
      <c r="J41" s="81" t="n">
        <f aca="false">+J109</f>
        <v>784</v>
      </c>
      <c r="K41" s="81" t="n">
        <f aca="false">+K109</f>
        <v>784</v>
      </c>
      <c r="L41" s="81" t="n">
        <f aca="false">+L109</f>
        <v>784</v>
      </c>
      <c r="M41" s="81" t="n">
        <f aca="false">+M109</f>
        <v>784</v>
      </c>
      <c r="N41" s="81" t="n">
        <f aca="false">+N109</f>
        <v>784</v>
      </c>
      <c r="O41" s="81" t="n">
        <f aca="false">+O109</f>
        <v>784</v>
      </c>
      <c r="P41" s="81" t="n">
        <f aca="false">+P109</f>
        <v>784</v>
      </c>
      <c r="Q41" s="81" t="n">
        <f aca="false">+Q109</f>
        <v>784</v>
      </c>
      <c r="R41" s="81" t="n">
        <f aca="false">+R109</f>
        <v>784</v>
      </c>
      <c r="S41" s="81" t="n">
        <f aca="false">+S109</f>
        <v>784</v>
      </c>
      <c r="T41" s="81" t="n">
        <f aca="false">+T109</f>
        <v>784</v>
      </c>
      <c r="U41" s="81" t="n">
        <f aca="false">+U109</f>
        <v>784</v>
      </c>
      <c r="V41" s="81" t="n">
        <f aca="false">+V109</f>
        <v>0</v>
      </c>
      <c r="W41" s="81" t="n">
        <f aca="false">+W109</f>
        <v>0</v>
      </c>
      <c r="X41" s="81" t="n">
        <f aca="false">+X109</f>
        <v>0</v>
      </c>
      <c r="Y41" s="81" t="n">
        <f aca="false">+Y109</f>
        <v>0</v>
      </c>
      <c r="AA41" s="96" t="n">
        <f aca="false">SUM(F41:Y41)</f>
        <v>12544</v>
      </c>
      <c r="AB41" s="97" t="n">
        <f aca="false">AA41*$C$60</f>
        <v>6272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2397.1997876811</v>
      </c>
      <c r="F44" s="105" t="n">
        <f aca="false">F39-F41</f>
        <v>1142.61396161732</v>
      </c>
      <c r="G44" s="105" t="n">
        <f aca="false">G39-G41</f>
        <v>833.041520685257</v>
      </c>
      <c r="H44" s="105" t="n">
        <f aca="false">H39-H41</f>
        <v>1171.28799468851</v>
      </c>
      <c r="I44" s="105" t="n">
        <f aca="false">I39-I41</f>
        <v>1161.61501493658</v>
      </c>
      <c r="J44" s="105" t="n">
        <f aca="false">J39-J41</f>
        <v>1267.69559285029</v>
      </c>
      <c r="K44" s="105" t="n">
        <f aca="false">K39-K41</f>
        <v>1352.84576296183</v>
      </c>
      <c r="L44" s="105" t="n">
        <f aca="false">L39-L41</f>
        <v>1433.05882596299</v>
      </c>
      <c r="M44" s="105" t="n">
        <f aca="false">M39-M41</f>
        <v>1510.60932222459</v>
      </c>
      <c r="N44" s="105" t="n">
        <f aca="false">N39-N41</f>
        <v>1587.96548715871</v>
      </c>
      <c r="O44" s="105" t="n">
        <f aca="false">O39-O41</f>
        <v>1630.55390196951</v>
      </c>
      <c r="P44" s="105" t="n">
        <f aca="false">P39-P41</f>
        <v>758.131008251722</v>
      </c>
      <c r="Q44" s="105" t="n">
        <f aca="false">Q39-Q41</f>
        <v>769.799147317404</v>
      </c>
      <c r="R44" s="105" t="n">
        <f aca="false">R39-R41</f>
        <v>784.018288934222</v>
      </c>
      <c r="S44" s="105" t="n">
        <f aca="false">S39-S41</f>
        <v>790.023379922585</v>
      </c>
      <c r="T44" s="105" t="n">
        <f aca="false">T39-T41</f>
        <v>891.3834363781</v>
      </c>
      <c r="U44" s="105" t="n">
        <f aca="false">U39-U41</f>
        <v>1187.97381961194</v>
      </c>
      <c r="V44" s="105" t="n">
        <f aca="false">V39-V41</f>
        <v>0</v>
      </c>
      <c r="W44" s="105" t="n">
        <f aca="false">W39-W41</f>
        <v>0</v>
      </c>
      <c r="X44" s="105" t="n">
        <f aca="false">X39-X41</f>
        <v>0</v>
      </c>
      <c r="Y44" s="105" t="n">
        <f aca="false">Y39-Y41</f>
        <v>0</v>
      </c>
      <c r="Z44" s="106"/>
      <c r="AA44" s="96" t="n">
        <f aca="false">SUM(F44:Y44)</f>
        <v>18272.6164654715</v>
      </c>
      <c r="AB44" s="97" t="n">
        <f aca="false">AA44*$C$60</f>
        <v>9136.30823273577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v>0</v>
      </c>
      <c r="F46" s="95" t="n">
        <v>0</v>
      </c>
      <c r="G46" s="95" t="n">
        <v>0</v>
      </c>
      <c r="H46" s="95" t="n">
        <v>0</v>
      </c>
      <c r="I46" s="95" t="n">
        <v>0</v>
      </c>
      <c r="J46" s="95" t="n">
        <v>0</v>
      </c>
      <c r="K46" s="95" t="n">
        <v>0</v>
      </c>
      <c r="L46" s="95" t="n">
        <v>0</v>
      </c>
      <c r="M46" s="95" t="n">
        <v>0</v>
      </c>
      <c r="N46" s="95" t="n">
        <v>0</v>
      </c>
      <c r="O46" s="95" t="n">
        <v>0</v>
      </c>
      <c r="P46" s="95" t="n">
        <v>0</v>
      </c>
      <c r="Q46" s="95" t="n">
        <v>0</v>
      </c>
      <c r="R46" s="95" t="n">
        <v>0</v>
      </c>
      <c r="S46" s="95" t="n">
        <v>0</v>
      </c>
      <c r="T46" s="95" t="n">
        <v>0</v>
      </c>
      <c r="U46" s="95" t="n">
        <v>0</v>
      </c>
      <c r="V46" s="95" t="n">
        <v>0</v>
      </c>
      <c r="W46" s="95" t="n">
        <v>0</v>
      </c>
      <c r="X46" s="95" t="n">
        <v>0</v>
      </c>
      <c r="Y46" s="95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2397.1997876811</v>
      </c>
      <c r="F49" s="105" t="n">
        <f aca="false">F44-F46</f>
        <v>1142.61396161732</v>
      </c>
      <c r="G49" s="105" t="n">
        <f aca="false">G44-G46</f>
        <v>833.041520685257</v>
      </c>
      <c r="H49" s="105" t="n">
        <f aca="false">H44-H46</f>
        <v>1171.28799468851</v>
      </c>
      <c r="I49" s="105" t="n">
        <f aca="false">I44-I46</f>
        <v>1161.61501493658</v>
      </c>
      <c r="J49" s="105" t="n">
        <f aca="false">J44-J46</f>
        <v>1267.69559285029</v>
      </c>
      <c r="K49" s="105" t="n">
        <f aca="false">K44-K46</f>
        <v>1352.84576296183</v>
      </c>
      <c r="L49" s="105" t="n">
        <f aca="false">L44-L46</f>
        <v>1433.05882596299</v>
      </c>
      <c r="M49" s="105" t="n">
        <f aca="false">M44-M46</f>
        <v>1510.60932222459</v>
      </c>
      <c r="N49" s="105" t="n">
        <f aca="false">N44-N46</f>
        <v>1587.96548715871</v>
      </c>
      <c r="O49" s="105" t="n">
        <f aca="false">O44-O46</f>
        <v>1630.55390196951</v>
      </c>
      <c r="P49" s="105" t="n">
        <f aca="false">P44-P46</f>
        <v>758.131008251722</v>
      </c>
      <c r="Q49" s="105" t="n">
        <f aca="false">Q44-Q46</f>
        <v>769.799147317404</v>
      </c>
      <c r="R49" s="105" t="n">
        <f aca="false">R44-R46</f>
        <v>784.018288934222</v>
      </c>
      <c r="S49" s="105" t="n">
        <f aca="false">S44-S46</f>
        <v>790.023379922585</v>
      </c>
      <c r="T49" s="105" t="n">
        <f aca="false">T44-T46</f>
        <v>891.3834363781</v>
      </c>
      <c r="U49" s="105" t="n">
        <f aca="false">U44-U46</f>
        <v>1187.97381961194</v>
      </c>
      <c r="V49" s="105" t="n">
        <f aca="false">V44-V46</f>
        <v>0</v>
      </c>
      <c r="W49" s="105" t="n">
        <f aca="false">W44-W46</f>
        <v>0</v>
      </c>
      <c r="X49" s="105" t="n">
        <f aca="false">X44-X46</f>
        <v>0</v>
      </c>
      <c r="Y49" s="105" t="n">
        <f aca="false">Y44-Y46</f>
        <v>0</v>
      </c>
      <c r="Z49" s="106"/>
      <c r="AA49" s="96" t="n">
        <f aca="false">SUM(F49:Y49)</f>
        <v>18272.6164654715</v>
      </c>
      <c r="AB49" s="97" t="n">
        <f aca="false">AA49*$C$60</f>
        <v>9136.30823273577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0.05</v>
      </c>
      <c r="D51" s="81"/>
      <c r="E51" s="81" t="n">
        <f aca="false">E49*-$C$51</f>
        <v>-119.859989384055</v>
      </c>
      <c r="F51" s="81" t="n">
        <f aca="false">F49*-$C$51</f>
        <v>-57.1306980808659</v>
      </c>
      <c r="G51" s="107" t="n">
        <f aca="false">G49*-$C$51</f>
        <v>-41.6520760342629</v>
      </c>
      <c r="H51" s="81" t="n">
        <f aca="false">H49*-$C$51</f>
        <v>-58.5643997344254</v>
      </c>
      <c r="I51" s="81" t="n">
        <f aca="false">I49*-$C$51</f>
        <v>-58.080750746829</v>
      </c>
      <c r="J51" s="81" t="n">
        <f aca="false">J49*-$C$51</f>
        <v>-63.3847796425143</v>
      </c>
      <c r="K51" s="81" t="n">
        <f aca="false">K49*-$C$51</f>
        <v>-67.6422881480915</v>
      </c>
      <c r="L51" s="81" t="n">
        <f aca="false">L49*-$C$51</f>
        <v>-71.6529412981493</v>
      </c>
      <c r="M51" s="81" t="n">
        <f aca="false">M49*-$C$51</f>
        <v>-75.5304661112293</v>
      </c>
      <c r="N51" s="81" t="n">
        <f aca="false">N49*-$C$51</f>
        <v>-79.3982743579355</v>
      </c>
      <c r="O51" s="81" t="n">
        <f aca="false">O49*-$C$51</f>
        <v>-81.5276950984757</v>
      </c>
      <c r="P51" s="81" t="n">
        <f aca="false">P49*-$C$51</f>
        <v>-37.9065504125861</v>
      </c>
      <c r="Q51" s="81" t="n">
        <f aca="false">Q49*-$C$51</f>
        <v>-38.4899573658702</v>
      </c>
      <c r="R51" s="81" t="n">
        <f aca="false">R49*-$C$51</f>
        <v>-39.2009144467111</v>
      </c>
      <c r="S51" s="81" t="n">
        <f aca="false">S49*-$C$51</f>
        <v>-39.5011689961292</v>
      </c>
      <c r="T51" s="81" t="n">
        <f aca="false">T49*-$C$51</f>
        <v>-44.569171818905</v>
      </c>
      <c r="U51" s="81" t="n">
        <f aca="false">U49*-$C$51</f>
        <v>-59.3986909805968</v>
      </c>
      <c r="V51" s="81" t="n">
        <f aca="false">V49*-$C$51</f>
        <v>-0</v>
      </c>
      <c r="W51" s="81" t="n">
        <f aca="false">W49*-$C$51</f>
        <v>-0</v>
      </c>
      <c r="X51" s="81" t="n">
        <f aca="false">X49*-$C$51</f>
        <v>-0</v>
      </c>
      <c r="Y51" s="81" t="n">
        <f aca="false">Y49*-$C$51</f>
        <v>-0</v>
      </c>
      <c r="AA51" s="96" t="n">
        <f aca="false">SUM(F51:Y51)</f>
        <v>-913.630823273577</v>
      </c>
      <c r="AB51" s="97" t="n">
        <f aca="false">AA51*$C$60</f>
        <v>-456.815411636789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-78.1004414039668</v>
      </c>
      <c r="F52" s="110" t="n">
        <f aca="false">((F49+F51)*-$C$52)+F56</f>
        <v>455.712857762242</v>
      </c>
      <c r="G52" s="110" t="n">
        <f aca="false">((G49+G51)*-$C$52)+G56</f>
        <v>558.645694372152</v>
      </c>
      <c r="H52" s="110" t="n">
        <f aca="false">((H49+H51)*-$C$52)+H56</f>
        <v>446.178741766071</v>
      </c>
      <c r="I52" s="110" t="n">
        <f aca="false">((I49+I51)*-$C$52)+I56</f>
        <v>495.819007533587</v>
      </c>
      <c r="J52" s="110" t="n">
        <f aca="false">((J49+J51)*-$C$52)+J56</f>
        <v>460.54721537728</v>
      </c>
      <c r="K52" s="110" t="n">
        <f aca="false">((K49+K51)*-$C$52)+K56</f>
        <v>432.234783815192</v>
      </c>
      <c r="L52" s="110" t="n">
        <f aca="false">((L49+L51)*-$C$52)+L56</f>
        <v>451.987940367307</v>
      </c>
      <c r="M52" s="110" t="n">
        <f aca="false">((M49+M51)*-$C$52)+M56</f>
        <v>426.202400360325</v>
      </c>
      <c r="N52" s="110" t="n">
        <f aca="false">((N49+N51)*-$C$52)+N56</f>
        <v>-40.546524480271</v>
      </c>
      <c r="O52" s="110" t="n">
        <f aca="false">((O49+O51)*-$C$52)+O56</f>
        <v>-542.159172404863</v>
      </c>
      <c r="P52" s="110" t="n">
        <f aca="false">((P49+P51)*-$C$52)+P56</f>
        <v>-252.078560243698</v>
      </c>
      <c r="Q52" s="110" t="n">
        <f aca="false">((Q49+Q51)*-$C$52)+Q56</f>
        <v>-255.958216483037</v>
      </c>
      <c r="R52" s="110" t="n">
        <f aca="false">((R49+R51)*-$C$52)+R56</f>
        <v>-260.686081070629</v>
      </c>
      <c r="S52" s="110" t="n">
        <f aca="false">((S49+S51)*-$C$52)+S56</f>
        <v>-262.682773824259</v>
      </c>
      <c r="T52" s="110" t="n">
        <f aca="false">((T49+T51)*-$C$52)+T56</f>
        <v>-296.384992595718</v>
      </c>
      <c r="U52" s="110" t="n">
        <f aca="false">((U49+U51)*-$C$52)+U56</f>
        <v>-395.001295020968</v>
      </c>
      <c r="V52" s="110" t="n">
        <f aca="false">((V49+V51)*-$C$52)+V56</f>
        <v>0</v>
      </c>
      <c r="W52" s="110" t="n">
        <f aca="false">((W49+W51)*-$C$52)+W56</f>
        <v>0</v>
      </c>
      <c r="X52" s="110" t="n">
        <f aca="false">((X49+X51)*-$C$52)+X56</f>
        <v>0</v>
      </c>
      <c r="Y52" s="110" t="n">
        <f aca="false">((Y49+Y51)*-$C$52)+Y56</f>
        <v>0</v>
      </c>
      <c r="AA52" s="96" t="n">
        <f aca="false">SUM(F52:Y52)</f>
        <v>1421.83102523071</v>
      </c>
      <c r="AB52" s="97" t="n">
        <f aca="false">AA52*$C$60</f>
        <v>710.915512615356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2199.23935689308</v>
      </c>
      <c r="F54" s="105" t="n">
        <f aca="false">SUM(F49:F52)</f>
        <v>1541.19612129869</v>
      </c>
      <c r="G54" s="105" t="n">
        <f aca="false">SUM(G49:G52)</f>
        <v>1350.03513902315</v>
      </c>
      <c r="H54" s="105" t="n">
        <f aca="false">SUM(H49:H52)</f>
        <v>1558.90233672015</v>
      </c>
      <c r="I54" s="105" t="n">
        <f aca="false">SUM(I49:I52)</f>
        <v>1599.35327172334</v>
      </c>
      <c r="J54" s="105" t="n">
        <f aca="false">SUM(J49:J52)</f>
        <v>1664.85802858505</v>
      </c>
      <c r="K54" s="105" t="n">
        <f aca="false">SUM(K49:K52)</f>
        <v>1717.43825862893</v>
      </c>
      <c r="L54" s="105" t="n">
        <f aca="false">SUM(L49:L52)</f>
        <v>1813.39382503214</v>
      </c>
      <c r="M54" s="105" t="n">
        <f aca="false">SUM(M49:M52)</f>
        <v>1861.28125647368</v>
      </c>
      <c r="N54" s="105" t="n">
        <f aca="false">SUM(N49:N52)</f>
        <v>1468.0206883205</v>
      </c>
      <c r="O54" s="105" t="n">
        <f aca="false">SUM(O49:O52)</f>
        <v>1006.86703446618</v>
      </c>
      <c r="P54" s="105" t="n">
        <f aca="false">SUM(P49:P52)</f>
        <v>468.145897595438</v>
      </c>
      <c r="Q54" s="105" t="n">
        <f aca="false">SUM(Q49:Q52)</f>
        <v>475.350973468497</v>
      </c>
      <c r="R54" s="105" t="n">
        <f aca="false">SUM(R49:R52)</f>
        <v>484.131293416882</v>
      </c>
      <c r="S54" s="105" t="n">
        <f aca="false">SUM(S49:S52)</f>
        <v>487.839437102196</v>
      </c>
      <c r="T54" s="105" t="n">
        <f aca="false">SUM(T49:T52)</f>
        <v>550.429271963476</v>
      </c>
      <c r="U54" s="105" t="n">
        <f aca="false">SUM(U49:U52)</f>
        <v>733.57383361037</v>
      </c>
      <c r="V54" s="105" t="n">
        <f aca="false">SUM(V49:V52)</f>
        <v>0</v>
      </c>
      <c r="W54" s="105" t="n">
        <f aca="false">SUM(W49:W52)</f>
        <v>0</v>
      </c>
      <c r="X54" s="105" t="n">
        <f aca="false">SUM(X49:X52)</f>
        <v>0</v>
      </c>
      <c r="Y54" s="105" t="n">
        <f aca="false">SUM(Y49:Y52)</f>
        <v>0</v>
      </c>
      <c r="Z54" s="106"/>
      <c r="AA54" s="96" t="n">
        <f aca="false">SUM(F54:Y54)</f>
        <v>18780.8166674287</v>
      </c>
      <c r="AB54" s="97" t="n">
        <f aca="false">AA54*$C$60</f>
        <v>9390.40833371434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f aca="false">[16]TAX!E$48</f>
        <v>718.968488</v>
      </c>
      <c r="F56" s="111" t="n">
        <f aca="false">[16]TAX!F$48</f>
        <v>835.632</v>
      </c>
      <c r="G56" s="111" t="n">
        <f aca="false">[16]TAX!G$48</f>
        <v>835.632</v>
      </c>
      <c r="H56" s="111" t="n">
        <f aca="false">[16]TAX!H$48</f>
        <v>835.632</v>
      </c>
      <c r="I56" s="111" t="n">
        <f aca="false">[16]TAX!I$48</f>
        <v>882.056</v>
      </c>
      <c r="J56" s="111" t="n">
        <f aca="false">[16]TAX!J$48</f>
        <v>882.056</v>
      </c>
      <c r="K56" s="111" t="n">
        <f aca="false">[16]TAX!K$48</f>
        <v>882.056</v>
      </c>
      <c r="L56" s="111" t="n">
        <f aca="false">[16]TAX!L$48</f>
        <v>928.48</v>
      </c>
      <c r="M56" s="111" t="n">
        <f aca="false">[16]TAX!M$48</f>
        <v>928.48</v>
      </c>
      <c r="N56" s="111" t="n">
        <f aca="false">[16]TAX!N$48</f>
        <v>487.452</v>
      </c>
      <c r="O56" s="111" t="n">
        <f aca="false">[16]TAX!O$48</f>
        <v>0</v>
      </c>
      <c r="P56" s="111" t="n">
        <f aca="false">[16]TAX!P$48</f>
        <v>0</v>
      </c>
      <c r="Q56" s="111" t="n">
        <f aca="false">[16]TAX!Q$48</f>
        <v>0</v>
      </c>
      <c r="R56" s="111" t="n">
        <f aca="false">[16]TAX!R$48</f>
        <v>0</v>
      </c>
      <c r="S56" s="111" t="n">
        <f aca="false">[16]TAX!S$48</f>
        <v>0</v>
      </c>
      <c r="T56" s="111" t="n">
        <f aca="false">[16]TAX!T$48</f>
        <v>0</v>
      </c>
      <c r="U56" s="111" t="n">
        <f aca="false">[16]TAX!U$48</f>
        <v>0</v>
      </c>
      <c r="V56" s="111" t="n">
        <f aca="false">[16]TAX!V$48</f>
        <v>0</v>
      </c>
      <c r="W56" s="111" t="n">
        <f aca="false">[16]TAX!W$48</f>
        <v>0</v>
      </c>
      <c r="X56" s="111" t="n">
        <f aca="false">[16]TAX!X$48</f>
        <v>0</v>
      </c>
      <c r="Y56" s="111" t="n">
        <f aca="false">[16]TAX!Y$48</f>
        <v>0</v>
      </c>
      <c r="AA56" s="96" t="n">
        <f aca="false">SUM(F56:Y56)</f>
        <v>7497.476</v>
      </c>
      <c r="AB56" s="97" t="n">
        <f aca="false">AA56*$C$60</f>
        <v>3748.738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0.321858934550989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2397.1997876811</v>
      </c>
      <c r="F64" s="45" t="n">
        <f aca="false">F39</f>
        <v>1926.61396161732</v>
      </c>
      <c r="G64" s="45" t="n">
        <f aca="false">G39</f>
        <v>1617.04152068526</v>
      </c>
      <c r="H64" s="45" t="n">
        <f aca="false">H39</f>
        <v>1955.28799468851</v>
      </c>
      <c r="I64" s="45" t="n">
        <f aca="false">I39</f>
        <v>1945.61501493658</v>
      </c>
      <c r="J64" s="45" t="n">
        <f aca="false">J39</f>
        <v>2051.69559285029</v>
      </c>
      <c r="K64" s="45" t="n">
        <f aca="false">K39</f>
        <v>2136.84576296183</v>
      </c>
      <c r="L64" s="45" t="n">
        <f aca="false">L39</f>
        <v>2217.05882596299</v>
      </c>
      <c r="M64" s="45" t="n">
        <f aca="false">M39</f>
        <v>2294.60932222459</v>
      </c>
      <c r="N64" s="45" t="n">
        <f aca="false">N39</f>
        <v>2371.96548715871</v>
      </c>
      <c r="O64" s="45" t="n">
        <f aca="false">O39</f>
        <v>2414.55390196951</v>
      </c>
      <c r="P64" s="45" t="n">
        <f aca="false">P39</f>
        <v>1542.13100825172</v>
      </c>
      <c r="Q64" s="45" t="n">
        <f aca="false">Q39</f>
        <v>1553.7991473174</v>
      </c>
      <c r="R64" s="45" t="n">
        <f aca="false">R39</f>
        <v>1568.01828893422</v>
      </c>
      <c r="S64" s="45" t="n">
        <f aca="false">S39</f>
        <v>1574.02337992258</v>
      </c>
      <c r="T64" s="45" t="n">
        <f aca="false">T39</f>
        <v>1675.3834363781</v>
      </c>
      <c r="U64" s="45" t="n">
        <f aca="false">U39</f>
        <v>1971.97381961194</v>
      </c>
      <c r="V64" s="45" t="n">
        <f aca="false">V39</f>
        <v>0</v>
      </c>
      <c r="W64" s="45" t="n">
        <f aca="false">W39</f>
        <v>0</v>
      </c>
      <c r="X64" s="45" t="n">
        <f aca="false">X39</f>
        <v>0</v>
      </c>
      <c r="Y64" s="45" t="n">
        <f aca="false">Y39</f>
        <v>0</v>
      </c>
      <c r="AA64" s="96" t="n">
        <f aca="false">SUM(F64:Y64)</f>
        <v>30816.6164654715</v>
      </c>
      <c r="AB64" s="97" t="n">
        <f aca="false">AA64*$C$60</f>
        <v>15408.3082327358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v>0</v>
      </c>
      <c r="F66" s="120" t="n">
        <v>0</v>
      </c>
      <c r="G66" s="120" t="n">
        <v>0</v>
      </c>
      <c r="H66" s="120" t="n">
        <v>0</v>
      </c>
      <c r="I66" s="120" t="n">
        <v>0</v>
      </c>
      <c r="J66" s="120" t="n">
        <v>0</v>
      </c>
      <c r="K66" s="120" t="n">
        <v>0</v>
      </c>
      <c r="L66" s="120" t="n">
        <v>0</v>
      </c>
      <c r="M66" s="120" t="n">
        <v>0</v>
      </c>
      <c r="N66" s="120" t="n">
        <v>0</v>
      </c>
      <c r="O66" s="120" t="n">
        <v>0</v>
      </c>
      <c r="P66" s="120" t="n">
        <v>0</v>
      </c>
      <c r="Q66" s="120" t="n">
        <v>0</v>
      </c>
      <c r="R66" s="120" t="n">
        <v>0</v>
      </c>
      <c r="S66" s="120" t="n">
        <v>0</v>
      </c>
      <c r="T66" s="120" t="n">
        <v>0</v>
      </c>
      <c r="U66" s="120" t="n">
        <v>0</v>
      </c>
      <c r="V66" s="120" t="n">
        <v>0</v>
      </c>
      <c r="W66" s="120" t="n">
        <v>0</v>
      </c>
      <c r="X66" s="120" t="n">
        <v>0</v>
      </c>
      <c r="Y66" s="120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2397.1997876811</v>
      </c>
      <c r="F69" s="122" t="n">
        <f aca="false">SUM(F64:F66)</f>
        <v>1926.61396161732</v>
      </c>
      <c r="G69" s="122" t="n">
        <f aca="false">SUM(G64:G66)</f>
        <v>1617.04152068526</v>
      </c>
      <c r="H69" s="122" t="n">
        <f aca="false">SUM(H64:H66)</f>
        <v>1955.28799468851</v>
      </c>
      <c r="I69" s="122" t="n">
        <f aca="false">SUM(I64:I66)</f>
        <v>1945.61501493658</v>
      </c>
      <c r="J69" s="122" t="n">
        <f aca="false">SUM(J64:J66)</f>
        <v>2051.69559285029</v>
      </c>
      <c r="K69" s="122" t="n">
        <f aca="false">SUM(K64:K66)</f>
        <v>2136.84576296183</v>
      </c>
      <c r="L69" s="122" t="n">
        <f aca="false">SUM(L64:L66)</f>
        <v>2217.05882596299</v>
      </c>
      <c r="M69" s="122" t="n">
        <f aca="false">SUM(M64:M66)</f>
        <v>2294.60932222459</v>
      </c>
      <c r="N69" s="122" t="n">
        <f aca="false">SUM(N64:N66)</f>
        <v>2371.96548715871</v>
      </c>
      <c r="O69" s="122" t="n">
        <f aca="false">SUM(O64:O66)</f>
        <v>2414.55390196951</v>
      </c>
      <c r="P69" s="122" t="n">
        <f aca="false">SUM(P64:P66)</f>
        <v>1542.13100825172</v>
      </c>
      <c r="Q69" s="122" t="n">
        <f aca="false">SUM(Q64:Q66)</f>
        <v>1553.7991473174</v>
      </c>
      <c r="R69" s="122" t="n">
        <f aca="false">SUM(R64:R66)</f>
        <v>1568.01828893422</v>
      </c>
      <c r="S69" s="122" t="n">
        <f aca="false">SUM(S64:S66)</f>
        <v>1574.02337992258</v>
      </c>
      <c r="T69" s="122" t="n">
        <f aca="false">SUM(T64:T66)</f>
        <v>1675.3834363781</v>
      </c>
      <c r="U69" s="122" t="n">
        <f aca="false">SUM(U64:U66)</f>
        <v>1971.97381961194</v>
      </c>
      <c r="V69" s="122" t="n">
        <f aca="false">SUM(V64:V66)</f>
        <v>0</v>
      </c>
      <c r="W69" s="122" t="n">
        <f aca="false">SUM(W64:W66)</f>
        <v>0</v>
      </c>
      <c r="X69" s="122" t="n">
        <f aca="false">SUM(X64:X66)</f>
        <v>0</v>
      </c>
      <c r="Y69" s="122" t="n">
        <f aca="false">SUM(Y64:Y66)</f>
        <v>0</v>
      </c>
      <c r="Z69" s="106"/>
      <c r="AA69" s="96" t="n">
        <f aca="false">SUM(F69:Y69)</f>
        <v>30816.6164654715</v>
      </c>
      <c r="AB69" s="97" t="n">
        <f aca="false">AA69*$C$60</f>
        <v>15408.3082327358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1062.29168613866</v>
      </c>
      <c r="G71" s="119" t="n">
        <f aca="false">G89</f>
        <v>2260.23606066954</v>
      </c>
      <c r="H71" s="119" t="n">
        <f aca="false">H89</f>
        <v>979.355007430634</v>
      </c>
      <c r="I71" s="119" t="n">
        <f aca="false">I89</f>
        <v>292.153856026151</v>
      </c>
      <c r="J71" s="119" t="n">
        <f aca="false">J89</f>
        <v>251.578034974158</v>
      </c>
      <c r="K71" s="119" t="n">
        <f aca="false">K89</f>
        <v>-299.167704713203</v>
      </c>
      <c r="L71" s="119" t="n">
        <f aca="false">L89</f>
        <v>-848.025000930843</v>
      </c>
      <c r="M71" s="119" t="n">
        <f aca="false">M89</f>
        <v>-877.688065750904</v>
      </c>
      <c r="N71" s="119" t="n">
        <f aca="false">N89</f>
        <v>-907.276798838207</v>
      </c>
      <c r="O71" s="119" t="n">
        <f aca="false">O89</f>
        <v>-923.566867503339</v>
      </c>
      <c r="P71" s="119" t="n">
        <f aca="false">P89</f>
        <v>-589.865110656284</v>
      </c>
      <c r="Q71" s="119" t="n">
        <f aca="false">Q89</f>
        <v>-594.328173848907</v>
      </c>
      <c r="R71" s="119" t="n">
        <f aca="false">R89</f>
        <v>-599.76699551734</v>
      </c>
      <c r="S71" s="119" t="n">
        <f aca="false">S89</f>
        <v>-602.063942820389</v>
      </c>
      <c r="T71" s="119" t="n">
        <f aca="false">T89</f>
        <v>-640.834164414623</v>
      </c>
      <c r="U71" s="119" t="n">
        <f aca="false">U89</f>
        <v>-754.279986001565</v>
      </c>
      <c r="V71" s="119" t="n">
        <f aca="false">V89</f>
        <v>-0</v>
      </c>
      <c r="W71" s="119" t="n">
        <f aca="false">W89</f>
        <v>-0</v>
      </c>
      <c r="X71" s="119" t="n">
        <f aca="false">X89</f>
        <v>-0</v>
      </c>
      <c r="Y71" s="119" t="n">
        <f aca="false">Y89</f>
        <v>-0</v>
      </c>
      <c r="AA71" s="96" t="n">
        <f aca="false">SUM(F71:Y71)</f>
        <v>-2791.24816575647</v>
      </c>
      <c r="AB71" s="97" t="n">
        <f aca="false">AA71*$C$60</f>
        <v>-1395.62408287823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2397.1997876811</v>
      </c>
      <c r="F73" s="122" t="n">
        <f aca="false">F69+F71</f>
        <v>2988.90564775597</v>
      </c>
      <c r="G73" s="122" t="n">
        <f aca="false">G69+G71</f>
        <v>3877.27758135479</v>
      </c>
      <c r="H73" s="122" t="n">
        <f aca="false">H69+H71</f>
        <v>2934.64300211914</v>
      </c>
      <c r="I73" s="122" t="n">
        <f aca="false">I69+I71</f>
        <v>2237.76887096273</v>
      </c>
      <c r="J73" s="122" t="n">
        <f aca="false">J69+J71</f>
        <v>2303.27362782444</v>
      </c>
      <c r="K73" s="122" t="n">
        <f aca="false">K69+K71</f>
        <v>1837.67805824863</v>
      </c>
      <c r="L73" s="122" t="n">
        <f aca="false">L69+L71</f>
        <v>1369.03382503214</v>
      </c>
      <c r="M73" s="122" t="n">
        <f aca="false">M69+M71</f>
        <v>1416.92125647368</v>
      </c>
      <c r="N73" s="122" t="n">
        <f aca="false">N69+N71</f>
        <v>1464.6886883205</v>
      </c>
      <c r="O73" s="122" t="n">
        <f aca="false">O69+O71</f>
        <v>1490.98703446618</v>
      </c>
      <c r="P73" s="122" t="n">
        <f aca="false">P69+P71</f>
        <v>952.265897595438</v>
      </c>
      <c r="Q73" s="122" t="n">
        <f aca="false">Q69+Q71</f>
        <v>959.470973468497</v>
      </c>
      <c r="R73" s="122" t="n">
        <f aca="false">R69+R71</f>
        <v>968.251293416882</v>
      </c>
      <c r="S73" s="122" t="n">
        <f aca="false">S69+S71</f>
        <v>971.959437102196</v>
      </c>
      <c r="T73" s="122" t="n">
        <f aca="false">T69+T71</f>
        <v>1034.54927196348</v>
      </c>
      <c r="U73" s="122" t="n">
        <f aca="false">U69+U71</f>
        <v>1217.69383361037</v>
      </c>
      <c r="V73" s="122" t="n">
        <f aca="false">V69+V71</f>
        <v>0</v>
      </c>
      <c r="W73" s="122" t="n">
        <f aca="false">W69+W71</f>
        <v>0</v>
      </c>
      <c r="X73" s="122" t="n">
        <f aca="false">X69+X71</f>
        <v>0</v>
      </c>
      <c r="Y73" s="122" t="n">
        <f aca="false">Y69+Y71</f>
        <v>0</v>
      </c>
      <c r="Z73" s="106"/>
      <c r="AA73" s="96" t="n">
        <f aca="false">SUM(F73:Y73)</f>
        <v>28025.3682997151</v>
      </c>
      <c r="AB73" s="97" t="n">
        <f aca="false">AA73*$C$60</f>
        <v>14012.6841498575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0.5</v>
      </c>
      <c r="D76" s="122"/>
      <c r="E76" s="122" t="n">
        <f aca="false">$C$76*E54</f>
        <v>1099.61967844654</v>
      </c>
      <c r="F76" s="122" t="n">
        <f aca="false">$C$76*F54</f>
        <v>770.598060649347</v>
      </c>
      <c r="G76" s="122" t="n">
        <f aca="false">$C$76*G54</f>
        <v>675.017569511573</v>
      </c>
      <c r="H76" s="122" t="n">
        <f aca="false">$C$76*H54</f>
        <v>779.451168360077</v>
      </c>
      <c r="I76" s="122" t="n">
        <f aca="false">$C$76*I54</f>
        <v>799.676635861669</v>
      </c>
      <c r="J76" s="122" t="n">
        <f aca="false">$C$76*J54</f>
        <v>832.429014292526</v>
      </c>
      <c r="K76" s="122" t="n">
        <f aca="false">$C$76*K54</f>
        <v>858.719129314465</v>
      </c>
      <c r="L76" s="122" t="n">
        <f aca="false">$C$76*L54</f>
        <v>906.696912516072</v>
      </c>
      <c r="M76" s="122" t="n">
        <f aca="false">$C$76*M54</f>
        <v>930.640628236841</v>
      </c>
      <c r="N76" s="122" t="n">
        <f aca="false">$C$76*N54</f>
        <v>734.010344160252</v>
      </c>
      <c r="O76" s="122" t="n">
        <f aca="false">$C$76*O54</f>
        <v>503.433517233088</v>
      </c>
      <c r="P76" s="122" t="n">
        <f aca="false">$C$76*P54</f>
        <v>234.072948797719</v>
      </c>
      <c r="Q76" s="122" t="n">
        <f aca="false">$C$76*Q54</f>
        <v>237.675486734248</v>
      </c>
      <c r="R76" s="122" t="n">
        <f aca="false">$C$76*R54</f>
        <v>242.065646708441</v>
      </c>
      <c r="S76" s="122" t="n">
        <f aca="false">$C$76*S54</f>
        <v>243.919718551098</v>
      </c>
      <c r="T76" s="122" t="n">
        <f aca="false">$C$76*T54</f>
        <v>275.214635981738</v>
      </c>
      <c r="U76" s="122" t="n">
        <f aca="false">$C$76*U54</f>
        <v>366.786916805185</v>
      </c>
      <c r="V76" s="122" t="n">
        <f aca="false">$C$76*V54</f>
        <v>0</v>
      </c>
      <c r="W76" s="122" t="n">
        <f aca="false">$C$76*W54</f>
        <v>0</v>
      </c>
      <c r="X76" s="122" t="n">
        <f aca="false">$C$76*X54</f>
        <v>0</v>
      </c>
      <c r="Y76" s="122" t="n">
        <f aca="false">$C$76*Y54</f>
        <v>0</v>
      </c>
      <c r="AA76" s="96" t="n">
        <f aca="false">SUM(F76:Y76)</f>
        <v>9390.40833371434</v>
      </c>
      <c r="AB76" s="97" t="n">
        <f aca="false">AA76</f>
        <v>9390.40833371434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0.5</v>
      </c>
      <c r="D77" s="122"/>
      <c r="E77" s="122" t="n">
        <f aca="false">$C$77*E73</f>
        <v>1198.59989384055</v>
      </c>
      <c r="F77" s="122" t="n">
        <f aca="false">$C$77*F73</f>
        <v>1494.45282387799</v>
      </c>
      <c r="G77" s="122" t="n">
        <f aca="false">$C$77*G73</f>
        <v>1938.6387906774</v>
      </c>
      <c r="H77" s="122" t="n">
        <f aca="false">$C$77*H73</f>
        <v>1467.32150105957</v>
      </c>
      <c r="I77" s="122" t="n">
        <f aca="false">$C$77*I73</f>
        <v>1118.88443548137</v>
      </c>
      <c r="J77" s="122" t="n">
        <f aca="false">$C$77*J73</f>
        <v>1151.63681391222</v>
      </c>
      <c r="K77" s="122" t="n">
        <f aca="false">$C$77*K73</f>
        <v>918.839029124313</v>
      </c>
      <c r="L77" s="122" t="n">
        <f aca="false">$C$77*L73</f>
        <v>684.516912516072</v>
      </c>
      <c r="M77" s="122" t="n">
        <f aca="false">$C$77*M73</f>
        <v>708.460628236841</v>
      </c>
      <c r="N77" s="122" t="n">
        <f aca="false">$C$77*N73</f>
        <v>732.344344160252</v>
      </c>
      <c r="O77" s="122" t="n">
        <f aca="false">$C$77*O73</f>
        <v>745.493517233088</v>
      </c>
      <c r="P77" s="122" t="n">
        <f aca="false">$C$77*P73</f>
        <v>476.132948797719</v>
      </c>
      <c r="Q77" s="122" t="n">
        <f aca="false">$C$77*Q73</f>
        <v>479.735486734248</v>
      </c>
      <c r="R77" s="122" t="n">
        <f aca="false">$C$77*R73</f>
        <v>484.125646708441</v>
      </c>
      <c r="S77" s="122" t="n">
        <f aca="false">$C$77*S73</f>
        <v>485.979718551098</v>
      </c>
      <c r="T77" s="122" t="n">
        <f aca="false">$C$77*T73</f>
        <v>517.274635981738</v>
      </c>
      <c r="U77" s="122" t="n">
        <f aca="false">$C$77*U73</f>
        <v>608.846916805185</v>
      </c>
      <c r="V77" s="122" t="n">
        <f aca="false">$C$77*V73</f>
        <v>0</v>
      </c>
      <c r="W77" s="122" t="n">
        <f aca="false">$C$77*W73</f>
        <v>0</v>
      </c>
      <c r="X77" s="122" t="n">
        <f aca="false">$C$77*X73</f>
        <v>0</v>
      </c>
      <c r="Y77" s="122" t="n">
        <f aca="false">$C$77*Y73</f>
        <v>0</v>
      </c>
      <c r="AA77" s="96" t="n">
        <f aca="false">SUM(F77:Y77)</f>
        <v>14012.6841498575</v>
      </c>
      <c r="AB77" s="97" t="n">
        <f aca="false">AA77</f>
        <v>14012.6841498575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1926.61396161732</v>
      </c>
      <c r="G88" s="133" t="n">
        <f aca="false">G69</f>
        <v>1617.04152068526</v>
      </c>
      <c r="H88" s="133" t="n">
        <f aca="false">H69</f>
        <v>1955.28799468851</v>
      </c>
      <c r="I88" s="133" t="n">
        <f aca="false">I69</f>
        <v>1945.61501493658</v>
      </c>
      <c r="J88" s="133" t="n">
        <f aca="false">J69</f>
        <v>2051.69559285029</v>
      </c>
      <c r="K88" s="133" t="n">
        <f aca="false">K69</f>
        <v>2136.84576296183</v>
      </c>
      <c r="L88" s="133" t="n">
        <f aca="false">L69</f>
        <v>2217.05882596299</v>
      </c>
      <c r="M88" s="133" t="n">
        <f aca="false">M69</f>
        <v>2294.60932222459</v>
      </c>
      <c r="N88" s="133" t="n">
        <f aca="false">N69</f>
        <v>2371.96548715871</v>
      </c>
      <c r="O88" s="133" t="n">
        <f aca="false">O69</f>
        <v>2414.55390196951</v>
      </c>
      <c r="P88" s="133" t="n">
        <f aca="false">P69</f>
        <v>1542.13100825172</v>
      </c>
      <c r="Q88" s="133" t="n">
        <f aca="false">Q69</f>
        <v>1553.7991473174</v>
      </c>
      <c r="R88" s="133" t="n">
        <f aca="false">R69</f>
        <v>1568.01828893422</v>
      </c>
      <c r="S88" s="133" t="n">
        <f aca="false">S69</f>
        <v>1574.02337992258</v>
      </c>
      <c r="T88" s="133" t="n">
        <f aca="false">T69</f>
        <v>1675.3834363781</v>
      </c>
      <c r="U88" s="133" t="n">
        <f aca="false">U69</f>
        <v>1971.97381961194</v>
      </c>
      <c r="V88" s="133" t="n">
        <f aca="false">V69</f>
        <v>0</v>
      </c>
      <c r="W88" s="133" t="n">
        <f aca="false">W69</f>
        <v>0</v>
      </c>
      <c r="X88" s="133" t="n">
        <f aca="false">X69</f>
        <v>0</v>
      </c>
      <c r="Y88" s="133" t="n">
        <f aca="false">Y69</f>
        <v>0</v>
      </c>
      <c r="Z88" s="89"/>
      <c r="AA88" s="96" t="n">
        <f aca="false">SUM(F88:Y88)</f>
        <v>30816.6164654715</v>
      </c>
      <c r="AB88" s="97" t="n">
        <f aca="false">AA88*$C$60</f>
        <v>15408.3082327358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1062.29168613866</v>
      </c>
      <c r="G89" s="134" t="n">
        <f aca="false">G126+G127</f>
        <v>2260.23606066954</v>
      </c>
      <c r="H89" s="134" t="n">
        <f aca="false">H126+H127</f>
        <v>979.355007430634</v>
      </c>
      <c r="I89" s="134" t="n">
        <f aca="false">I126+I127</f>
        <v>292.153856026151</v>
      </c>
      <c r="J89" s="134" t="n">
        <f aca="false">J126+J127</f>
        <v>251.578034974158</v>
      </c>
      <c r="K89" s="134" t="n">
        <f aca="false">K126+K127</f>
        <v>-299.167704713203</v>
      </c>
      <c r="L89" s="134" t="n">
        <f aca="false">L126+L127</f>
        <v>-848.025000930843</v>
      </c>
      <c r="M89" s="134" t="n">
        <f aca="false">M126+M127</f>
        <v>-877.688065750904</v>
      </c>
      <c r="N89" s="134" t="n">
        <f aca="false">N126+N127</f>
        <v>-907.276798838207</v>
      </c>
      <c r="O89" s="134" t="n">
        <f aca="false">O126+O127</f>
        <v>-923.566867503339</v>
      </c>
      <c r="P89" s="134" t="n">
        <f aca="false">P126+P127</f>
        <v>-589.865110656284</v>
      </c>
      <c r="Q89" s="134" t="n">
        <f aca="false">Q126+Q127</f>
        <v>-594.328173848907</v>
      </c>
      <c r="R89" s="134" t="n">
        <f aca="false">R126+R127</f>
        <v>-599.76699551734</v>
      </c>
      <c r="S89" s="134" t="n">
        <f aca="false">S126+S127</f>
        <v>-602.063942820389</v>
      </c>
      <c r="T89" s="134" t="n">
        <f aca="false">T126+T127</f>
        <v>-640.834164414623</v>
      </c>
      <c r="U89" s="134" t="n">
        <f aca="false">U126+U127</f>
        <v>-754.279986001565</v>
      </c>
      <c r="V89" s="134" t="n">
        <f aca="false">V126+V127</f>
        <v>-0</v>
      </c>
      <c r="W89" s="134" t="n">
        <f aca="false">W126+W127</f>
        <v>-0</v>
      </c>
      <c r="X89" s="134" t="n">
        <f aca="false">X126+X127</f>
        <v>-0</v>
      </c>
      <c r="Y89" s="134" t="n">
        <f aca="false">Y126+Y127</f>
        <v>-0</v>
      </c>
      <c r="Z89" s="89"/>
      <c r="AA89" s="96" t="n">
        <f aca="false">SUM(F89:Y89)</f>
        <v>-2791.24816575647</v>
      </c>
      <c r="AB89" s="97" t="n">
        <f aca="false">AA89*$C$60</f>
        <v>-1395.62408287823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835.632</v>
      </c>
      <c r="G90" s="134" t="n">
        <f aca="false">G56</f>
        <v>835.632</v>
      </c>
      <c r="H90" s="134" t="n">
        <f aca="false">H56</f>
        <v>835.632</v>
      </c>
      <c r="I90" s="134" t="n">
        <f aca="false">I56</f>
        <v>882.056</v>
      </c>
      <c r="J90" s="134" t="n">
        <f aca="false">J56</f>
        <v>882.056</v>
      </c>
      <c r="K90" s="134" t="n">
        <f aca="false">K56</f>
        <v>882.056</v>
      </c>
      <c r="L90" s="134" t="n">
        <f aca="false">L56</f>
        <v>928.48</v>
      </c>
      <c r="M90" s="134" t="n">
        <f aca="false">M56</f>
        <v>928.48</v>
      </c>
      <c r="N90" s="134" t="n">
        <f aca="false">N56</f>
        <v>487.452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7497.476</v>
      </c>
      <c r="AB90" s="97" t="n">
        <f aca="false">AA90*$C$60</f>
        <v>3748.738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f aca="false">Y99</f>
        <v>15775.7905568955</v>
      </c>
      <c r="V91" s="135" t="n">
        <v>0</v>
      </c>
      <c r="W91" s="135" t="n">
        <v>0</v>
      </c>
      <c r="X91" s="135" t="n">
        <v>0</v>
      </c>
      <c r="Y91" s="135"/>
      <c r="Z91" s="89"/>
      <c r="AA91" s="96" t="n">
        <f aca="false">SUM(F91:Y91)</f>
        <v>15775.7905568955</v>
      </c>
      <c r="AB91" s="97" t="n">
        <f aca="false">AA91*$C$60</f>
        <v>7887.89527844774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-26132.4840444049</v>
      </c>
      <c r="F92" s="133" t="n">
        <f aca="false">SUM(F88:F91)</f>
        <v>3824.53764775597</v>
      </c>
      <c r="G92" s="133" t="n">
        <f aca="false">SUM(G88:G91)</f>
        <v>4712.90958135479</v>
      </c>
      <c r="H92" s="133" t="n">
        <f aca="false">SUM(H88:H91)</f>
        <v>3770.27500211914</v>
      </c>
      <c r="I92" s="133" t="n">
        <f aca="false">SUM(I88:I91)</f>
        <v>3119.82487096273</v>
      </c>
      <c r="J92" s="133" t="n">
        <f aca="false">SUM(J88:J91)</f>
        <v>3185.32962782444</v>
      </c>
      <c r="K92" s="133" t="n">
        <f aca="false">SUM(K88:K91)</f>
        <v>2719.73405824863</v>
      </c>
      <c r="L92" s="133" t="n">
        <f aca="false">SUM(L88:L91)</f>
        <v>2297.51382503214</v>
      </c>
      <c r="M92" s="133" t="n">
        <f aca="false">SUM(M88:M91)</f>
        <v>2345.40125647368</v>
      </c>
      <c r="N92" s="133" t="n">
        <f aca="false">SUM(N88:N91)</f>
        <v>1952.1406883205</v>
      </c>
      <c r="O92" s="133" t="n">
        <f aca="false">SUM(O88:O91)</f>
        <v>1490.98703446618</v>
      </c>
      <c r="P92" s="133" t="n">
        <f aca="false">SUM(P88:P91)</f>
        <v>952.265897595438</v>
      </c>
      <c r="Q92" s="133" t="n">
        <f aca="false">SUM(Q88:Q91)</f>
        <v>959.470973468497</v>
      </c>
      <c r="R92" s="133" t="n">
        <f aca="false">SUM(R88:R91)</f>
        <v>968.251293416882</v>
      </c>
      <c r="S92" s="133" t="n">
        <f aca="false">SUM(S88:S91)</f>
        <v>971.959437102196</v>
      </c>
      <c r="T92" s="133" t="n">
        <f aca="false">SUM(T88:T91)</f>
        <v>1034.54927196348</v>
      </c>
      <c r="U92" s="133" t="n">
        <f aca="false">SUM(U88:U91)</f>
        <v>16993.4843905058</v>
      </c>
      <c r="V92" s="133" t="n">
        <f aca="false">SUM(V88:V91)</f>
        <v>0</v>
      </c>
      <c r="W92" s="133" t="n">
        <f aca="false">SUM(W88:W91)</f>
        <v>0</v>
      </c>
      <c r="X92" s="133" t="n">
        <f aca="false">SUM(X88:X91)</f>
        <v>0</v>
      </c>
      <c r="Y92" s="133" t="n">
        <f aca="false">SUM(Y88:Y91)</f>
        <v>0</v>
      </c>
      <c r="Z92" s="89"/>
      <c r="AA92" s="96" t="n">
        <f aca="false">SUM(F92:Y92)</f>
        <v>51298.6348566106</v>
      </c>
      <c r="AB92" s="97" t="n">
        <f aca="false">AA92*$C$60</f>
        <v>25649.3174283053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257</v>
      </c>
      <c r="V95" s="144"/>
      <c r="W95" s="144"/>
      <c r="X95" s="144"/>
      <c r="Y95" s="145" t="n">
        <f aca="false">U88</f>
        <v>1971.97381961194</v>
      </c>
      <c r="Z95" s="89"/>
      <c r="AA95" s="96" t="n">
        <f aca="false">SUM(F95:Y95)</f>
        <v>1971.97381961194</v>
      </c>
      <c r="AB95" s="97" t="n">
        <f aca="false">AA95*$C$60</f>
        <v>985.986909805968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1971.97381961194</v>
      </c>
      <c r="Z97" s="89"/>
      <c r="AA97" s="96" t="n">
        <f aca="false">SUM(F97:Y97)</f>
        <v>1971.97381961194</v>
      </c>
      <c r="AB97" s="97" t="n">
        <f aca="false">AA97*$C$60</f>
        <v>985.986909805968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15775.7905568955</v>
      </c>
      <c r="Z99" s="89"/>
      <c r="AA99" s="96" t="n">
        <f aca="false">SUM(F99:Y99)</f>
        <v>15775.7905568955</v>
      </c>
      <c r="AB99" s="97" t="n">
        <f aca="false">AA99*$C$60</f>
        <v>7887.89527844774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26132.4840444049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26132.4840444049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23519.2356399644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23519.2356399644</v>
      </c>
      <c r="E109" s="89"/>
      <c r="F109" s="137" t="n">
        <f aca="false">ROUND(D109/$B$109,0)</f>
        <v>784</v>
      </c>
      <c r="G109" s="137" t="n">
        <f aca="false">F109</f>
        <v>784</v>
      </c>
      <c r="H109" s="137" t="n">
        <f aca="false">G109</f>
        <v>784</v>
      </c>
      <c r="I109" s="137" t="n">
        <f aca="false">H109</f>
        <v>784</v>
      </c>
      <c r="J109" s="137" t="n">
        <f aca="false">I109</f>
        <v>784</v>
      </c>
      <c r="K109" s="137" t="n">
        <f aca="false">J109</f>
        <v>784</v>
      </c>
      <c r="L109" s="137" t="n">
        <f aca="false">K109</f>
        <v>784</v>
      </c>
      <c r="M109" s="137" t="n">
        <f aca="false">L109</f>
        <v>784</v>
      </c>
      <c r="N109" s="137" t="n">
        <f aca="false">M109</f>
        <v>784</v>
      </c>
      <c r="O109" s="137" t="n">
        <f aca="false">N109</f>
        <v>784</v>
      </c>
      <c r="P109" s="137" t="n">
        <f aca="false">O109</f>
        <v>784</v>
      </c>
      <c r="Q109" s="137" t="n">
        <f aca="false">P109</f>
        <v>784</v>
      </c>
      <c r="R109" s="137" t="n">
        <f aca="false">Q109</f>
        <v>784</v>
      </c>
      <c r="S109" s="137" t="n">
        <f aca="false">R109</f>
        <v>784</v>
      </c>
      <c r="T109" s="137" t="n">
        <f aca="false">S109</f>
        <v>784</v>
      </c>
      <c r="U109" s="137" t="n">
        <f aca="false">T109</f>
        <v>784</v>
      </c>
      <c r="V109" s="223"/>
      <c r="W109" s="223"/>
      <c r="X109" s="223"/>
      <c r="Y109" s="223"/>
      <c r="Z109" s="89"/>
      <c r="AA109" s="96" t="n">
        <f aca="false">SUM(F109:Y109)</f>
        <v>12544</v>
      </c>
      <c r="AB109" s="97" t="n">
        <f aca="false">AA109*$C$60</f>
        <v>6272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Summary'!J22</f>
        <v>1624.37287884807</v>
      </c>
      <c r="E110" s="89"/>
      <c r="F110" s="137" t="n">
        <f aca="false">ROUND(D110/$B$109,0)</f>
        <v>54</v>
      </c>
      <c r="G110" s="137" t="n">
        <f aca="false">F110</f>
        <v>54</v>
      </c>
      <c r="H110" s="137" t="n">
        <f aca="false">G110</f>
        <v>54</v>
      </c>
      <c r="I110" s="137" t="n">
        <f aca="false">H110</f>
        <v>54</v>
      </c>
      <c r="J110" s="137" t="n">
        <f aca="false">I110</f>
        <v>54</v>
      </c>
      <c r="K110" s="137" t="n">
        <f aca="false">J110</f>
        <v>54</v>
      </c>
      <c r="L110" s="137" t="n">
        <f aca="false">K110</f>
        <v>54</v>
      </c>
      <c r="M110" s="137" t="n">
        <f aca="false">L110</f>
        <v>54</v>
      </c>
      <c r="N110" s="137" t="n">
        <f aca="false">M110</f>
        <v>54</v>
      </c>
      <c r="O110" s="137" t="n">
        <f aca="false">N110</f>
        <v>54</v>
      </c>
      <c r="P110" s="137" t="n">
        <f aca="false">O110</f>
        <v>54</v>
      </c>
      <c r="Q110" s="137" t="n">
        <f aca="false">P110</f>
        <v>54</v>
      </c>
      <c r="R110" s="137" t="n">
        <f aca="false">Q110</f>
        <v>54</v>
      </c>
      <c r="S110" s="137" t="n">
        <f aca="false">R110</f>
        <v>54</v>
      </c>
      <c r="T110" s="137" t="n">
        <f aca="false">S110</f>
        <v>54</v>
      </c>
      <c r="U110" s="137" t="n">
        <f aca="false">T110</f>
        <v>54</v>
      </c>
      <c r="V110" s="223"/>
      <c r="W110" s="223"/>
      <c r="X110" s="223"/>
      <c r="Y110" s="223"/>
      <c r="Z110" s="89"/>
      <c r="AA110" s="96" t="n">
        <f aca="false">SUM(F110:Y110)</f>
        <v>864</v>
      </c>
      <c r="AB110" s="97" t="n">
        <f aca="false">AA110*$C$60</f>
        <v>432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23519.2356399644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4703.84712799289</v>
      </c>
      <c r="G115" s="137" t="n">
        <f aca="false">$D$113*G114</f>
        <v>7526.15540478862</v>
      </c>
      <c r="H115" s="137" t="n">
        <f aca="false">$D$113*H114</f>
        <v>4515.69324287317</v>
      </c>
      <c r="I115" s="137" t="n">
        <f aca="false">$D$113*I114</f>
        <v>2709.4159457239</v>
      </c>
      <c r="J115" s="137" t="n">
        <f aca="false">$D$113*J114</f>
        <v>2709.4159457239</v>
      </c>
      <c r="K115" s="137" t="n">
        <f aca="false">$D$113*K114</f>
        <v>1354.70797286195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223"/>
      <c r="W115" s="223"/>
      <c r="X115" s="223"/>
      <c r="Y115" s="223"/>
      <c r="Z115" s="89"/>
      <c r="AA115" s="96" t="n">
        <f aca="false">SUM(F115:Y115)</f>
        <v>23519.2356399644</v>
      </c>
      <c r="AB115" s="97" t="n">
        <f aca="false">AA115*$C$60</f>
        <v>11759.6178199822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1624.37287884807</v>
      </c>
      <c r="E116" s="89"/>
      <c r="F116" s="137" t="n">
        <f aca="false">$D$116*F114</f>
        <v>324.874575769615</v>
      </c>
      <c r="G116" s="137" t="n">
        <f aca="false">$D$116*G114</f>
        <v>519.799321231384</v>
      </c>
      <c r="H116" s="137" t="n">
        <f aca="false">$D$116*H114</f>
        <v>311.87959273883</v>
      </c>
      <c r="I116" s="137" t="n">
        <f aca="false">$D$116*I114</f>
        <v>187.127755643298</v>
      </c>
      <c r="J116" s="137" t="n">
        <f aca="false">$D$116*J114</f>
        <v>187.127755643298</v>
      </c>
      <c r="K116" s="137" t="n">
        <f aca="false">$D$116*K114</f>
        <v>93.563877821649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223"/>
      <c r="W116" s="223"/>
      <c r="X116" s="223"/>
      <c r="Y116" s="223"/>
      <c r="Z116" s="89"/>
      <c r="AA116" s="96" t="n">
        <f aca="false">SUM(F116:Y116)</f>
        <v>1624.37287884807</v>
      </c>
      <c r="AB116" s="97" t="n">
        <f aca="false">AA116*$C$60</f>
        <v>812.186439424037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1926.61396161732</v>
      </c>
      <c r="G121" s="137" t="n">
        <f aca="false">G39</f>
        <v>1617.04152068526</v>
      </c>
      <c r="H121" s="137" t="n">
        <f aca="false">H39</f>
        <v>1955.28799468851</v>
      </c>
      <c r="I121" s="137" t="n">
        <f aca="false">I39</f>
        <v>1945.61501493658</v>
      </c>
      <c r="J121" s="137" t="n">
        <f aca="false">J39</f>
        <v>2051.69559285029</v>
      </c>
      <c r="K121" s="137" t="n">
        <f aca="false">K39</f>
        <v>2136.84576296183</v>
      </c>
      <c r="L121" s="137" t="n">
        <f aca="false">L39</f>
        <v>2217.05882596299</v>
      </c>
      <c r="M121" s="137" t="n">
        <f aca="false">M39</f>
        <v>2294.60932222459</v>
      </c>
      <c r="N121" s="137" t="n">
        <f aca="false">N39</f>
        <v>2371.96548715871</v>
      </c>
      <c r="O121" s="137" t="n">
        <f aca="false">O39</f>
        <v>2414.55390196951</v>
      </c>
      <c r="P121" s="137" t="n">
        <f aca="false">P39</f>
        <v>1542.13100825172</v>
      </c>
      <c r="Q121" s="137" t="n">
        <f aca="false">Q39</f>
        <v>1553.7991473174</v>
      </c>
      <c r="R121" s="137" t="n">
        <f aca="false">R39</f>
        <v>1568.01828893422</v>
      </c>
      <c r="S121" s="137" t="n">
        <f aca="false">S39</f>
        <v>1574.02337992258</v>
      </c>
      <c r="T121" s="137" t="n">
        <f aca="false">T39</f>
        <v>1675.3834363781</v>
      </c>
      <c r="U121" s="137" t="n">
        <f aca="false">U39</f>
        <v>1971.97381961194</v>
      </c>
      <c r="V121" s="137" t="n">
        <f aca="false">V39</f>
        <v>0</v>
      </c>
      <c r="W121" s="137" t="n">
        <f aca="false">W39</f>
        <v>0</v>
      </c>
      <c r="X121" s="137" t="n">
        <f aca="false">X39</f>
        <v>0</v>
      </c>
      <c r="Y121" s="137" t="n">
        <f aca="false">Y39</f>
        <v>0</v>
      </c>
      <c r="Z121" s="89"/>
      <c r="AA121" s="96" t="n">
        <f aca="false">SUM(F121:Y121)</f>
        <v>30816.6164654715</v>
      </c>
      <c r="AB121" s="97" t="n">
        <f aca="false">AA121*$C$60</f>
        <v>15408.3082327358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-4703.84712799289</v>
      </c>
      <c r="G122" s="137" t="n">
        <f aca="false">-G115</f>
        <v>-7526.15540478862</v>
      </c>
      <c r="H122" s="137" t="n">
        <f aca="false">-H115</f>
        <v>-4515.69324287317</v>
      </c>
      <c r="I122" s="137" t="n">
        <f aca="false">-I115</f>
        <v>-2709.4159457239</v>
      </c>
      <c r="J122" s="137" t="n">
        <f aca="false">-J115</f>
        <v>-2709.4159457239</v>
      </c>
      <c r="K122" s="137" t="n">
        <f aca="false">-K115</f>
        <v>-1354.70797286195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-23519.2356399644</v>
      </c>
      <c r="AB122" s="97" t="n">
        <f aca="false">AA122*$C$60</f>
        <v>-11759.6178199822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-2777.23316637557</v>
      </c>
      <c r="G124" s="137" t="n">
        <f aca="false">SUM(G121:G123)</f>
        <v>-5909.11388410336</v>
      </c>
      <c r="H124" s="137" t="n">
        <f aca="false">SUM(H121:H123)</f>
        <v>-2560.40524818466</v>
      </c>
      <c r="I124" s="137" t="n">
        <f aca="false">SUM(I121:I123)</f>
        <v>-763.800930787323</v>
      </c>
      <c r="J124" s="137" t="n">
        <f aca="false">SUM(J121:J123)</f>
        <v>-657.720352873617</v>
      </c>
      <c r="K124" s="137" t="n">
        <f aca="false">SUM(K121:K123)</f>
        <v>782.137790099878</v>
      </c>
      <c r="L124" s="137" t="n">
        <f aca="false">SUM(L121:L123)</f>
        <v>2217.05882596299</v>
      </c>
      <c r="M124" s="137" t="n">
        <f aca="false">SUM(M121:M123)</f>
        <v>2294.60932222459</v>
      </c>
      <c r="N124" s="137" t="n">
        <f aca="false">SUM(N121:N123)</f>
        <v>2371.96548715871</v>
      </c>
      <c r="O124" s="137" t="n">
        <f aca="false">SUM(O121:O123)</f>
        <v>2414.55390196951</v>
      </c>
      <c r="P124" s="137" t="n">
        <f aca="false">SUM(P121:P123)</f>
        <v>1542.13100825172</v>
      </c>
      <c r="Q124" s="137" t="n">
        <f aca="false">SUM(Q121:Q123)</f>
        <v>1553.7991473174</v>
      </c>
      <c r="R124" s="137" t="n">
        <f aca="false">SUM(R121:R123)</f>
        <v>1568.01828893422</v>
      </c>
      <c r="S124" s="137" t="n">
        <f aca="false">SUM(S121:S123)</f>
        <v>1574.02337992258</v>
      </c>
      <c r="T124" s="137" t="n">
        <f aca="false">SUM(T121:T123)</f>
        <v>1675.3834363781</v>
      </c>
      <c r="U124" s="137" t="n">
        <f aca="false">SUM(U121:U123)</f>
        <v>1971.97381961194</v>
      </c>
      <c r="V124" s="137" t="n">
        <f aca="false">SUM(V121:V123)</f>
        <v>0</v>
      </c>
      <c r="W124" s="137" t="n">
        <f aca="false">SUM(W121:W123)</f>
        <v>0</v>
      </c>
      <c r="X124" s="137" t="n">
        <f aca="false">SUM(X121:X123)</f>
        <v>0</v>
      </c>
      <c r="Y124" s="137" t="n">
        <f aca="false">SUM(Y121:Y123)</f>
        <v>0</v>
      </c>
      <c r="Z124" s="89"/>
      <c r="AA124" s="96" t="n">
        <f aca="false">SUM(F124:Y124)</f>
        <v>7297.38082550711</v>
      </c>
      <c r="AB124" s="97" t="n">
        <f aca="false">AA124*$C$60</f>
        <v>3648.69041275355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138.861658318779</v>
      </c>
      <c r="G126" s="137" t="n">
        <f aca="false">-G124*$C$126</f>
        <v>295.455694205168</v>
      </c>
      <c r="H126" s="137" t="n">
        <f aca="false">-H124*$C$126</f>
        <v>128.020262409233</v>
      </c>
      <c r="I126" s="137" t="n">
        <f aca="false">-I124*$C$126</f>
        <v>38.1900465393661</v>
      </c>
      <c r="J126" s="137" t="n">
        <f aca="false">-J124*$C$126</f>
        <v>32.8860176436808</v>
      </c>
      <c r="K126" s="137" t="n">
        <f aca="false">-K124*$C$126</f>
        <v>-39.1068895049939</v>
      </c>
      <c r="L126" s="137" t="n">
        <f aca="false">-L124*$C$126</f>
        <v>-110.852941298149</v>
      </c>
      <c r="M126" s="137" t="n">
        <f aca="false">-M124*$C$126</f>
        <v>-114.730466111229</v>
      </c>
      <c r="N126" s="137" t="n">
        <f aca="false">-N124*$C$126</f>
        <v>-118.598274357936</v>
      </c>
      <c r="O126" s="137" t="n">
        <f aca="false">-O124*$C$126</f>
        <v>-120.727695098476</v>
      </c>
      <c r="P126" s="137" t="n">
        <f aca="false">-P124*$C$126</f>
        <v>-77.1065504125861</v>
      </c>
      <c r="Q126" s="137" t="n">
        <f aca="false">-Q124*$C$126</f>
        <v>-77.6899573658702</v>
      </c>
      <c r="R126" s="137" t="n">
        <f aca="false">-R124*$C$126</f>
        <v>-78.4009144467111</v>
      </c>
      <c r="S126" s="137" t="n">
        <f aca="false">-S124*$C$126</f>
        <v>-78.7011689961292</v>
      </c>
      <c r="T126" s="137" t="n">
        <f aca="false">-T124*$C$126</f>
        <v>-83.769171818905</v>
      </c>
      <c r="U126" s="137" t="n">
        <f aca="false">-U124*$C$126</f>
        <v>-98.5986909805968</v>
      </c>
      <c r="V126" s="137" t="n">
        <f aca="false">-V124*$C$126</f>
        <v>-0</v>
      </c>
      <c r="W126" s="137" t="n">
        <f aca="false">-W124*$C$126</f>
        <v>-0</v>
      </c>
      <c r="X126" s="137" t="n">
        <f aca="false">-X124*$C$126</f>
        <v>-0</v>
      </c>
      <c r="Y126" s="137" t="n">
        <f aca="false">-Y124*$C$126</f>
        <v>-0</v>
      </c>
      <c r="Z126" s="89"/>
      <c r="AA126" s="96" t="n">
        <f aca="false">SUM(F126:Y126)</f>
        <v>-364.869041275355</v>
      </c>
      <c r="AB126" s="97" t="n">
        <f aca="false">AA126*$C$60</f>
        <v>-182.434520637678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923.430027819877</v>
      </c>
      <c r="G127" s="137" t="n">
        <f aca="false">-(G124+G126)*$C$127</f>
        <v>1964.78036646437</v>
      </c>
      <c r="H127" s="137" t="n">
        <f aca="false">-(H124+H126)*$C$127</f>
        <v>851.334745021401</v>
      </c>
      <c r="I127" s="137" t="n">
        <f aca="false">-(I124+I126)*$C$127</f>
        <v>253.963809486785</v>
      </c>
      <c r="J127" s="137" t="n">
        <f aca="false">-(J124+J126)*$C$127</f>
        <v>218.692017330478</v>
      </c>
      <c r="K127" s="137" t="n">
        <f aca="false">-(K124+K126)*$C$127</f>
        <v>-260.06081520821</v>
      </c>
      <c r="L127" s="137" t="n">
        <f aca="false">-(L124+L126)*$C$127</f>
        <v>-737.172059632693</v>
      </c>
      <c r="M127" s="137" t="n">
        <f aca="false">-(M124+M126)*$C$127</f>
        <v>-762.957599639675</v>
      </c>
      <c r="N127" s="137" t="n">
        <f aca="false">-(N124+N126)*$C$127</f>
        <v>-788.678524480271</v>
      </c>
      <c r="O127" s="137" t="n">
        <f aca="false">-(O124+O126)*$C$127</f>
        <v>-802.839172404864</v>
      </c>
      <c r="P127" s="137" t="n">
        <f aca="false">-(P124+P126)*$C$127</f>
        <v>-512.758560243698</v>
      </c>
      <c r="Q127" s="137" t="n">
        <f aca="false">-(Q124+Q126)*$C$127</f>
        <v>-516.638216483037</v>
      </c>
      <c r="R127" s="137" t="n">
        <f aca="false">-(R124+R126)*$C$127</f>
        <v>-521.366081070629</v>
      </c>
      <c r="S127" s="137" t="n">
        <f aca="false">-(S124+S126)*$C$127</f>
        <v>-523.362773824259</v>
      </c>
      <c r="T127" s="137" t="n">
        <f aca="false">-(T124+T126)*$C$127</f>
        <v>-557.064992595718</v>
      </c>
      <c r="U127" s="137" t="n">
        <f aca="false">-(U124+U126)*$C$127</f>
        <v>-655.681295020968</v>
      </c>
      <c r="V127" s="137" t="n">
        <f aca="false">-(V124+V126)*$C$127</f>
        <v>-0</v>
      </c>
      <c r="W127" s="137" t="n">
        <f aca="false">-(W124+W126)*$C$127</f>
        <v>-0</v>
      </c>
      <c r="X127" s="137" t="n">
        <f aca="false">-(X124+X126)*$C$127</f>
        <v>-0</v>
      </c>
      <c r="Y127" s="137" t="n">
        <f aca="false">-(Y124+Y126)*$C$127</f>
        <v>-0</v>
      </c>
      <c r="Z127" s="89"/>
      <c r="AA127" s="96" t="n">
        <f aca="false">SUM(F127:Y127)</f>
        <v>-2426.37912448111</v>
      </c>
      <c r="AB127" s="97" t="n">
        <f aca="false">AA127*$C$60</f>
        <v>-1213.18956224056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f aca="false">F46</f>
        <v>0</v>
      </c>
      <c r="G137" s="167" t="n">
        <f aca="false">G46</f>
        <v>0</v>
      </c>
      <c r="H137" s="167" t="n">
        <f aca="false">H46</f>
        <v>0</v>
      </c>
      <c r="I137" s="167" t="n">
        <f aca="false">I46</f>
        <v>0</v>
      </c>
      <c r="J137" s="167" t="n">
        <f aca="false">J46</f>
        <v>0</v>
      </c>
      <c r="K137" s="167" t="n">
        <f aca="false">K46</f>
        <v>0</v>
      </c>
      <c r="L137" s="167" t="n">
        <f aca="false">L46</f>
        <v>0</v>
      </c>
      <c r="M137" s="167" t="n">
        <f aca="false">M46</f>
        <v>0</v>
      </c>
      <c r="N137" s="167" t="n">
        <f aca="false">N46</f>
        <v>0</v>
      </c>
      <c r="O137" s="167" t="n">
        <f aca="false">O46</f>
        <v>0</v>
      </c>
      <c r="P137" s="167" t="n">
        <f aca="false">P46</f>
        <v>0</v>
      </c>
      <c r="Q137" s="167" t="n">
        <f aca="false">Q46</f>
        <v>0</v>
      </c>
      <c r="R137" s="167" t="n">
        <f aca="false">R46</f>
        <v>0</v>
      </c>
      <c r="S137" s="167" t="n">
        <f aca="false">S46</f>
        <v>0</v>
      </c>
      <c r="T137" s="167" t="n">
        <f aca="false">T46</f>
        <v>0</v>
      </c>
      <c r="U137" s="167" t="n">
        <f aca="false">U46</f>
        <v>0</v>
      </c>
      <c r="V137" s="167" t="n">
        <f aca="false">V46</f>
        <v>0</v>
      </c>
      <c r="W137" s="167" t="n">
        <f aca="false">W46</f>
        <v>0</v>
      </c>
      <c r="X137" s="167" t="n">
        <f aca="false">X46</f>
        <v>0</v>
      </c>
      <c r="Y137" s="167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0</v>
      </c>
      <c r="G138" s="164" t="n">
        <f aca="false">SUM(G33:G35)</f>
        <v>0</v>
      </c>
      <c r="H138" s="164" t="n">
        <f aca="false">SUM(H33:H35)</f>
        <v>0</v>
      </c>
      <c r="I138" s="164" t="n">
        <f aca="false">SUM(I33:I35)</f>
        <v>0</v>
      </c>
      <c r="J138" s="164" t="n">
        <f aca="false">SUM(J33:J35)</f>
        <v>0</v>
      </c>
      <c r="K138" s="164" t="n">
        <f aca="false">SUM(K33:K35)</f>
        <v>0</v>
      </c>
      <c r="L138" s="164" t="n">
        <f aca="false">SUM(L33:L35)</f>
        <v>0</v>
      </c>
      <c r="M138" s="164" t="n">
        <f aca="false">SUM(M33:M35)</f>
        <v>0</v>
      </c>
      <c r="N138" s="164" t="n">
        <f aca="false">SUM(N33:N35)</f>
        <v>0</v>
      </c>
      <c r="O138" s="164" t="n">
        <f aca="false">SUM(O33:O35)</f>
        <v>0</v>
      </c>
      <c r="P138" s="164" t="n">
        <f aca="false">SUM(P33:P35)</f>
        <v>0</v>
      </c>
      <c r="Q138" s="164" t="n">
        <f aca="false">SUM(Q33:Q35)</f>
        <v>0</v>
      </c>
      <c r="R138" s="164" t="n">
        <f aca="false">SUM(R33:R35)</f>
        <v>0</v>
      </c>
      <c r="S138" s="164" t="n">
        <f aca="false">SUM(S33:S35)</f>
        <v>0</v>
      </c>
      <c r="T138" s="164" t="n">
        <f aca="false">SUM(T33:T35)</f>
        <v>0</v>
      </c>
      <c r="U138" s="164" t="n">
        <f aca="false">SUM(U33:U35)</f>
        <v>0</v>
      </c>
      <c r="V138" s="164" t="n">
        <f aca="false">SUM(V33:V35)</f>
        <v>0</v>
      </c>
      <c r="W138" s="164" t="n">
        <f aca="false">SUM(W33:W35)</f>
        <v>0</v>
      </c>
      <c r="X138" s="164" t="n">
        <f aca="false">SUM(X33:X35)</f>
        <v>0</v>
      </c>
      <c r="Y138" s="164" t="n">
        <f aca="false">SUM(Y33:Y35)</f>
        <v>0</v>
      </c>
      <c r="Z138" s="89"/>
      <c r="AA138" s="96" t="n">
        <f aca="false">SUM(F138:Y138)</f>
        <v>0</v>
      </c>
      <c r="AB138" s="97" t="n">
        <f aca="false">AA138</f>
        <v>0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0</v>
      </c>
      <c r="G139" s="137" t="n">
        <f aca="false">G137+G138</f>
        <v>0</v>
      </c>
      <c r="H139" s="137" t="n">
        <f aca="false">H137+H138</f>
        <v>0</v>
      </c>
      <c r="I139" s="137" t="n">
        <f aca="false">I137+I138</f>
        <v>0</v>
      </c>
      <c r="J139" s="137" t="n">
        <f aca="false">J137+J138</f>
        <v>0</v>
      </c>
      <c r="K139" s="137" t="n">
        <f aca="false">K137+K138</f>
        <v>0</v>
      </c>
      <c r="L139" s="137" t="n">
        <f aca="false">L137+L138</f>
        <v>0</v>
      </c>
      <c r="M139" s="137" t="n">
        <f aca="false">M137+M138</f>
        <v>0</v>
      </c>
      <c r="N139" s="137" t="n">
        <f aca="false">N137+N138</f>
        <v>0</v>
      </c>
      <c r="O139" s="137" t="n">
        <f aca="false">O137+O138</f>
        <v>0</v>
      </c>
      <c r="P139" s="137" t="n">
        <f aca="false">P137+P138</f>
        <v>0</v>
      </c>
      <c r="Q139" s="137" t="n">
        <f aca="false">Q137+Q138</f>
        <v>0</v>
      </c>
      <c r="R139" s="137" t="n">
        <f aca="false">R137+R138</f>
        <v>0</v>
      </c>
      <c r="S139" s="137" t="n">
        <f aca="false">S137+S138</f>
        <v>0</v>
      </c>
      <c r="T139" s="137" t="n">
        <f aca="false">T137+T138</f>
        <v>0</v>
      </c>
      <c r="U139" s="137" t="n">
        <f aca="false">U137+U138</f>
        <v>0</v>
      </c>
      <c r="V139" s="137" t="n">
        <f aca="false">V137+V138</f>
        <v>0</v>
      </c>
      <c r="W139" s="137" t="n">
        <f aca="false">W137+W138</f>
        <v>0</v>
      </c>
      <c r="X139" s="137" t="n">
        <f aca="false">X137+X138</f>
        <v>0</v>
      </c>
      <c r="Y139" s="137" t="n">
        <f aca="false">Y137+Y138</f>
        <v>0</v>
      </c>
      <c r="Z139" s="89"/>
      <c r="AA139" s="96" t="n">
        <f aca="false">SUM(F139:Y139)</f>
        <v>0</v>
      </c>
      <c r="AB139" s="97" t="n">
        <f aca="false">AA139</f>
        <v>0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0</v>
      </c>
      <c r="G140" s="137" t="n">
        <f aca="false">G139*$C$140</f>
        <v>0</v>
      </c>
      <c r="H140" s="137" t="n">
        <f aca="false">H139*$C$140</f>
        <v>0</v>
      </c>
      <c r="I140" s="137" t="n">
        <f aca="false">I139*$C$140</f>
        <v>0</v>
      </c>
      <c r="J140" s="137" t="n">
        <f aca="false">J139*$C$140</f>
        <v>0</v>
      </c>
      <c r="K140" s="137" t="n">
        <f aca="false">K139*$C$140</f>
        <v>0</v>
      </c>
      <c r="L140" s="137" t="n">
        <f aca="false">L139*$C$140</f>
        <v>0</v>
      </c>
      <c r="M140" s="137" t="n">
        <f aca="false">M139*$C$140</f>
        <v>0</v>
      </c>
      <c r="N140" s="137" t="n">
        <f aca="false">N139*$C$140</f>
        <v>0</v>
      </c>
      <c r="O140" s="137" t="n">
        <f aca="false">O139*$C$140</f>
        <v>0</v>
      </c>
      <c r="P140" s="137" t="n">
        <f aca="false">P139*$C$140</f>
        <v>0</v>
      </c>
      <c r="Q140" s="137" t="n">
        <f aca="false">Q139*$C$140</f>
        <v>0</v>
      </c>
      <c r="R140" s="137" t="n">
        <f aca="false">R139*$C$140</f>
        <v>0</v>
      </c>
      <c r="S140" s="137" t="n">
        <f aca="false">S139*$C$140</f>
        <v>0</v>
      </c>
      <c r="T140" s="137" t="n">
        <f aca="false">T139*$C$140</f>
        <v>0</v>
      </c>
      <c r="U140" s="137" t="n">
        <f aca="false">U139*$C$140</f>
        <v>0</v>
      </c>
      <c r="V140" s="137" t="n">
        <f aca="false">V139*$C$140</f>
        <v>0</v>
      </c>
      <c r="W140" s="137" t="n">
        <f aca="false">W139*$C$140</f>
        <v>0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0</v>
      </c>
      <c r="AB140" s="97" t="n">
        <f aca="false">AA140</f>
        <v>0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0</v>
      </c>
      <c r="G141" s="164" t="n">
        <f aca="false">(G139-G140)*$C$141</f>
        <v>0</v>
      </c>
      <c r="H141" s="164" t="n">
        <f aca="false">(H139-H140)*$C$141</f>
        <v>0</v>
      </c>
      <c r="I141" s="164" t="n">
        <f aca="false">(I139-I140)*$C$141</f>
        <v>0</v>
      </c>
      <c r="J141" s="164" t="n">
        <f aca="false">(J139-J140)*$C$141</f>
        <v>0</v>
      </c>
      <c r="K141" s="164" t="n">
        <f aca="false">(K139-K140)*$C$141</f>
        <v>0</v>
      </c>
      <c r="L141" s="164" t="n">
        <f aca="false">(L139-L140)*$C$141</f>
        <v>0</v>
      </c>
      <c r="M141" s="164" t="n">
        <f aca="false">(M139-M140)*$C$141</f>
        <v>0</v>
      </c>
      <c r="N141" s="164" t="n">
        <f aca="false">(N139-N140)*$C$141</f>
        <v>0</v>
      </c>
      <c r="O141" s="164" t="n">
        <f aca="false">(O139-O140)*$C$141</f>
        <v>0</v>
      </c>
      <c r="P141" s="164" t="n">
        <f aca="false">(P139-P140)*$C$141</f>
        <v>0</v>
      </c>
      <c r="Q141" s="164" t="n">
        <f aca="false">(Q139-Q140)*$C$141</f>
        <v>0</v>
      </c>
      <c r="R141" s="164" t="n">
        <f aca="false">(R139-R140)*$C$141</f>
        <v>0</v>
      </c>
      <c r="S141" s="164" t="n">
        <f aca="false">(S139-S140)*$C$141</f>
        <v>0</v>
      </c>
      <c r="T141" s="164" t="n">
        <f aca="false">(T139-T140)*$C$141</f>
        <v>0</v>
      </c>
      <c r="U141" s="164" t="n">
        <f aca="false">(U139-U140)*$C$141</f>
        <v>0</v>
      </c>
      <c r="V141" s="164" t="n">
        <f aca="false">(V139-V140)*$C$141</f>
        <v>0</v>
      </c>
      <c r="W141" s="164" t="n">
        <f aca="false">(W139-W140)*$C$141</f>
        <v>0</v>
      </c>
      <c r="X141" s="164" t="n">
        <f aca="false">(X139-X140)*$C$141</f>
        <v>0</v>
      </c>
      <c r="Y141" s="164" t="n">
        <f aca="false">(Y139-Y140)*$C$141</f>
        <v>0</v>
      </c>
      <c r="Z141" s="89"/>
      <c r="AA141" s="96" t="n">
        <f aca="false">SUM(F141:Y141)</f>
        <v>0</v>
      </c>
      <c r="AB141" s="97" t="n">
        <f aca="false">AA141</f>
        <v>0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0</v>
      </c>
      <c r="G142" s="137" t="n">
        <f aca="false">G139-G140-G141</f>
        <v>0</v>
      </c>
      <c r="H142" s="137" t="n">
        <f aca="false">H139-H140-H141</f>
        <v>0</v>
      </c>
      <c r="I142" s="137" t="n">
        <f aca="false">I139-I140-I141</f>
        <v>0</v>
      </c>
      <c r="J142" s="137" t="n">
        <f aca="false">J139-J140-J141</f>
        <v>0</v>
      </c>
      <c r="K142" s="137" t="n">
        <f aca="false">K139-K140-K141</f>
        <v>0</v>
      </c>
      <c r="L142" s="137" t="n">
        <f aca="false">L139-L140-L141</f>
        <v>0</v>
      </c>
      <c r="M142" s="137" t="n">
        <f aca="false">M139-M140-M141</f>
        <v>0</v>
      </c>
      <c r="N142" s="137" t="n">
        <f aca="false">N139-N140-N141</f>
        <v>0</v>
      </c>
      <c r="O142" s="137" t="n">
        <f aca="false">O139-O140-O141</f>
        <v>0</v>
      </c>
      <c r="P142" s="137" t="n">
        <f aca="false">P139-P140-P141</f>
        <v>0</v>
      </c>
      <c r="Q142" s="137" t="n">
        <f aca="false">Q139-Q140-Q141</f>
        <v>0</v>
      </c>
      <c r="R142" s="137" t="n">
        <f aca="false">R139-R140-R141</f>
        <v>0</v>
      </c>
      <c r="S142" s="137" t="n">
        <f aca="false">S139-S140-S141</f>
        <v>0</v>
      </c>
      <c r="T142" s="137" t="n">
        <f aca="false">T139-T140-T141</f>
        <v>0</v>
      </c>
      <c r="U142" s="137" t="n">
        <f aca="false">U139-U140-U141</f>
        <v>0</v>
      </c>
      <c r="V142" s="137" t="n">
        <f aca="false">V139-V140-V141</f>
        <v>0</v>
      </c>
      <c r="W142" s="137" t="n">
        <f aca="false">W139-W140-W141</f>
        <v>0</v>
      </c>
      <c r="X142" s="137" t="n">
        <f aca="false">X139-X140-X141</f>
        <v>0</v>
      </c>
      <c r="Y142" s="137" t="n">
        <f aca="false">Y139-Y140-Y141</f>
        <v>0</v>
      </c>
      <c r="Z142" s="89"/>
      <c r="AA142" s="96" t="n">
        <f aca="false">SUM(F142:Y142)</f>
        <v>0</v>
      </c>
      <c r="AB142" s="97" t="n">
        <f aca="false">AA142</f>
        <v>0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770.598060649347</v>
      </c>
      <c r="G144" s="168" t="n">
        <f aca="false">G76</f>
        <v>675.017569511573</v>
      </c>
      <c r="H144" s="168" t="n">
        <f aca="false">H76</f>
        <v>779.451168360077</v>
      </c>
      <c r="I144" s="168" t="n">
        <f aca="false">I76</f>
        <v>799.676635861669</v>
      </c>
      <c r="J144" s="168" t="n">
        <f aca="false">J76</f>
        <v>832.429014292526</v>
      </c>
      <c r="K144" s="168" t="n">
        <f aca="false">K76</f>
        <v>858.719129314465</v>
      </c>
      <c r="L144" s="168" t="n">
        <f aca="false">L76</f>
        <v>906.696912516072</v>
      </c>
      <c r="M144" s="168" t="n">
        <f aca="false">M76</f>
        <v>930.640628236841</v>
      </c>
      <c r="N144" s="168" t="n">
        <f aca="false">N76</f>
        <v>734.010344160252</v>
      </c>
      <c r="O144" s="168" t="n">
        <f aca="false">O76</f>
        <v>503.433517233088</v>
      </c>
      <c r="P144" s="168" t="n">
        <f aca="false">P76</f>
        <v>234.072948797719</v>
      </c>
      <c r="Q144" s="168" t="n">
        <f aca="false">Q76</f>
        <v>237.675486734248</v>
      </c>
      <c r="R144" s="168" t="n">
        <f aca="false">R76</f>
        <v>242.065646708441</v>
      </c>
      <c r="S144" s="168" t="n">
        <f aca="false">S76</f>
        <v>243.919718551098</v>
      </c>
      <c r="T144" s="168" t="n">
        <f aca="false">T76</f>
        <v>275.214635981738</v>
      </c>
      <c r="U144" s="168" t="n">
        <f aca="false">U76</f>
        <v>366.786916805185</v>
      </c>
      <c r="V144" s="168" t="n">
        <f aca="false">V76</f>
        <v>0</v>
      </c>
      <c r="W144" s="168" t="n">
        <f aca="false">W76</f>
        <v>0</v>
      </c>
      <c r="X144" s="168" t="n">
        <f aca="false">X76</f>
        <v>0</v>
      </c>
      <c r="Y144" s="168" t="n">
        <f aca="false">Y76</f>
        <v>0</v>
      </c>
      <c r="Z144" s="89"/>
      <c r="AA144" s="96" t="n">
        <f aca="false">SUM(F144:Y144)</f>
        <v>9390.40833371434</v>
      </c>
      <c r="AB144" s="97" t="n">
        <f aca="false">AA144</f>
        <v>9390.40833371434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770.598060649347</v>
      </c>
      <c r="G145" s="154" t="n">
        <f aca="false">G142+G144</f>
        <v>675.017569511573</v>
      </c>
      <c r="H145" s="154" t="n">
        <f aca="false">H142+H144</f>
        <v>779.451168360077</v>
      </c>
      <c r="I145" s="154" t="n">
        <f aca="false">I142+I144</f>
        <v>799.676635861669</v>
      </c>
      <c r="J145" s="154" t="n">
        <f aca="false">J142+J144</f>
        <v>832.429014292526</v>
      </c>
      <c r="K145" s="154" t="n">
        <f aca="false">K142+K144</f>
        <v>858.719129314465</v>
      </c>
      <c r="L145" s="154" t="n">
        <f aca="false">L142+L144</f>
        <v>906.696912516072</v>
      </c>
      <c r="M145" s="154" t="n">
        <f aca="false">M142+M144</f>
        <v>930.640628236841</v>
      </c>
      <c r="N145" s="154" t="n">
        <f aca="false">N142+N144</f>
        <v>734.010344160252</v>
      </c>
      <c r="O145" s="154" t="n">
        <f aca="false">O142+O144</f>
        <v>503.433517233088</v>
      </c>
      <c r="P145" s="154" t="n">
        <f aca="false">P142+P144</f>
        <v>234.072948797719</v>
      </c>
      <c r="Q145" s="154" t="n">
        <f aca="false">Q142+Q144</f>
        <v>237.675486734248</v>
      </c>
      <c r="R145" s="154" t="n">
        <f aca="false">R142+R144</f>
        <v>242.065646708441</v>
      </c>
      <c r="S145" s="154" t="n">
        <f aca="false">S142+S144</f>
        <v>243.919718551098</v>
      </c>
      <c r="T145" s="154" t="n">
        <f aca="false">T142+T144</f>
        <v>275.214635981738</v>
      </c>
      <c r="U145" s="154" t="n">
        <f aca="false">U142+U144</f>
        <v>366.786916805185</v>
      </c>
      <c r="V145" s="154" t="n">
        <f aca="false">V142+V144</f>
        <v>0</v>
      </c>
      <c r="W145" s="154" t="n">
        <f aca="false">W142+W144</f>
        <v>0</v>
      </c>
      <c r="X145" s="154" t="n">
        <f aca="false">X142+X144</f>
        <v>0</v>
      </c>
      <c r="Y145" s="154" t="n">
        <f aca="false">Y142+Y144</f>
        <v>0</v>
      </c>
      <c r="Z145" s="89"/>
      <c r="AA145" s="96" t="n">
        <f aca="false">SUM(F145:Y145)</f>
        <v>9390.40833371434</v>
      </c>
      <c r="AB145" s="97" t="n">
        <f aca="false">AA145</f>
        <v>9390.40833371434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0</v>
      </c>
      <c r="G150" s="133" t="n">
        <f aca="false">G142</f>
        <v>0</v>
      </c>
      <c r="H150" s="133" t="n">
        <f aca="false">H142</f>
        <v>0</v>
      </c>
      <c r="I150" s="133" t="n">
        <f aca="false">I142</f>
        <v>0</v>
      </c>
      <c r="J150" s="133" t="n">
        <f aca="false">J142</f>
        <v>0</v>
      </c>
      <c r="K150" s="133" t="n">
        <f aca="false">K142</f>
        <v>0</v>
      </c>
      <c r="L150" s="133" t="n">
        <f aca="false">L142</f>
        <v>0</v>
      </c>
      <c r="M150" s="133" t="n">
        <f aca="false">M142</f>
        <v>0</v>
      </c>
      <c r="N150" s="133" t="n">
        <f aca="false">N142</f>
        <v>0</v>
      </c>
      <c r="O150" s="133" t="n">
        <f aca="false">O142</f>
        <v>0</v>
      </c>
      <c r="P150" s="133" t="n">
        <f aca="false">P142</f>
        <v>0</v>
      </c>
      <c r="Q150" s="133" t="n">
        <f aca="false">Q142</f>
        <v>0</v>
      </c>
      <c r="R150" s="133" t="n">
        <f aca="false">R142</f>
        <v>0</v>
      </c>
      <c r="S150" s="133" t="n">
        <f aca="false">S142</f>
        <v>0</v>
      </c>
      <c r="T150" s="133" t="n">
        <f aca="false">T142</f>
        <v>0</v>
      </c>
      <c r="U150" s="133" t="n">
        <f aca="false">U142</f>
        <v>0</v>
      </c>
      <c r="V150" s="133" t="n">
        <f aca="false">V142</f>
        <v>0</v>
      </c>
      <c r="W150" s="133" t="n">
        <f aca="false">W142</f>
        <v>0</v>
      </c>
      <c r="X150" s="133" t="n">
        <f aca="false">X142</f>
        <v>0</v>
      </c>
      <c r="Y150" s="133" t="n">
        <f aca="false">Y142</f>
        <v>0</v>
      </c>
      <c r="Z150" s="89"/>
      <c r="AA150" s="96" t="n">
        <f aca="false">SUM(F150:Y150)</f>
        <v>0</v>
      </c>
      <c r="AB150" s="97" t="n">
        <f aca="false">AA150</f>
        <v>0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 t="n">
        <v>0</v>
      </c>
      <c r="G151" s="170" t="n">
        <v>0</v>
      </c>
      <c r="H151" s="170" t="n">
        <v>0</v>
      </c>
      <c r="I151" s="170" t="n">
        <v>0</v>
      </c>
      <c r="J151" s="170" t="n">
        <v>0</v>
      </c>
      <c r="K151" s="170" t="n">
        <v>0</v>
      </c>
      <c r="L151" s="170" t="n">
        <v>0</v>
      </c>
      <c r="M151" s="170" t="n">
        <v>0</v>
      </c>
      <c r="N151" s="170" t="n">
        <v>0</v>
      </c>
      <c r="O151" s="170" t="n">
        <v>0</v>
      </c>
      <c r="P151" s="170" t="n">
        <v>0</v>
      </c>
      <c r="Q151" s="170" t="n">
        <v>0</v>
      </c>
      <c r="R151" s="170" t="n">
        <v>0</v>
      </c>
      <c r="S151" s="170" t="n">
        <v>0</v>
      </c>
      <c r="T151" s="170" t="n">
        <v>0</v>
      </c>
      <c r="U151" s="170" t="n">
        <v>0</v>
      </c>
      <c r="V151" s="170" t="n">
        <v>0</v>
      </c>
      <c r="W151" s="170" t="n">
        <v>0</v>
      </c>
      <c r="X151" s="170" t="n">
        <v>0</v>
      </c>
      <c r="Y151" s="170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0</v>
      </c>
      <c r="G152" s="133" t="n">
        <f aca="false">G150+G151</f>
        <v>0</v>
      </c>
      <c r="H152" s="133" t="n">
        <f aca="false">H150+H151</f>
        <v>0</v>
      </c>
      <c r="I152" s="133" t="n">
        <f aca="false">I150+I151</f>
        <v>0</v>
      </c>
      <c r="J152" s="133" t="n">
        <f aca="false">J150+J151</f>
        <v>0</v>
      </c>
      <c r="K152" s="133" t="n">
        <f aca="false">K150+K151</f>
        <v>0</v>
      </c>
      <c r="L152" s="133" t="n">
        <f aca="false">L150+L151</f>
        <v>0</v>
      </c>
      <c r="M152" s="133" t="n">
        <f aca="false">M150+M151</f>
        <v>0</v>
      </c>
      <c r="N152" s="133" t="n">
        <f aca="false">N150+N151</f>
        <v>0</v>
      </c>
      <c r="O152" s="133" t="n">
        <f aca="false">O150+O151</f>
        <v>0</v>
      </c>
      <c r="P152" s="133" t="n">
        <f aca="false">P150+P151</f>
        <v>0</v>
      </c>
      <c r="Q152" s="133" t="n">
        <f aca="false">Q150+Q151</f>
        <v>0</v>
      </c>
      <c r="R152" s="133" t="n">
        <f aca="false">R150+R151</f>
        <v>0</v>
      </c>
      <c r="S152" s="133" t="n">
        <f aca="false">S150+S151</f>
        <v>0</v>
      </c>
      <c r="T152" s="133" t="n">
        <f aca="false">T150+T151</f>
        <v>0</v>
      </c>
      <c r="U152" s="133" t="n">
        <f aca="false">U150+U151</f>
        <v>0</v>
      </c>
      <c r="V152" s="133" t="n">
        <f aca="false">V150+V151</f>
        <v>0</v>
      </c>
      <c r="W152" s="133" t="n">
        <f aca="false">W150+W151</f>
        <v>0</v>
      </c>
      <c r="X152" s="133" t="n">
        <f aca="false">X150+X151</f>
        <v>0</v>
      </c>
      <c r="Y152" s="133" t="n">
        <f aca="false">Y150+Y151</f>
        <v>0</v>
      </c>
      <c r="Z152" s="89"/>
      <c r="AA152" s="96" t="n">
        <f aca="false">SUM(F152:Y152)</f>
        <v>0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0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13066.2420222025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0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13066.2420222025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183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184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185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186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79" t="s">
        <v>258</v>
      </c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 t="s">
        <v>189</v>
      </c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106" t="s">
        <v>190</v>
      </c>
      <c r="B176" s="106"/>
      <c r="C176" s="192" t="n">
        <f aca="false">E57</f>
        <v>0.321858934550989</v>
      </c>
      <c r="D176" s="182" t="s">
        <v>259</v>
      </c>
      <c r="E176" s="182"/>
      <c r="F176" s="18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 t="s">
        <v>233</v>
      </c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 t="s">
        <v>192</v>
      </c>
      <c r="B178" s="79"/>
      <c r="C178" s="62"/>
      <c r="D178" s="62"/>
      <c r="E178" s="6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 t="s">
        <v>193</v>
      </c>
      <c r="B179" s="79"/>
      <c r="C179" s="62"/>
      <c r="D179" s="62"/>
      <c r="E179" s="6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79" t="s">
        <v>250</v>
      </c>
      <c r="B180" s="79"/>
      <c r="C180" s="62"/>
      <c r="D180" s="62"/>
      <c r="E180" s="6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79" t="s">
        <v>235</v>
      </c>
      <c r="B181" s="79"/>
      <c r="C181" s="62"/>
      <c r="D181" s="62"/>
      <c r="E181" s="6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79" t="s">
        <v>236</v>
      </c>
      <c r="B182" s="79"/>
      <c r="C182" s="62"/>
      <c r="D182" s="62"/>
      <c r="E182" s="6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 t="s">
        <v>237</v>
      </c>
      <c r="B183" s="79"/>
      <c r="C183" s="62"/>
      <c r="D183" s="62"/>
      <c r="E183" s="6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2.75" hidden="false" customHeight="false" outlineLevel="1" collapsed="false">
      <c r="A184" s="79"/>
      <c r="B184" s="79" t="s">
        <v>238</v>
      </c>
      <c r="C184" s="62"/>
      <c r="D184" s="62"/>
      <c r="E184" s="62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27"/>
      <c r="B185" s="79" t="s">
        <v>239</v>
      </c>
      <c r="C185" s="79"/>
      <c r="D185" s="62"/>
      <c r="E185" s="79"/>
      <c r="F185" s="62"/>
      <c r="G185" s="184"/>
      <c r="H185" s="185"/>
      <c r="I185" s="185"/>
      <c r="J185" s="185"/>
      <c r="K185" s="185"/>
      <c r="L185" s="185"/>
      <c r="M185" s="185"/>
      <c r="N185" s="185"/>
      <c r="O185" s="185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79"/>
      <c r="B186" s="79" t="s">
        <v>196</v>
      </c>
      <c r="C186" s="183"/>
      <c r="D186" s="62"/>
      <c r="E186" s="62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79" t="s">
        <v>240</v>
      </c>
      <c r="B187" s="79"/>
      <c r="C187" s="62"/>
      <c r="D187" s="62"/>
      <c r="E187" s="62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79"/>
      <c r="B188" s="79" t="s">
        <v>241</v>
      </c>
      <c r="C188" s="62"/>
      <c r="D188" s="62"/>
      <c r="E188" s="62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79"/>
      <c r="B189" s="79" t="s">
        <v>195</v>
      </c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79"/>
      <c r="C190" s="62"/>
      <c r="D190" s="62"/>
      <c r="E190" s="6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79" t="s">
        <v>244</v>
      </c>
      <c r="B191" s="79"/>
      <c r="C191" s="62"/>
      <c r="D191" s="62"/>
      <c r="E191" s="6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79" t="s">
        <v>251</v>
      </c>
      <c r="B192" s="79"/>
      <c r="C192" s="62"/>
      <c r="D192" s="62"/>
      <c r="E192" s="62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79"/>
      <c r="B194" s="106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06"/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8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23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8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5" hidden="false" customHeight="tru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4.2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88"/>
      <c r="B236" s="88"/>
      <c r="C236" s="8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customFormat="false" ht="12.75" hidden="false" customHeight="false" outlineLevel="1" collapsed="false">
      <c r="A237" s="123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8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6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3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45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6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2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2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8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23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8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88"/>
      <c r="B282" s="88"/>
      <c r="C282" s="88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88"/>
      <c r="C284" s="1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88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06"/>
      <c r="B287" s="106"/>
      <c r="C287" s="106"/>
      <c r="D287" s="106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88"/>
      <c r="C292" s="88"/>
      <c r="D292" s="88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79"/>
      <c r="B293" s="79"/>
      <c r="C293" s="79"/>
      <c r="D293" s="7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06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06"/>
      <c r="C315" s="106"/>
      <c r="D315" s="106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79"/>
      <c r="B316" s="79"/>
      <c r="C316" s="79"/>
      <c r="D316" s="7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79"/>
      <c r="C323" s="79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79"/>
      <c r="B326" s="79"/>
      <c r="C326" s="79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92"/>
      <c r="C327" s="192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88"/>
      <c r="C328" s="188"/>
      <c r="D328" s="188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93"/>
      <c r="C330" s="193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194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  <c r="AA339" s="195"/>
      <c r="AB339" s="195"/>
      <c r="AC339" s="195"/>
      <c r="AD339" s="195"/>
      <c r="AE339" s="195"/>
      <c r="AF339" s="195"/>
      <c r="AG339" s="195"/>
      <c r="AH339" s="195"/>
      <c r="AI339" s="195"/>
      <c r="AJ339" s="195"/>
      <c r="AK339" s="195"/>
      <c r="AL339" s="195"/>
      <c r="AM339" s="195"/>
      <c r="AN339" s="195"/>
      <c r="AO339" s="195"/>
      <c r="AP339" s="195"/>
      <c r="AQ339" s="195"/>
      <c r="AR339" s="195"/>
      <c r="AS339" s="195"/>
      <c r="AT339" s="195"/>
      <c r="AU339" s="195"/>
      <c r="AV339" s="195"/>
      <c r="AW339" s="195"/>
      <c r="AX339" s="195"/>
      <c r="AY339" s="195"/>
      <c r="AZ339" s="195"/>
      <c r="BA339" s="195"/>
      <c r="BB339" s="195"/>
      <c r="BC339" s="195"/>
      <c r="BD339" s="195"/>
      <c r="BE339" s="195"/>
      <c r="BF339" s="195"/>
      <c r="BG339" s="195"/>
      <c r="BH339" s="195"/>
      <c r="BI339" s="195"/>
      <c r="BJ339" s="195"/>
      <c r="BK339" s="195"/>
      <c r="BL339" s="195"/>
      <c r="BM339" s="195"/>
      <c r="BN339" s="195"/>
      <c r="BO339" s="195"/>
      <c r="BP339" s="195"/>
      <c r="BQ339" s="195"/>
      <c r="BR339" s="195"/>
      <c r="BS339" s="195"/>
      <c r="BT339" s="195"/>
      <c r="BU339" s="195"/>
      <c r="BV339" s="195"/>
      <c r="BW339" s="195"/>
      <c r="BX339" s="195"/>
      <c r="BY339" s="195"/>
      <c r="BZ339" s="195"/>
      <c r="CA339" s="195"/>
      <c r="CB339" s="195"/>
      <c r="CC339" s="195"/>
      <c r="CD339" s="195"/>
      <c r="CE339" s="195"/>
      <c r="CF339" s="195"/>
      <c r="CG339" s="195"/>
      <c r="CH339" s="195"/>
      <c r="CI339" s="195"/>
      <c r="CJ339" s="195"/>
      <c r="CK339" s="195"/>
      <c r="CL339" s="195"/>
      <c r="CM339" s="195"/>
      <c r="CN339" s="195"/>
      <c r="CO339" s="195"/>
      <c r="CP339" s="195"/>
      <c r="CQ339" s="195"/>
      <c r="CR339" s="195"/>
      <c r="CS339" s="195"/>
      <c r="CT339" s="195"/>
      <c r="CU339" s="195"/>
      <c r="CV339" s="195"/>
      <c r="CW339" s="195"/>
      <c r="CX339" s="195"/>
      <c r="CY339" s="195"/>
      <c r="CZ339" s="195"/>
      <c r="DA339" s="195"/>
      <c r="DB339" s="195"/>
      <c r="DC339" s="195"/>
      <c r="DD339" s="195"/>
      <c r="DE339" s="195"/>
      <c r="DF339" s="195"/>
      <c r="DG339" s="195"/>
      <c r="DH339" s="195"/>
      <c r="DI339" s="195"/>
      <c r="DJ339" s="195"/>
      <c r="DK339" s="195"/>
      <c r="DL339" s="195"/>
      <c r="DM339" s="195"/>
      <c r="DN339" s="195"/>
      <c r="DO339" s="195"/>
      <c r="DP339" s="195"/>
      <c r="DQ339" s="195"/>
      <c r="DR339" s="195"/>
      <c r="DS339" s="195"/>
      <c r="DT339" s="195"/>
      <c r="DU339" s="195"/>
      <c r="DV339" s="195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H339" s="195"/>
      <c r="EI339" s="195"/>
      <c r="EJ339" s="195"/>
      <c r="EK339" s="195"/>
      <c r="EL339" s="195"/>
      <c r="EM339" s="195"/>
      <c r="EN339" s="195"/>
      <c r="EO339" s="195"/>
      <c r="EP339" s="195"/>
      <c r="EQ339" s="195"/>
      <c r="ER339" s="195"/>
      <c r="ES339" s="195"/>
      <c r="ET339" s="195"/>
      <c r="EU339" s="195"/>
      <c r="EV339" s="195"/>
      <c r="EW339" s="195"/>
      <c r="EX339" s="195"/>
      <c r="EY339" s="195"/>
      <c r="EZ339" s="195"/>
      <c r="FA339" s="195"/>
      <c r="FB339" s="195"/>
      <c r="FC339" s="195"/>
      <c r="FD339" s="195"/>
      <c r="FE339" s="195"/>
      <c r="FF339" s="195"/>
      <c r="FG339" s="195"/>
      <c r="FH339" s="195"/>
      <c r="FI339" s="195"/>
      <c r="FJ339" s="195"/>
      <c r="FK339" s="195"/>
      <c r="FL339" s="195"/>
      <c r="FM339" s="195"/>
      <c r="FN339" s="195"/>
      <c r="FO339" s="195"/>
      <c r="FP339" s="195"/>
      <c r="FQ339" s="195"/>
      <c r="FR339" s="195"/>
      <c r="FS339" s="195"/>
      <c r="FT339" s="195"/>
      <c r="FU339" s="195"/>
      <c r="FV339" s="195"/>
      <c r="FW339" s="195"/>
      <c r="FX339" s="195"/>
      <c r="FY339" s="195"/>
      <c r="FZ339" s="195"/>
      <c r="GA339" s="195"/>
      <c r="GB339" s="195"/>
      <c r="GC339" s="195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95"/>
      <c r="HO339" s="195"/>
      <c r="HP339" s="195"/>
      <c r="HQ339" s="195"/>
      <c r="HR339" s="195"/>
      <c r="HS339" s="195"/>
      <c r="HT339" s="195"/>
      <c r="HU339" s="195"/>
      <c r="HV339" s="195"/>
      <c r="HW339" s="195"/>
      <c r="HX339" s="195"/>
      <c r="HY339" s="195"/>
      <c r="HZ339" s="195"/>
      <c r="IA339" s="195"/>
      <c r="IB339" s="195"/>
      <c r="IC339" s="195"/>
      <c r="ID339" s="195"/>
      <c r="IE339" s="195"/>
      <c r="IF339" s="195"/>
      <c r="IG339" s="195"/>
      <c r="IH339" s="195"/>
      <c r="II339" s="195"/>
      <c r="IJ339" s="195"/>
      <c r="IK339" s="195"/>
      <c r="IL339" s="195"/>
      <c r="IM339" s="195"/>
      <c r="IN339" s="195"/>
      <c r="IO339" s="195"/>
      <c r="IP339" s="195"/>
      <c r="IQ339" s="195"/>
      <c r="IR339" s="195"/>
      <c r="IS339" s="195"/>
      <c r="IT339" s="195"/>
      <c r="IU339" s="195"/>
      <c r="IV339" s="195"/>
      <c r="IW339" s="195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79"/>
      <c r="B343" s="196"/>
      <c r="C343" s="196"/>
      <c r="D343" s="196"/>
      <c r="E343" s="79"/>
      <c r="F343" s="79"/>
      <c r="G343" s="197"/>
      <c r="H343" s="197"/>
      <c r="I343" s="197"/>
      <c r="J343" s="197"/>
      <c r="K343" s="197"/>
      <c r="L343" s="19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198"/>
      <c r="C344" s="198"/>
      <c r="D344" s="198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94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107"/>
      <c r="H350" s="107"/>
      <c r="I350" s="107"/>
      <c r="J350" s="107"/>
      <c r="K350" s="107"/>
      <c r="L350" s="107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06"/>
      <c r="B351" s="79"/>
      <c r="C351" s="79"/>
      <c r="D351" s="79"/>
      <c r="E351" s="79"/>
      <c r="F351" s="79"/>
      <c r="G351" s="198"/>
      <c r="H351" s="198"/>
      <c r="I351" s="198"/>
      <c r="J351" s="198"/>
      <c r="K351" s="198"/>
      <c r="L351" s="198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181"/>
      <c r="C352" s="181"/>
      <c r="D352" s="181"/>
      <c r="E352" s="79"/>
      <c r="F352" s="79"/>
      <c r="G352" s="200"/>
      <c r="H352" s="200"/>
      <c r="I352" s="200"/>
      <c r="J352" s="200"/>
      <c r="K352" s="200"/>
      <c r="L352" s="200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99"/>
      <c r="B353" s="79"/>
      <c r="C353" s="79"/>
      <c r="D353" s="79"/>
      <c r="E353" s="79"/>
      <c r="F353" s="79"/>
      <c r="G353" s="200"/>
      <c r="H353" s="200"/>
      <c r="I353" s="200"/>
      <c r="J353" s="200"/>
      <c r="K353" s="200"/>
      <c r="L353" s="200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79"/>
      <c r="C354" s="79"/>
      <c r="D354" s="79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198"/>
      <c r="H356" s="198"/>
      <c r="I356" s="198"/>
      <c r="J356" s="198"/>
      <c r="K356" s="198"/>
      <c r="L356" s="198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06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45"/>
      <c r="F361" s="45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06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19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19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45"/>
      <c r="F367" s="45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79"/>
      <c r="E375" s="201"/>
      <c r="F375" s="201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181"/>
      <c r="E376" s="45"/>
      <c r="F376" s="45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79"/>
      <c r="F378" s="79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1"/>
      <c r="H384" s="201"/>
      <c r="I384" s="201"/>
      <c r="J384" s="201"/>
      <c r="K384" s="201"/>
      <c r="L384" s="201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190"/>
      <c r="H385" s="190"/>
      <c r="I385" s="190"/>
      <c r="J385" s="190"/>
      <c r="K385" s="190"/>
      <c r="L385" s="190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90"/>
      <c r="C393" s="90"/>
      <c r="D393" s="90"/>
      <c r="E393" s="91"/>
      <c r="F393" s="91"/>
      <c r="G393" s="91"/>
      <c r="H393" s="90"/>
      <c r="I393" s="90"/>
      <c r="J393" s="91"/>
      <c r="K393" s="91"/>
      <c r="L393" s="90"/>
      <c r="M393" s="91"/>
      <c r="N393" s="91"/>
      <c r="O393" s="91"/>
      <c r="P393" s="90"/>
      <c r="Q393" s="91"/>
      <c r="R393" s="91"/>
      <c r="S393" s="79"/>
      <c r="T393" s="79"/>
      <c r="U393" s="79"/>
      <c r="V393" s="79"/>
      <c r="W393" s="79"/>
      <c r="X393" s="91"/>
      <c r="Y393" s="79"/>
    </row>
    <row r="394" customFormat="false" ht="12.75" hidden="true" customHeight="false" outlineLevel="2" collapsed="false">
      <c r="A394" s="106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201"/>
      <c r="C398" s="201"/>
      <c r="D398" s="201"/>
      <c r="E398" s="201"/>
      <c r="F398" s="201"/>
      <c r="G398" s="20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  <c r="Z400" s="190"/>
      <c r="AA400" s="190"/>
      <c r="AB400" s="190"/>
      <c r="AC400" s="190"/>
      <c r="AD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79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190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tru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88"/>
      <c r="C411" s="88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88"/>
      <c r="C413" s="1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88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customFormat="false" ht="12.75" hidden="false" customHeight="false" outlineLevel="1" collapsed="false">
      <c r="A416" s="106"/>
      <c r="B416" s="106"/>
      <c r="C416" s="106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88"/>
      <c r="C421" s="88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79"/>
      <c r="B422" s="79"/>
      <c r="C422" s="7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06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91"/>
      <c r="C438" s="191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79"/>
      <c r="B440" s="79"/>
      <c r="C440" s="7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79"/>
      <c r="C445" s="7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88"/>
      <c r="B453" s="191"/>
      <c r="C453" s="191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88"/>
      <c r="C461" s="88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88"/>
      <c r="C463" s="1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88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06"/>
      <c r="B466" s="106"/>
      <c r="C466" s="106"/>
      <c r="D466" s="106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06"/>
      <c r="B473" s="106"/>
      <c r="C473" s="106"/>
      <c r="D473" s="106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06"/>
      <c r="B486" s="106"/>
      <c r="C486" s="106"/>
      <c r="D486" s="106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79"/>
      <c r="B487" s="106"/>
      <c r="C487" s="106"/>
      <c r="D487" s="106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89"/>
      <c r="B488" s="189"/>
      <c r="C488" s="189"/>
      <c r="D488" s="189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91"/>
      <c r="C490" s="191"/>
      <c r="D490" s="191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79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</row>
    <row r="500" customFormat="false" ht="12.75" hidden="false" customHeight="false" outlineLevel="1" collapsed="false">
      <c r="A500" s="79"/>
      <c r="B500" s="190"/>
      <c r="C500" s="190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79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106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79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106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106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79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79"/>
      <c r="F522" s="79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88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106"/>
      <c r="B530" s="79"/>
      <c r="C530" s="79"/>
      <c r="D530" s="79"/>
      <c r="E530" s="79"/>
      <c r="F530" s="79"/>
      <c r="G530" s="62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19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9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06"/>
      <c r="B537" s="79"/>
      <c r="C537" s="79"/>
      <c r="D537" s="79"/>
      <c r="E537" s="79"/>
      <c r="F537" s="79"/>
      <c r="G537" s="62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79"/>
      <c r="E538" s="79"/>
      <c r="F538" s="79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106"/>
      <c r="B540" s="79"/>
      <c r="C540" s="79"/>
      <c r="D540" s="79"/>
      <c r="E540" s="79"/>
      <c r="F540" s="79"/>
      <c r="G540" s="62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181"/>
      <c r="C541" s="181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3"/>
      <c r="G545" s="203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5"/>
      <c r="G546" s="206"/>
      <c r="H546" s="203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6"/>
      <c r="C547" s="206"/>
      <c r="D547" s="206"/>
      <c r="E547" s="206"/>
      <c r="F547" s="69"/>
      <c r="G547" s="192"/>
      <c r="H547" s="192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192"/>
      <c r="C548" s="192"/>
      <c r="D548" s="192"/>
      <c r="E548" s="192"/>
      <c r="F548" s="192"/>
      <c r="G548" s="207"/>
      <c r="H548" s="192"/>
      <c r="I548" s="69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8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23"/>
      <c r="B550" s="203"/>
      <c r="C550" s="203"/>
      <c r="D550" s="203"/>
      <c r="E550" s="203"/>
      <c r="F550" s="203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03"/>
      <c r="C551" s="203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11"/>
      <c r="C553" s="211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8"/>
      <c r="B554" s="208"/>
      <c r="C554" s="208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6"/>
      <c r="B555" s="204"/>
      <c r="C555" s="204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3"/>
      <c r="B556" s="203"/>
      <c r="C556" s="20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125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23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2"/>
      <c r="B575" s="213"/>
      <c r="C575" s="213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3.9" hidden="false" customHeight="true" outlineLevel="1" collapsed="false">
      <c r="A577" s="118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8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4"/>
      <c r="C584" s="204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8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217"/>
      <c r="B606" s="79"/>
      <c r="C606" s="79"/>
      <c r="D606" s="79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88"/>
      <c r="B608" s="88"/>
      <c r="C608" s="8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06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7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06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8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tru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27" colorId="64" zoomScale="75" zoomScaleNormal="75" zoomScalePageLayoutView="100" workbookViewId="0">
      <selection pane="topLeft" activeCell="D179" activeCellId="0" sqref="D179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23</v>
      </c>
      <c r="C1" s="80" t="n">
        <v>11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 t="n">
        <f aca="false">[17]FINANCIALS!O$10</f>
        <v>1279.94706145216</v>
      </c>
      <c r="F10" s="95" t="n">
        <f aca="false">[17]FINANCIALS!P$10</f>
        <v>1279.94706145216</v>
      </c>
      <c r="G10" s="95" t="n">
        <f aca="false">[17]FINANCIALS!Q$10</f>
        <v>1279.94706145216</v>
      </c>
      <c r="H10" s="95" t="n">
        <f aca="false">[17]FINANCIALS!R$10</f>
        <v>1279.94706145216</v>
      </c>
      <c r="I10" s="95" t="n">
        <f aca="false">[17]FINANCIALS!S$10</f>
        <v>1279.94706145216</v>
      </c>
      <c r="J10" s="95" t="n">
        <f aca="false">[17]FINANCIALS!T$10</f>
        <v>1279.94706145216</v>
      </c>
      <c r="K10" s="95" t="n">
        <f aca="false">[17]FINANCIALS!U$10</f>
        <v>1279.94706145216</v>
      </c>
      <c r="L10" s="95" t="n">
        <f aca="false">[17]FINANCIALS!V$10</f>
        <v>1279.94706145216</v>
      </c>
      <c r="M10" s="95" t="n">
        <f aca="false">[17]FINANCIALS!W$10</f>
        <v>1279.94706145216</v>
      </c>
      <c r="N10" s="95" t="n">
        <f aca="false">[17]FINANCIALS!X$10</f>
        <v>1279.94706145216</v>
      </c>
      <c r="O10" s="95" t="n">
        <f aca="false">[17]FINANCIALS!Y$10</f>
        <v>1279.94706145216</v>
      </c>
      <c r="P10" s="95" t="n">
        <f aca="false">[17]FINANCIALS!Z$10</f>
        <v>1279.94706145216</v>
      </c>
      <c r="Q10" s="95" t="n">
        <f aca="false">[17]FINANCIALS!AA$10</f>
        <v>1279.94706145216</v>
      </c>
      <c r="R10" s="95" t="n">
        <f aca="false">[17]FINANCIALS!AB$10</f>
        <v>1279.94706145216</v>
      </c>
      <c r="S10" s="95" t="n">
        <f aca="false">[17]FINANCIALS!AC$10</f>
        <v>1279.94706145216</v>
      </c>
      <c r="T10" s="95" t="n">
        <f aca="false">[17]FINANCIALS!AD$10</f>
        <v>0</v>
      </c>
      <c r="U10" s="95" t="n">
        <f aca="false">[17]FINANCIALS!AE$10</f>
        <v>0</v>
      </c>
      <c r="V10" s="95" t="n">
        <f aca="false">[17]FINANCIALS!AF$10</f>
        <v>0</v>
      </c>
      <c r="W10" s="95" t="n">
        <f aca="false">[17]FINANCIALS!AG$10</f>
        <v>0</v>
      </c>
      <c r="X10" s="95" t="n">
        <f aca="false">[17]FINANCIALS!AH$10</f>
        <v>0</v>
      </c>
      <c r="Y10" s="95" t="n">
        <f aca="false">[17]FINANCIALS!AI$10</f>
        <v>0</v>
      </c>
      <c r="AA10" s="96" t="n">
        <f aca="false">SUM(F10:Y10)</f>
        <v>17919.2588603302</v>
      </c>
      <c r="AB10" s="97" t="n">
        <f aca="false">AA10*$C$60</f>
        <v>8959.62943016512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[17]FINANCIALS!O$9</f>
        <v>2387.65740380787</v>
      </c>
      <c r="F11" s="95" t="n">
        <f aca="false">[17]FINANCIALS!P$9</f>
        <v>1707.72333453228</v>
      </c>
      <c r="G11" s="95" t="n">
        <f aca="false">[17]FINANCIALS!Q$9</f>
        <v>1737.01856558156</v>
      </c>
      <c r="H11" s="95" t="n">
        <f aca="false">[17]FINANCIALS!R$9</f>
        <v>1766.80251653899</v>
      </c>
      <c r="I11" s="95" t="n">
        <f aca="false">[17]FINANCIALS!S$9</f>
        <v>1797.08301810848</v>
      </c>
      <c r="J11" s="95" t="n">
        <f aca="false">[17]FINANCIALS!T$9</f>
        <v>1827.86801873414</v>
      </c>
      <c r="K11" s="95" t="n">
        <f aca="false">[17]FINANCIALS!U$9</f>
        <v>1834.31439421708</v>
      </c>
      <c r="L11" s="95" t="n">
        <f aca="false">[17]FINANCIALS!V$9</f>
        <v>1840.28747751185</v>
      </c>
      <c r="M11" s="95" t="n">
        <f aca="false">[17]FINANCIALS!W$9</f>
        <v>1845.76575838071</v>
      </c>
      <c r="N11" s="95" t="n">
        <f aca="false">[17]FINANCIALS!X$9</f>
        <v>1850.72705549333</v>
      </c>
      <c r="O11" s="95" t="n">
        <f aca="false">[17]FINANCIALS!Y$9</f>
        <v>1887.7415966032</v>
      </c>
      <c r="P11" s="95" t="n">
        <f aca="false">[17]FINANCIALS!Z$9</f>
        <v>1925.49642853526</v>
      </c>
      <c r="Q11" s="95" t="n">
        <f aca="false">[17]FINANCIALS!AA$9</f>
        <v>1964.00635710597</v>
      </c>
      <c r="R11" s="95" t="n">
        <f aca="false">[17]FINANCIALS!AB$9</f>
        <v>2003.28648424809</v>
      </c>
      <c r="S11" s="95" t="n">
        <f aca="false">[17]FINANCIALS!AC$9</f>
        <v>2003.28648424809</v>
      </c>
      <c r="T11" s="95" t="n">
        <f aca="false">[17]FINANCIALS!AD$9</f>
        <v>0</v>
      </c>
      <c r="U11" s="95" t="n">
        <f aca="false">[17]FINANCIALS!AE$9</f>
        <v>0</v>
      </c>
      <c r="V11" s="95" t="n">
        <f aca="false">[17]FINANCIALS!AF$9</f>
        <v>0</v>
      </c>
      <c r="W11" s="95" t="n">
        <f aca="false">[17]FINANCIALS!AG$9</f>
        <v>0</v>
      </c>
      <c r="X11" s="95" t="n">
        <f aca="false">[17]FINANCIALS!AH$9</f>
        <v>0</v>
      </c>
      <c r="Y11" s="95" t="n">
        <f aca="false">[17]FINANCIALS!AI$9</f>
        <v>0</v>
      </c>
      <c r="AA11" s="96" t="n">
        <f aca="false">SUM(F11:Y11)</f>
        <v>25991.407489839</v>
      </c>
      <c r="AB11" s="97" t="n">
        <f aca="false">AA11*$C$60</f>
        <v>12995.7037449195</v>
      </c>
    </row>
    <row r="12" customFormat="false" ht="12.75" hidden="false" customHeight="false" outlineLevel="0" collapsed="false">
      <c r="A12" s="94" t="s">
        <v>98</v>
      </c>
      <c r="B12" s="90"/>
      <c r="C12" s="90"/>
      <c r="D12" s="81" t="n">
        <v>1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3667.60446526003</v>
      </c>
      <c r="F20" s="81" t="n">
        <f aca="false">SUM(F10:F19)</f>
        <v>2987.67039598444</v>
      </c>
      <c r="G20" s="81" t="n">
        <f aca="false">SUM(G10:G19)</f>
        <v>3016.96562703372</v>
      </c>
      <c r="H20" s="81" t="n">
        <f aca="false">SUM(H10:H19)</f>
        <v>3046.74957799115</v>
      </c>
      <c r="I20" s="81" t="n">
        <f aca="false">SUM(I10:I19)</f>
        <v>3077.03007956064</v>
      </c>
      <c r="J20" s="81" t="n">
        <f aca="false">SUM(J10:J19)</f>
        <v>3107.8150801863</v>
      </c>
      <c r="K20" s="81" t="n">
        <f aca="false">SUM(K10:K19)</f>
        <v>3114.26145566924</v>
      </c>
      <c r="L20" s="81" t="n">
        <f aca="false">SUM(L10:L19)</f>
        <v>3120.23453896401</v>
      </c>
      <c r="M20" s="81" t="n">
        <f aca="false">SUM(M10:M19)</f>
        <v>3125.71281983287</v>
      </c>
      <c r="N20" s="81" t="n">
        <f aca="false">SUM(N10:N19)</f>
        <v>3130.67411694549</v>
      </c>
      <c r="O20" s="81" t="n">
        <f aca="false">SUM(O10:O19)</f>
        <v>3167.68865805536</v>
      </c>
      <c r="P20" s="81" t="n">
        <f aca="false">SUM(P10:P19)</f>
        <v>3205.44348998742</v>
      </c>
      <c r="Q20" s="81" t="n">
        <f aca="false">SUM(Q10:Q19)</f>
        <v>3243.95341855813</v>
      </c>
      <c r="R20" s="81" t="n">
        <f aca="false">SUM(R10:R19)</f>
        <v>3283.23354570025</v>
      </c>
      <c r="S20" s="81" t="n">
        <f aca="false">SUM(S10:S19)</f>
        <v>3283.23354570025</v>
      </c>
      <c r="T20" s="81" t="n">
        <f aca="false">SUM(T10:T19)</f>
        <v>0</v>
      </c>
      <c r="U20" s="81" t="n">
        <f aca="false">SUM(U10:U19)</f>
        <v>0</v>
      </c>
      <c r="V20" s="81" t="n">
        <f aca="false">SUM(V10:V19)</f>
        <v>0</v>
      </c>
      <c r="W20" s="81" t="n">
        <f aca="false">SUM(W10:W19)</f>
        <v>0</v>
      </c>
      <c r="X20" s="81" t="n">
        <f aca="false">SUM(X10:X19)</f>
        <v>0</v>
      </c>
      <c r="Y20" s="81" t="n">
        <f aca="false">SUM(Y10:Y19)</f>
        <v>0</v>
      </c>
      <c r="AA20" s="96" t="n">
        <f aca="false">SUM(F20:Y20)</f>
        <v>43910.6663501693</v>
      </c>
      <c r="AB20" s="97" t="n">
        <f aca="false">AA20*$C$60</f>
        <v>21955.3331750846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51.4672926852273</v>
      </c>
      <c r="F23" s="103" t="n">
        <f aca="false">F25/$C$1</f>
        <v>52.3463472306818</v>
      </c>
      <c r="G23" s="103" t="n">
        <f aca="false">G25/$C$1</f>
        <v>53.2429828670455</v>
      </c>
      <c r="H23" s="103" t="n">
        <f aca="false">H25/$C$1</f>
        <v>54.1575512161364</v>
      </c>
      <c r="I23" s="103" t="n">
        <f aca="false">I25/$C$1</f>
        <v>55.0904109322091</v>
      </c>
      <c r="J23" s="103" t="n">
        <f aca="false">J25/$C$1</f>
        <v>56.0419278426033</v>
      </c>
      <c r="K23" s="103" t="n">
        <f aca="false">K25/$C$1</f>
        <v>57.0124750912053</v>
      </c>
      <c r="L23" s="103" t="n">
        <f aca="false">L25/$C$1</f>
        <v>58.0024332847795</v>
      </c>
      <c r="M23" s="103" t="n">
        <f aca="false">M25/$C$1</f>
        <v>59.012190642225</v>
      </c>
      <c r="N23" s="103" t="n">
        <f aca="false">N25/$C$1</f>
        <v>60.0421431468195</v>
      </c>
      <c r="O23" s="103" t="n">
        <f aca="false">O25/$C$1</f>
        <v>61.0926947015059</v>
      </c>
      <c r="P23" s="103" t="n">
        <f aca="false">P25/$C$1</f>
        <v>62.1642572872861</v>
      </c>
      <c r="Q23" s="103" t="n">
        <f aca="false">Q25/$C$1</f>
        <v>63.2572511247818</v>
      </c>
      <c r="R23" s="103" t="n">
        <f aca="false">R25/$C$1</f>
        <v>64.3721048390274</v>
      </c>
      <c r="S23" s="103" t="n">
        <f aca="false">S25/$C$1</f>
        <v>65.509255627558</v>
      </c>
      <c r="T23" s="103" t="n">
        <f aca="false">T25/$C$1</f>
        <v>0</v>
      </c>
      <c r="U23" s="103" t="n">
        <f aca="false">U25/$C$1</f>
        <v>0</v>
      </c>
      <c r="V23" s="103" t="n">
        <f aca="false">V25/$C$1</f>
        <v>0</v>
      </c>
      <c r="W23" s="103" t="n">
        <f aca="false">W25/$C$1</f>
        <v>0</v>
      </c>
      <c r="X23" s="103" t="n">
        <f aca="false">X25/$C$1</f>
        <v>0</v>
      </c>
      <c r="Y23" s="103" t="n">
        <f aca="false">Y25/$C$1</f>
        <v>0</v>
      </c>
      <c r="AA23" s="96" t="n">
        <f aca="false">SUM(F23:Y23)</f>
        <v>821.344025833865</v>
      </c>
      <c r="AB23" s="97" t="n">
        <f aca="false">AA23*$C$60</f>
        <v>410.672012916932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[17]FINANCIALS!O$14+[17]FINANCIALS!O$18</f>
        <v>566.1402195375</v>
      </c>
      <c r="F25" s="95" t="n">
        <f aca="false">[17]FINANCIALS!P$14+[17]FINANCIALS!P$18</f>
        <v>575.8098195375</v>
      </c>
      <c r="G25" s="95" t="n">
        <f aca="false">[17]FINANCIALS!Q$14+[17]FINANCIALS!Q$18</f>
        <v>585.6728115375</v>
      </c>
      <c r="H25" s="95" t="n">
        <f aca="false">[17]FINANCIALS!R$14+[17]FINANCIALS!R$18</f>
        <v>595.7330633775</v>
      </c>
      <c r="I25" s="95" t="n">
        <f aca="false">[17]FINANCIALS!S$14+[17]FINANCIALS!S$18</f>
        <v>605.9945202543</v>
      </c>
      <c r="J25" s="95" t="n">
        <f aca="false">[17]FINANCIALS!T$14+[17]FINANCIALS!T$18</f>
        <v>616.461206268636</v>
      </c>
      <c r="K25" s="95" t="n">
        <f aca="false">[17]FINANCIALS!U$14+[17]FINANCIALS!U$18</f>
        <v>627.137226003259</v>
      </c>
      <c r="L25" s="95" t="n">
        <f aca="false">[17]FINANCIALS!V$14+[17]FINANCIALS!V$18</f>
        <v>638.026766132574</v>
      </c>
      <c r="M25" s="95" t="n">
        <f aca="false">[17]FINANCIALS!W$14+[17]FINANCIALS!W$18</f>
        <v>649.134097064475</v>
      </c>
      <c r="N25" s="95" t="n">
        <f aca="false">[17]FINANCIALS!X$14+[17]FINANCIALS!X$18</f>
        <v>660.463574615015</v>
      </c>
      <c r="O25" s="95" t="n">
        <f aca="false">[17]FINANCIALS!Y$14+[17]FINANCIALS!Y$18</f>
        <v>672.019641716565</v>
      </c>
      <c r="P25" s="95" t="n">
        <f aca="false">[17]FINANCIALS!Z$14+[17]FINANCIALS!Z$18</f>
        <v>683.806830160147</v>
      </c>
      <c r="Q25" s="95" t="n">
        <f aca="false">[17]FINANCIALS!AA$14+[17]FINANCIALS!AA$18</f>
        <v>695.8297623726</v>
      </c>
      <c r="R25" s="95" t="n">
        <f aca="false">[17]FINANCIALS!AB$14+[17]FINANCIALS!AB$18</f>
        <v>708.093153229302</v>
      </c>
      <c r="S25" s="95" t="n">
        <f aca="false">[17]FINANCIALS!AC$14+[17]FINANCIALS!AC$18</f>
        <v>720.601811903138</v>
      </c>
      <c r="T25" s="95" t="n">
        <f aca="false">[17]FINANCIALS!AD$14+[17]FINANCIALS!AD$18</f>
        <v>0</v>
      </c>
      <c r="U25" s="95" t="n">
        <f aca="false">[17]FINANCIALS!AE$14+[17]FINANCIALS!AE$18</f>
        <v>0</v>
      </c>
      <c r="V25" s="95" t="n">
        <f aca="false">[17]FINANCIALS!AF$14+[17]FINANCIALS!AF$18</f>
        <v>0</v>
      </c>
      <c r="W25" s="95" t="n">
        <f aca="false">[17]FINANCIALS!AG$14+[17]FINANCIALS!AG$18</f>
        <v>0</v>
      </c>
      <c r="X25" s="95" t="n">
        <f aca="false">[17]FINANCIALS!AH$14+[17]FINANCIALS!AH$18</f>
        <v>0</v>
      </c>
      <c r="Y25" s="95" t="n">
        <f aca="false">[17]FINANCIALS!AI$14+[17]FINANCIALS!AI$18</f>
        <v>0</v>
      </c>
      <c r="AA25" s="96" t="n">
        <f aca="false">SUM(F25:Y25)</f>
        <v>9034.78428417251</v>
      </c>
      <c r="AB25" s="97" t="n">
        <f aca="false">AA25*$C$60</f>
        <v>4517.39214208626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 t="n">
        <f aca="false">[17]FINANCIALS!O$21</f>
        <v>0</v>
      </c>
      <c r="F28" s="95" t="n">
        <f aca="false">[17]FINANCIALS!P$21</f>
        <v>0</v>
      </c>
      <c r="G28" s="95" t="n">
        <f aca="false">[17]FINANCIALS!Q$21</f>
        <v>0</v>
      </c>
      <c r="H28" s="95" t="n">
        <f aca="false">[17]FINANCIALS!R$21</f>
        <v>0</v>
      </c>
      <c r="I28" s="95" t="n">
        <f aca="false">[17]FINANCIALS!S$21</f>
        <v>0</v>
      </c>
      <c r="J28" s="95" t="n">
        <f aca="false">[17]FINANCIALS!T$21</f>
        <v>0</v>
      </c>
      <c r="K28" s="95" t="n">
        <f aca="false">[17]FINANCIALS!U$21</f>
        <v>0</v>
      </c>
      <c r="L28" s="95" t="n">
        <f aca="false">[17]FINANCIALS!V$21</f>
        <v>0</v>
      </c>
      <c r="M28" s="95" t="n">
        <f aca="false">[17]FINANCIALS!W$21</f>
        <v>0</v>
      </c>
      <c r="N28" s="95" t="n">
        <f aca="false">[17]FINANCIALS!X$21</f>
        <v>0</v>
      </c>
      <c r="O28" s="95" t="n">
        <f aca="false">[17]FINANCIALS!Y$21</f>
        <v>0</v>
      </c>
      <c r="P28" s="95" t="n">
        <f aca="false">[17]FINANCIALS!Z$21</f>
        <v>0</v>
      </c>
      <c r="Q28" s="95" t="n">
        <f aca="false">[17]FINANCIALS!AA$21</f>
        <v>0</v>
      </c>
      <c r="R28" s="95" t="n">
        <f aca="false">[17]FINANCIALS!AB$21</f>
        <v>0</v>
      </c>
      <c r="S28" s="95" t="n">
        <f aca="false">[17]FINANCIALS!AC$21</f>
        <v>0</v>
      </c>
      <c r="T28" s="95" t="n">
        <f aca="false">[17]FINANCIALS!AD$21</f>
        <v>0</v>
      </c>
      <c r="U28" s="95" t="n">
        <f aca="false">[17]FINANCIALS!AE$21</f>
        <v>0</v>
      </c>
      <c r="V28" s="95" t="n">
        <f aca="false">[17]FINANCIALS!AF$21</f>
        <v>0</v>
      </c>
      <c r="W28" s="95" t="n">
        <f aca="false">[17]FINANCIALS!AG$21</f>
        <v>0</v>
      </c>
      <c r="X28" s="95" t="n">
        <f aca="false">[17]FINANCIALS!AH$21</f>
        <v>0</v>
      </c>
      <c r="Y28" s="95" t="n">
        <f aca="false">[17]FINANCIALS!AI$21</f>
        <v>0</v>
      </c>
      <c r="AA28" s="96" t="n">
        <f aca="false">SUM(F28:Y28)</f>
        <v>0</v>
      </c>
      <c r="AB28" s="97" t="n">
        <f aca="false">AA28*$C$60</f>
        <v>0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 t="n">
        <f aca="false">[17]FINANCIALS!O$20</f>
        <v>19.38</v>
      </c>
      <c r="F29" s="95" t="n">
        <f aca="false">[17]FINANCIALS!P$20</f>
        <v>19.7676</v>
      </c>
      <c r="G29" s="95" t="n">
        <f aca="false">[17]FINANCIALS!Q$20</f>
        <v>20.162952</v>
      </c>
      <c r="H29" s="95" t="n">
        <f aca="false">[17]FINANCIALS!R$20</f>
        <v>20.56621104</v>
      </c>
      <c r="I29" s="95" t="n">
        <f aca="false">[17]FINANCIALS!S$20</f>
        <v>20.9775352608</v>
      </c>
      <c r="J29" s="95" t="n">
        <f aca="false">[17]FINANCIALS!T$20</f>
        <v>21.397085966016</v>
      </c>
      <c r="K29" s="95" t="n">
        <f aca="false">[17]FINANCIALS!U$20</f>
        <v>21.8250276853363</v>
      </c>
      <c r="L29" s="95" t="n">
        <f aca="false">[17]FINANCIALS!V$20</f>
        <v>22.261528239043</v>
      </c>
      <c r="M29" s="95" t="n">
        <f aca="false">[17]FINANCIALS!W$20</f>
        <v>22.7067588038239</v>
      </c>
      <c r="N29" s="95" t="n">
        <f aca="false">[17]FINANCIALS!X$20</f>
        <v>23.1608939799004</v>
      </c>
      <c r="O29" s="95" t="n">
        <f aca="false">[17]FINANCIALS!Y$20</f>
        <v>23.6241118594984</v>
      </c>
      <c r="P29" s="95" t="n">
        <f aca="false">[17]FINANCIALS!Z$20</f>
        <v>24.0965940966884</v>
      </c>
      <c r="Q29" s="95" t="n">
        <f aca="false">[17]FINANCIALS!AA$20</f>
        <v>24.5785259786221</v>
      </c>
      <c r="R29" s="95" t="n">
        <f aca="false">[17]FINANCIALS!AB$20</f>
        <v>25.0700964981946</v>
      </c>
      <c r="S29" s="95" t="n">
        <f aca="false">[17]FINANCIALS!AC$20</f>
        <v>25.5714984281585</v>
      </c>
      <c r="T29" s="95" t="n">
        <f aca="false">[17]FINANCIALS!AD$20</f>
        <v>0</v>
      </c>
      <c r="U29" s="95" t="n">
        <f aca="false">[17]FINANCIALS!AE$20</f>
        <v>0</v>
      </c>
      <c r="V29" s="95" t="n">
        <f aca="false">[17]FINANCIALS!AF$20</f>
        <v>0</v>
      </c>
      <c r="W29" s="95" t="n">
        <f aca="false">[17]FINANCIALS!AG$20</f>
        <v>0</v>
      </c>
      <c r="X29" s="95" t="n">
        <f aca="false">[17]FINANCIALS!AH$20</f>
        <v>0</v>
      </c>
      <c r="Y29" s="95" t="n">
        <f aca="false">[17]FINANCIALS!AI$20</f>
        <v>0</v>
      </c>
      <c r="AA29" s="96" t="n">
        <f aca="false">SUM(F29:Y29)</f>
        <v>315.766419836082</v>
      </c>
      <c r="AB29" s="97" t="n">
        <f aca="false">AA29*$C$60</f>
        <v>157.883209918041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 t="n">
        <f aca="false">[17]FINANCIALS!O$17</f>
        <v>91.8696570793488</v>
      </c>
      <c r="F31" s="95" t="n">
        <f aca="false">[17]FINANCIALS!P$17</f>
        <v>92.0492411114149</v>
      </c>
      <c r="G31" s="95" t="n">
        <f aca="false">[17]FINANCIALS!Q$17</f>
        <v>92.2323270321062</v>
      </c>
      <c r="H31" s="95" t="n">
        <f aca="false">[17]FINANCIALS!R$17</f>
        <v>92.418983128251</v>
      </c>
      <c r="I31" s="95" t="n">
        <f aca="false">[17]FINANCIALS!S$17</f>
        <v>92.6092790182707</v>
      </c>
      <c r="J31" s="95" t="n">
        <f aca="false">[17]FINANCIALS!T$17</f>
        <v>92.8032856781457</v>
      </c>
      <c r="K31" s="95" t="n">
        <f aca="false">[17]FINANCIALS!U$17</f>
        <v>93.0010754678883</v>
      </c>
      <c r="L31" s="95" t="n">
        <f aca="false">[17]FINANCIALS!V$17</f>
        <v>93.2027221585309</v>
      </c>
      <c r="M31" s="95" t="n">
        <f aca="false">[17]FINANCIALS!W$17</f>
        <v>93.408300959641</v>
      </c>
      <c r="N31" s="95" t="n">
        <f aca="false">[17]FINANCIALS!X$17</f>
        <v>93.6178885473727</v>
      </c>
      <c r="O31" s="95" t="n">
        <f aca="false">[17]FINANCIALS!Y$17</f>
        <v>93.8315630930653</v>
      </c>
      <c r="P31" s="95" t="n">
        <f aca="false">[17]FINANCIALS!Z$17</f>
        <v>94.0494042923988</v>
      </c>
      <c r="Q31" s="95" t="n">
        <f aca="false">[17]FINANCIALS!AA$17</f>
        <v>94.2714933951193</v>
      </c>
      <c r="R31" s="95" t="n">
        <f aca="false">[17]FINANCIALS!AB$17</f>
        <v>94.4979132353429</v>
      </c>
      <c r="S31" s="95" t="n">
        <f aca="false">[17]FINANCIALS!AC$17</f>
        <v>94.7287482624508</v>
      </c>
      <c r="T31" s="95" t="n">
        <f aca="false">[17]FINANCIALS!AD$17</f>
        <v>0</v>
      </c>
      <c r="U31" s="95" t="n">
        <f aca="false">[17]FINANCIALS!AE$17</f>
        <v>0</v>
      </c>
      <c r="V31" s="95" t="n">
        <f aca="false">[17]FINANCIALS!AF$17</f>
        <v>0</v>
      </c>
      <c r="W31" s="95" t="n">
        <f aca="false">[17]FINANCIALS!AG$17</f>
        <v>0</v>
      </c>
      <c r="X31" s="95" t="n">
        <f aca="false">[17]FINANCIALS!AH$17</f>
        <v>0</v>
      </c>
      <c r="Y31" s="95" t="n">
        <f aca="false">[17]FINANCIALS!AI$17</f>
        <v>0</v>
      </c>
      <c r="AA31" s="96" t="n">
        <f aca="false">SUM(F31:Y31)</f>
        <v>1306.72222538</v>
      </c>
      <c r="AB31" s="97" t="n">
        <f aca="false">AA31*$C$60</f>
        <v>653.361112689999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 t="n">
        <f aca="false">[17]FINANCIALS!O$19</f>
        <v>80.1108</v>
      </c>
      <c r="F34" s="95" t="n">
        <f aca="false">[17]FINANCIALS!P$19</f>
        <v>81.713016</v>
      </c>
      <c r="G34" s="95" t="n">
        <f aca="false">[17]FINANCIALS!Q$19</f>
        <v>83.34727632</v>
      </c>
      <c r="H34" s="95" t="n">
        <f aca="false">[17]FINANCIALS!R$19</f>
        <v>85.0142218464</v>
      </c>
      <c r="I34" s="95" t="n">
        <f aca="false">[17]FINANCIALS!S$19</f>
        <v>86.714506283328</v>
      </c>
      <c r="J34" s="95" t="n">
        <f aca="false">[17]FINANCIALS!T$19</f>
        <v>88.4487964089946</v>
      </c>
      <c r="K34" s="95" t="n">
        <f aca="false">[17]FINANCIALS!U$19</f>
        <v>90.2177723371745</v>
      </c>
      <c r="L34" s="95" t="n">
        <f aca="false">[17]FINANCIALS!V$19</f>
        <v>92.022127783918</v>
      </c>
      <c r="M34" s="95" t="n">
        <f aca="false">[17]FINANCIALS!W$19</f>
        <v>93.8625703395963</v>
      </c>
      <c r="N34" s="95" t="n">
        <f aca="false">[17]FINANCIALS!X$19</f>
        <v>95.7398217463882</v>
      </c>
      <c r="O34" s="95" t="n">
        <f aca="false">[17]FINANCIALS!Y$19</f>
        <v>97.654618181316</v>
      </c>
      <c r="P34" s="95" t="n">
        <f aca="false">[17]FINANCIALS!Z$19</f>
        <v>99.6077105449423</v>
      </c>
      <c r="Q34" s="95" t="n">
        <f aca="false">[17]FINANCIALS!AA$19</f>
        <v>101.599864755841</v>
      </c>
      <c r="R34" s="95" t="n">
        <f aca="false">[17]FINANCIALS!AB$19</f>
        <v>103.631862050958</v>
      </c>
      <c r="S34" s="95" t="n">
        <f aca="false">[17]FINANCIALS!AC$19</f>
        <v>105.704499291977</v>
      </c>
      <c r="T34" s="95" t="n">
        <f aca="false">[17]FINANCIALS!AD$19</f>
        <v>0</v>
      </c>
      <c r="U34" s="95" t="n">
        <f aca="false">[17]FINANCIALS!AE$19</f>
        <v>0</v>
      </c>
      <c r="V34" s="95" t="n">
        <f aca="false">[17]FINANCIALS!AF$19</f>
        <v>0</v>
      </c>
      <c r="W34" s="95" t="n">
        <f aca="false">[17]FINANCIALS!AG$19</f>
        <v>0</v>
      </c>
      <c r="X34" s="95" t="n">
        <f aca="false">[17]FINANCIALS!AH$19</f>
        <v>0</v>
      </c>
      <c r="Y34" s="95" t="n">
        <f aca="false">[17]FINANCIALS!AI$19</f>
        <v>0</v>
      </c>
      <c r="AA34" s="96" t="n">
        <f aca="false">SUM(F34:Y34)</f>
        <v>1305.27866389083</v>
      </c>
      <c r="AB34" s="97" t="n">
        <f aca="false">AA34*$C$60</f>
        <v>652.639331945417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757.500676616849</v>
      </c>
      <c r="F36" s="81" t="n">
        <f aca="false">SUM(F24:F35)</f>
        <v>769.339676648915</v>
      </c>
      <c r="G36" s="81" t="n">
        <f aca="false">SUM(G24:G35)</f>
        <v>781.415366889606</v>
      </c>
      <c r="H36" s="81" t="n">
        <f aca="false">SUM(H24:H35)</f>
        <v>793.732479392151</v>
      </c>
      <c r="I36" s="81" t="n">
        <f aca="false">SUM(I24:I35)</f>
        <v>806.295840816699</v>
      </c>
      <c r="J36" s="81" t="n">
        <f aca="false">SUM(J24:J35)</f>
        <v>819.110374321792</v>
      </c>
      <c r="K36" s="81" t="n">
        <f aca="false">SUM(K24:K35)</f>
        <v>832.181101493658</v>
      </c>
      <c r="L36" s="81" t="n">
        <f aca="false">SUM(L24:L35)</f>
        <v>845.513144314066</v>
      </c>
      <c r="M36" s="81" t="n">
        <f aca="false">SUM(M24:M35)</f>
        <v>859.111727167537</v>
      </c>
      <c r="N36" s="81" t="n">
        <f aca="false">SUM(N24:N35)</f>
        <v>872.982178888676</v>
      </c>
      <c r="O36" s="81" t="n">
        <f aca="false">SUM(O24:O35)</f>
        <v>887.129934850445</v>
      </c>
      <c r="P36" s="81" t="n">
        <f aca="false">SUM(P24:P35)</f>
        <v>901.560539094176</v>
      </c>
      <c r="Q36" s="81" t="n">
        <f aca="false">SUM(Q24:Q35)</f>
        <v>916.279646502182</v>
      </c>
      <c r="R36" s="81" t="n">
        <f aca="false">SUM(R24:R35)</f>
        <v>931.293025013797</v>
      </c>
      <c r="S36" s="81" t="n">
        <f aca="false">SUM(S24:S35)</f>
        <v>946.606557885724</v>
      </c>
      <c r="T36" s="81" t="n">
        <f aca="false">SUM(T24:T35)</f>
        <v>0</v>
      </c>
      <c r="U36" s="81" t="n">
        <f aca="false">SUM(U24:U35)</f>
        <v>0</v>
      </c>
      <c r="V36" s="81" t="n">
        <f aca="false">SUM(V24:V35)</f>
        <v>0</v>
      </c>
      <c r="W36" s="81" t="n">
        <f aca="false">SUM(W24:W35)</f>
        <v>0</v>
      </c>
      <c r="X36" s="81" t="n">
        <f aca="false">SUM(X24:X35)</f>
        <v>0</v>
      </c>
      <c r="Y36" s="81" t="n">
        <f aca="false">SUM(Y24:Y35)</f>
        <v>0</v>
      </c>
      <c r="AA36" s="96" t="n">
        <f aca="false">SUM(F36:Y36)</f>
        <v>11962.5515932794</v>
      </c>
      <c r="AB36" s="97" t="n">
        <f aca="false">AA36*$C$60</f>
        <v>5981.27579663971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0.206538268723354</v>
      </c>
      <c r="F37" s="104" t="n">
        <f aca="false">F36/F20</f>
        <v>0.25750486990899</v>
      </c>
      <c r="G37" s="104" t="n">
        <f aca="false">G36/G20</f>
        <v>0.259007049960292</v>
      </c>
      <c r="H37" s="104" t="n">
        <f aca="false">H36/H20</f>
        <v>0.260517794152118</v>
      </c>
      <c r="I37" s="104" t="n">
        <f aca="false">I36/I20</f>
        <v>0.26203703570289</v>
      </c>
      <c r="J37" s="104" t="n">
        <f aca="false">J36/J20</f>
        <v>0.263564708062582</v>
      </c>
      <c r="K37" s="104" t="n">
        <f aca="false">K36/K20</f>
        <v>0.267216196629459</v>
      </c>
      <c r="L37" s="104" t="n">
        <f aca="false">L36/L20</f>
        <v>0.270977432547361</v>
      </c>
      <c r="M37" s="104" t="n">
        <f aca="false">M36/M20</f>
        <v>0.274853058066119</v>
      </c>
      <c r="N37" s="104" t="n">
        <f aca="false">N36/N20</f>
        <v>0.278847988094149</v>
      </c>
      <c r="O37" s="104" t="n">
        <f aca="false">O36/O20</f>
        <v>0.280055911616975</v>
      </c>
      <c r="P37" s="104" t="n">
        <f aca="false">P36/P20</f>
        <v>0.281259221043923</v>
      </c>
      <c r="Q37" s="104" t="n">
        <f aca="false">Q36/Q20</f>
        <v>0.282457707703291</v>
      </c>
      <c r="R37" s="104" t="n">
        <f aca="false">R36/R20</f>
        <v>0.283651166464666</v>
      </c>
      <c r="S37" s="104" t="n">
        <f aca="false">S36/S20</f>
        <v>0.288315328382718</v>
      </c>
      <c r="T37" s="104" t="e">
        <f aca="false">T36/T20</f>
        <v>#DIV/0!</v>
      </c>
      <c r="U37" s="104" t="e">
        <f aca="false">U36/U20</f>
        <v>#DIV/0!</v>
      </c>
      <c r="V37" s="104" t="e">
        <f aca="false">V36/V20</f>
        <v>#DIV/0!</v>
      </c>
      <c r="W37" s="104" t="e">
        <f aca="false">W36/W20</f>
        <v>#DIV/0!</v>
      </c>
      <c r="X37" s="104" t="e">
        <f aca="false">X36/X20</f>
        <v>#DIV/0!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2910.10378864318</v>
      </c>
      <c r="F39" s="105" t="n">
        <f aca="false">F20-F36</f>
        <v>2218.33071933553</v>
      </c>
      <c r="G39" s="105" t="n">
        <f aca="false">G20-G36</f>
        <v>2235.55026014411</v>
      </c>
      <c r="H39" s="105" t="n">
        <f aca="false">H20-H36</f>
        <v>2253.017098599</v>
      </c>
      <c r="I39" s="105" t="n">
        <f aca="false">I20-I36</f>
        <v>2270.73423874394</v>
      </c>
      <c r="J39" s="105" t="n">
        <f aca="false">J20-J36</f>
        <v>2288.70470586451</v>
      </c>
      <c r="K39" s="105" t="n">
        <f aca="false">K20-K36</f>
        <v>2282.08035417558</v>
      </c>
      <c r="L39" s="105" t="n">
        <f aca="false">L20-L36</f>
        <v>2274.72139464994</v>
      </c>
      <c r="M39" s="105" t="n">
        <f aca="false">M20-M36</f>
        <v>2266.60109266534</v>
      </c>
      <c r="N39" s="105" t="n">
        <f aca="false">N20-N36</f>
        <v>2257.69193805682</v>
      </c>
      <c r="O39" s="105" t="n">
        <f aca="false">O20-O36</f>
        <v>2280.55872320491</v>
      </c>
      <c r="P39" s="105" t="n">
        <f aca="false">P20-P36</f>
        <v>2303.88295089325</v>
      </c>
      <c r="Q39" s="105" t="n">
        <f aca="false">Q20-Q36</f>
        <v>2327.67377205595</v>
      </c>
      <c r="R39" s="105" t="n">
        <f aca="false">R20-R36</f>
        <v>2351.94052068645</v>
      </c>
      <c r="S39" s="105" t="n">
        <f aca="false">S20-S36</f>
        <v>2336.62698781453</v>
      </c>
      <c r="T39" s="105" t="n">
        <f aca="false">T20-T36</f>
        <v>0</v>
      </c>
      <c r="U39" s="105" t="n">
        <f aca="false">U20-U36</f>
        <v>0</v>
      </c>
      <c r="V39" s="105" t="n">
        <f aca="false">V20-V36</f>
        <v>0</v>
      </c>
      <c r="W39" s="105" t="n">
        <f aca="false">W20-W36</f>
        <v>0</v>
      </c>
      <c r="X39" s="105" t="n">
        <f aca="false">X20-X36</f>
        <v>0</v>
      </c>
      <c r="Y39" s="105" t="n">
        <f aca="false">Y20-Y36</f>
        <v>0</v>
      </c>
      <c r="Z39" s="106"/>
      <c r="AA39" s="96" t="n">
        <f aca="false">SUM(F39:Y39)</f>
        <v>31948.1147568898</v>
      </c>
      <c r="AB39" s="97" t="n">
        <f aca="false">AA39*$C$60</f>
        <v>15974.0573784449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681</v>
      </c>
      <c r="G41" s="81" t="n">
        <f aca="false">+G109</f>
        <v>681</v>
      </c>
      <c r="H41" s="81" t="n">
        <f aca="false">+H109</f>
        <v>681</v>
      </c>
      <c r="I41" s="81" t="n">
        <f aca="false">+I109</f>
        <v>681</v>
      </c>
      <c r="J41" s="81" t="n">
        <f aca="false">+J109</f>
        <v>681</v>
      </c>
      <c r="K41" s="81" t="n">
        <f aca="false">+K109</f>
        <v>681</v>
      </c>
      <c r="L41" s="81" t="n">
        <f aca="false">+L109</f>
        <v>681</v>
      </c>
      <c r="M41" s="81" t="n">
        <f aca="false">+M109</f>
        <v>681</v>
      </c>
      <c r="N41" s="81" t="n">
        <f aca="false">+N109</f>
        <v>681</v>
      </c>
      <c r="O41" s="81" t="n">
        <f aca="false">+O109</f>
        <v>681</v>
      </c>
      <c r="P41" s="81" t="n">
        <f aca="false">+P109</f>
        <v>681</v>
      </c>
      <c r="Q41" s="81" t="n">
        <f aca="false">+Q109</f>
        <v>681</v>
      </c>
      <c r="R41" s="81" t="n">
        <f aca="false">+R109</f>
        <v>681</v>
      </c>
      <c r="S41" s="81" t="n">
        <f aca="false">+S109</f>
        <v>681</v>
      </c>
      <c r="T41" s="81" t="n">
        <f aca="false">+T109</f>
        <v>0</v>
      </c>
      <c r="U41" s="81" t="n">
        <f aca="false">+U109</f>
        <v>0</v>
      </c>
      <c r="V41" s="81" t="n">
        <f aca="false">+V109</f>
        <v>0</v>
      </c>
      <c r="W41" s="81" t="n">
        <f aca="false">+W109</f>
        <v>0</v>
      </c>
      <c r="X41" s="81" t="n">
        <f aca="false">+X109</f>
        <v>0</v>
      </c>
      <c r="Y41" s="81" t="n">
        <f aca="false">+Y109</f>
        <v>0</v>
      </c>
      <c r="AA41" s="96" t="n">
        <f aca="false">SUM(F41:Y41)</f>
        <v>9534</v>
      </c>
      <c r="AB41" s="97" t="n">
        <f aca="false">AA41*$C$60</f>
        <v>4767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2910.10378864318</v>
      </c>
      <c r="F44" s="105" t="n">
        <f aca="false">F39-F41</f>
        <v>1537.33071933553</v>
      </c>
      <c r="G44" s="105" t="n">
        <f aca="false">G39-G41</f>
        <v>1554.55026014411</v>
      </c>
      <c r="H44" s="105" t="n">
        <f aca="false">H39-H41</f>
        <v>1572.01709859899</v>
      </c>
      <c r="I44" s="105" t="n">
        <f aca="false">I39-I41</f>
        <v>1589.73423874394</v>
      </c>
      <c r="J44" s="105" t="n">
        <f aca="false">J39-J41</f>
        <v>1607.70470586451</v>
      </c>
      <c r="K44" s="105" t="n">
        <f aca="false">K39-K41</f>
        <v>1601.08035417558</v>
      </c>
      <c r="L44" s="105" t="n">
        <f aca="false">L39-L41</f>
        <v>1593.72139464994</v>
      </c>
      <c r="M44" s="105" t="n">
        <f aca="false">M39-M41</f>
        <v>1585.60109266534</v>
      </c>
      <c r="N44" s="105" t="n">
        <f aca="false">N39-N41</f>
        <v>1576.69193805682</v>
      </c>
      <c r="O44" s="105" t="n">
        <f aca="false">O39-O41</f>
        <v>1599.55872320491</v>
      </c>
      <c r="P44" s="105" t="n">
        <f aca="false">P39-P41</f>
        <v>1622.88295089325</v>
      </c>
      <c r="Q44" s="105" t="n">
        <f aca="false">Q39-Q41</f>
        <v>1646.67377205595</v>
      </c>
      <c r="R44" s="105" t="n">
        <f aca="false">R39-R41</f>
        <v>1670.94052068645</v>
      </c>
      <c r="S44" s="105" t="n">
        <f aca="false">S39-S41</f>
        <v>1655.62698781453</v>
      </c>
      <c r="T44" s="105" t="n">
        <f aca="false">T39-T41</f>
        <v>0</v>
      </c>
      <c r="U44" s="105" t="n">
        <f aca="false">U39-U41</f>
        <v>0</v>
      </c>
      <c r="V44" s="105" t="n">
        <f aca="false">V39-V41</f>
        <v>0</v>
      </c>
      <c r="W44" s="105" t="n">
        <f aca="false">W39-W41</f>
        <v>0</v>
      </c>
      <c r="X44" s="105" t="n">
        <f aca="false">X39-X41</f>
        <v>0</v>
      </c>
      <c r="Y44" s="105" t="n">
        <f aca="false">Y39-Y41</f>
        <v>0</v>
      </c>
      <c r="Z44" s="106"/>
      <c r="AA44" s="96" t="n">
        <f aca="false">SUM(F44:Y44)</f>
        <v>22414.1147568898</v>
      </c>
      <c r="AB44" s="97" t="n">
        <f aca="false">AA44*$C$60</f>
        <v>11207.0573784449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f aca="false">-[17]FINANCIALS!$O$29</f>
        <v>304.858875</v>
      </c>
      <c r="F46" s="95" t="n">
        <v>0</v>
      </c>
      <c r="G46" s="95" t="n">
        <v>0</v>
      </c>
      <c r="H46" s="95" t="n">
        <v>0</v>
      </c>
      <c r="I46" s="95" t="n">
        <v>0</v>
      </c>
      <c r="J46" s="95" t="n">
        <v>0</v>
      </c>
      <c r="K46" s="95" t="n">
        <v>0</v>
      </c>
      <c r="L46" s="95" t="n">
        <v>0</v>
      </c>
      <c r="M46" s="95" t="n">
        <v>0</v>
      </c>
      <c r="N46" s="95" t="n">
        <v>0</v>
      </c>
      <c r="O46" s="95" t="n">
        <v>0</v>
      </c>
      <c r="P46" s="95" t="n">
        <v>0</v>
      </c>
      <c r="Q46" s="95" t="n">
        <v>0</v>
      </c>
      <c r="R46" s="95" t="n">
        <v>0</v>
      </c>
      <c r="S46" s="95" t="n">
        <v>0</v>
      </c>
      <c r="T46" s="95" t="n">
        <v>0</v>
      </c>
      <c r="U46" s="95" t="n">
        <v>0</v>
      </c>
      <c r="V46" s="95" t="n">
        <v>0</v>
      </c>
      <c r="W46" s="95" t="n">
        <v>0</v>
      </c>
      <c r="X46" s="95" t="n">
        <v>0</v>
      </c>
      <c r="Y46" s="95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2605.24491364318</v>
      </c>
      <c r="F49" s="105" t="n">
        <f aca="false">F44-F46</f>
        <v>1537.33071933553</v>
      </c>
      <c r="G49" s="105" t="n">
        <f aca="false">G44-G46</f>
        <v>1554.55026014411</v>
      </c>
      <c r="H49" s="105" t="n">
        <f aca="false">H44-H46</f>
        <v>1572.01709859899</v>
      </c>
      <c r="I49" s="105" t="n">
        <f aca="false">I44-I46</f>
        <v>1589.73423874394</v>
      </c>
      <c r="J49" s="105" t="n">
        <f aca="false">J44-J46</f>
        <v>1607.70470586451</v>
      </c>
      <c r="K49" s="105" t="n">
        <f aca="false">K44-K46</f>
        <v>1601.08035417558</v>
      </c>
      <c r="L49" s="105" t="n">
        <f aca="false">L44-L46</f>
        <v>1593.72139464994</v>
      </c>
      <c r="M49" s="105" t="n">
        <f aca="false">M44-M46</f>
        <v>1585.60109266534</v>
      </c>
      <c r="N49" s="105" t="n">
        <f aca="false">N44-N46</f>
        <v>1576.69193805682</v>
      </c>
      <c r="O49" s="105" t="n">
        <f aca="false">O44-O46</f>
        <v>1599.55872320491</v>
      </c>
      <c r="P49" s="105" t="n">
        <f aca="false">P44-P46</f>
        <v>1622.88295089325</v>
      </c>
      <c r="Q49" s="105" t="n">
        <f aca="false">Q44-Q46</f>
        <v>1646.67377205595</v>
      </c>
      <c r="R49" s="105" t="n">
        <f aca="false">R44-R46</f>
        <v>1670.94052068645</v>
      </c>
      <c r="S49" s="105" t="n">
        <f aca="false">S44-S46</f>
        <v>1655.62698781453</v>
      </c>
      <c r="T49" s="105" t="n">
        <f aca="false">T44-T46</f>
        <v>0</v>
      </c>
      <c r="U49" s="105" t="n">
        <f aca="false">U44-U46</f>
        <v>0</v>
      </c>
      <c r="V49" s="105" t="n">
        <f aca="false">V44-V46</f>
        <v>0</v>
      </c>
      <c r="W49" s="105" t="n">
        <f aca="false">W44-W46</f>
        <v>0</v>
      </c>
      <c r="X49" s="105" t="n">
        <f aca="false">X44-X46</f>
        <v>0</v>
      </c>
      <c r="Y49" s="105" t="n">
        <f aca="false">Y44-Y46</f>
        <v>0</v>
      </c>
      <c r="Z49" s="106"/>
      <c r="AA49" s="96" t="n">
        <f aca="false">SUM(F49:Y49)</f>
        <v>22414.1147568898</v>
      </c>
      <c r="AB49" s="97" t="n">
        <f aca="false">AA49*$C$60</f>
        <v>11207.0573784449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0.05</v>
      </c>
      <c r="D51" s="81"/>
      <c r="E51" s="81" t="n">
        <f aca="false">E49*-$C$51</f>
        <v>-130.262245682159</v>
      </c>
      <c r="F51" s="81" t="n">
        <f aca="false">F49*-$C$51</f>
        <v>-76.8665359667764</v>
      </c>
      <c r="G51" s="107" t="n">
        <f aca="false">G49*-$C$51</f>
        <v>-77.7275130072055</v>
      </c>
      <c r="H51" s="81" t="n">
        <f aca="false">H49*-$C$51</f>
        <v>-78.6008549299498</v>
      </c>
      <c r="I51" s="81" t="n">
        <f aca="false">I49*-$C$51</f>
        <v>-79.4867119371971</v>
      </c>
      <c r="J51" s="81" t="n">
        <f aca="false">J49*-$C$51</f>
        <v>-80.3852352932254</v>
      </c>
      <c r="K51" s="81" t="n">
        <f aca="false">K49*-$C$51</f>
        <v>-80.0540177087791</v>
      </c>
      <c r="L51" s="81" t="n">
        <f aca="false">L49*-$C$51</f>
        <v>-79.686069732497</v>
      </c>
      <c r="M51" s="81" t="n">
        <f aca="false">M49*-$C$51</f>
        <v>-79.2800546332669</v>
      </c>
      <c r="N51" s="81" t="n">
        <f aca="false">N49*-$C$51</f>
        <v>-78.8345969028409</v>
      </c>
      <c r="O51" s="81" t="n">
        <f aca="false">O49*-$C$51</f>
        <v>-79.9779361602458</v>
      </c>
      <c r="P51" s="81" t="n">
        <f aca="false">P49*-$C$51</f>
        <v>-81.1441475446624</v>
      </c>
      <c r="Q51" s="81" t="n">
        <f aca="false">Q49*-$C$51</f>
        <v>-82.3336886027974</v>
      </c>
      <c r="R51" s="81" t="n">
        <f aca="false">R49*-$C$51</f>
        <v>-83.5470260343226</v>
      </c>
      <c r="S51" s="81" t="n">
        <f aca="false">S49*-$C$51</f>
        <v>-82.7813493907263</v>
      </c>
      <c r="T51" s="81" t="n">
        <f aca="false">T49*-$C$51</f>
        <v>-0</v>
      </c>
      <c r="U51" s="81" t="n">
        <f aca="false">U49*-$C$51</f>
        <v>-0</v>
      </c>
      <c r="V51" s="81" t="n">
        <f aca="false">V49*-$C$51</f>
        <v>-0</v>
      </c>
      <c r="W51" s="81" t="n">
        <f aca="false">W49*-$C$51</f>
        <v>-0</v>
      </c>
      <c r="X51" s="81" t="n">
        <f aca="false">X49*-$C$51</f>
        <v>-0</v>
      </c>
      <c r="Y51" s="81" t="n">
        <f aca="false">Y49*-$C$51</f>
        <v>-0</v>
      </c>
      <c r="AA51" s="96" t="n">
        <f aca="false">SUM(F51:Y51)</f>
        <v>-1120.70573784449</v>
      </c>
      <c r="AB51" s="97" t="n">
        <f aca="false">AA51*$C$60</f>
        <v>-560.352868922246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-866.243933786357</v>
      </c>
      <c r="F52" s="110" t="n">
        <f aca="false">((F49+F51)*-$C$52)+F56</f>
        <v>-511.162464179063</v>
      </c>
      <c r="G52" s="110" t="n">
        <f aca="false">((G49+G51)*-$C$52)+G56</f>
        <v>-516.887961497916</v>
      </c>
      <c r="H52" s="110" t="n">
        <f aca="false">((H49+H51)*-$C$52)+H56</f>
        <v>-522.695685284166</v>
      </c>
      <c r="I52" s="110" t="n">
        <f aca="false">((I49+I51)*-$C$52)+I56</f>
        <v>-528.586634382361</v>
      </c>
      <c r="J52" s="110" t="n">
        <f aca="false">((J49+J51)*-$C$52)+J56</f>
        <v>-534.561814699949</v>
      </c>
      <c r="K52" s="110" t="n">
        <f aca="false">((K49+K51)*-$C$52)+K56</f>
        <v>-532.359217763381</v>
      </c>
      <c r="L52" s="110" t="n">
        <f aca="false">((L49+L51)*-$C$52)+L56</f>
        <v>-529.912363721105</v>
      </c>
      <c r="M52" s="110" t="n">
        <f aca="false">((M49+M51)*-$C$52)+M56</f>
        <v>-527.212363311225</v>
      </c>
      <c r="N52" s="110" t="n">
        <f aca="false">((N49+N51)*-$C$52)+N56</f>
        <v>-524.250069403892</v>
      </c>
      <c r="O52" s="110" t="n">
        <f aca="false">((O49+O51)*-$C$52)+O56</f>
        <v>-531.853275465634</v>
      </c>
      <c r="P52" s="110" t="n">
        <f aca="false">((P49+P51)*-$C$52)+P56</f>
        <v>-539.608581172005</v>
      </c>
      <c r="Q52" s="110" t="n">
        <f aca="false">((Q49+Q51)*-$C$52)+Q56</f>
        <v>-547.519029208603</v>
      </c>
      <c r="R52" s="110" t="n">
        <f aca="false">((R49+R51)*-$C$52)+R56</f>
        <v>-555.587723128245</v>
      </c>
      <c r="S52" s="110" t="n">
        <f aca="false">((S49+S51)*-$C$52)+S56</f>
        <v>-550.495973448329</v>
      </c>
      <c r="T52" s="110" t="n">
        <f aca="false">((T49+T51)*-$C$52)+T56</f>
        <v>0</v>
      </c>
      <c r="U52" s="110" t="n">
        <f aca="false">((U49+U51)*-$C$52)+U56</f>
        <v>0</v>
      </c>
      <c r="V52" s="110" t="n">
        <f aca="false">((V49+V51)*-$C$52)+V56</f>
        <v>0</v>
      </c>
      <c r="W52" s="110" t="n">
        <f aca="false">((W49+W51)*-$C$52)+W56</f>
        <v>0</v>
      </c>
      <c r="X52" s="110" t="n">
        <f aca="false">((X49+X51)*-$C$52)+X56</f>
        <v>0</v>
      </c>
      <c r="Y52" s="110" t="n">
        <f aca="false">((Y49+Y51)*-$C$52)+Y56</f>
        <v>0</v>
      </c>
      <c r="AA52" s="96" t="n">
        <f aca="false">SUM(F52:Y52)</f>
        <v>-7452.69315666587</v>
      </c>
      <c r="AB52" s="97" t="n">
        <f aca="false">AA52*$C$60</f>
        <v>-3726.34657833294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1608.73873417466</v>
      </c>
      <c r="F54" s="105" t="n">
        <f aca="false">SUM(F49:F52)</f>
        <v>949.301719189688</v>
      </c>
      <c r="G54" s="105" t="n">
        <f aca="false">SUM(G49:G52)</f>
        <v>959.934785638988</v>
      </c>
      <c r="H54" s="105" t="n">
        <f aca="false">SUM(H49:H52)</f>
        <v>970.720558384879</v>
      </c>
      <c r="I54" s="105" t="n">
        <f aca="false">SUM(I49:I52)</f>
        <v>981.660892424385</v>
      </c>
      <c r="J54" s="105" t="n">
        <f aca="false">SUM(J49:J52)</f>
        <v>992.757655871334</v>
      </c>
      <c r="K54" s="105" t="n">
        <f aca="false">SUM(K49:K52)</f>
        <v>988.667118703422</v>
      </c>
      <c r="L54" s="105" t="n">
        <f aca="false">SUM(L49:L52)</f>
        <v>984.122961196338</v>
      </c>
      <c r="M54" s="105" t="n">
        <f aca="false">SUM(M49:M52)</f>
        <v>979.108674720846</v>
      </c>
      <c r="N54" s="105" t="n">
        <f aca="false">SUM(N49:N52)</f>
        <v>973.607271750085</v>
      </c>
      <c r="O54" s="105" t="n">
        <f aca="false">SUM(O49:O52)</f>
        <v>987.727511579035</v>
      </c>
      <c r="P54" s="105" t="n">
        <f aca="false">SUM(P49:P52)</f>
        <v>1002.13022217658</v>
      </c>
      <c r="Q54" s="105" t="n">
        <f aca="false">SUM(Q49:Q52)</f>
        <v>1016.82105424455</v>
      </c>
      <c r="R54" s="105" t="n">
        <f aca="false">SUM(R49:R52)</f>
        <v>1031.80577152388</v>
      </c>
      <c r="S54" s="105" t="n">
        <f aca="false">SUM(S49:S52)</f>
        <v>1022.34966497547</v>
      </c>
      <c r="T54" s="105" t="n">
        <f aca="false">SUM(T49:T52)</f>
        <v>0</v>
      </c>
      <c r="U54" s="105" t="n">
        <f aca="false">SUM(U49:U52)</f>
        <v>0</v>
      </c>
      <c r="V54" s="105" t="n">
        <f aca="false">SUM(V49:V52)</f>
        <v>0</v>
      </c>
      <c r="W54" s="105" t="n">
        <f aca="false">SUM(W49:W52)</f>
        <v>0</v>
      </c>
      <c r="X54" s="105" t="n">
        <f aca="false">SUM(X49:X52)</f>
        <v>0</v>
      </c>
      <c r="Y54" s="105" t="n">
        <f aca="false">SUM(Y49:Y52)</f>
        <v>0</v>
      </c>
      <c r="Z54" s="106"/>
      <c r="AA54" s="96" t="n">
        <f aca="false">SUM(F54:Y54)</f>
        <v>13840.7158623795</v>
      </c>
      <c r="AB54" s="97" t="n">
        <f aca="false">AA54*$C$60</f>
        <v>6920.35793118974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v>0</v>
      </c>
      <c r="F56" s="111" t="n">
        <v>0</v>
      </c>
      <c r="G56" s="111" t="n">
        <v>0</v>
      </c>
      <c r="H56" s="111" t="n">
        <v>0</v>
      </c>
      <c r="I56" s="111" t="n">
        <v>0</v>
      </c>
      <c r="J56" s="111" t="n">
        <v>0</v>
      </c>
      <c r="K56" s="111" t="n">
        <v>0</v>
      </c>
      <c r="L56" s="111" t="n">
        <v>0</v>
      </c>
      <c r="M56" s="111" t="n">
        <v>0</v>
      </c>
      <c r="N56" s="111" t="n">
        <v>0</v>
      </c>
      <c r="O56" s="111" t="n">
        <v>0</v>
      </c>
      <c r="P56" s="111" t="n">
        <v>0</v>
      </c>
      <c r="Q56" s="111" t="n">
        <v>0</v>
      </c>
      <c r="R56" s="111" t="n">
        <v>0</v>
      </c>
      <c r="S56" s="111" t="n">
        <v>0</v>
      </c>
      <c r="T56" s="111" t="n">
        <v>0</v>
      </c>
      <c r="U56" s="111" t="n">
        <v>0</v>
      </c>
      <c r="V56" s="111" t="n">
        <v>0</v>
      </c>
      <c r="W56" s="111" t="n">
        <v>0</v>
      </c>
      <c r="X56" s="111" t="n">
        <v>0</v>
      </c>
      <c r="Y56" s="111" t="n">
        <v>0</v>
      </c>
      <c r="AA56" s="96" t="n">
        <f aca="false">SUM(F56:Y56)</f>
        <v>0</v>
      </c>
      <c r="AB56" s="97" t="n">
        <f aca="false">AA56*$C$60</f>
        <v>0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0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2910.10378864318</v>
      </c>
      <c r="F64" s="45" t="n">
        <f aca="false">F39</f>
        <v>2218.33071933553</v>
      </c>
      <c r="G64" s="45" t="n">
        <f aca="false">G39</f>
        <v>2235.55026014411</v>
      </c>
      <c r="H64" s="45" t="n">
        <f aca="false">H39</f>
        <v>2253.017098599</v>
      </c>
      <c r="I64" s="45" t="n">
        <f aca="false">I39</f>
        <v>2270.73423874394</v>
      </c>
      <c r="J64" s="45" t="n">
        <f aca="false">J39</f>
        <v>2288.70470586451</v>
      </c>
      <c r="K64" s="45" t="n">
        <f aca="false">K39</f>
        <v>2282.08035417558</v>
      </c>
      <c r="L64" s="45" t="n">
        <f aca="false">L39</f>
        <v>2274.72139464994</v>
      </c>
      <c r="M64" s="45" t="n">
        <f aca="false">M39</f>
        <v>2266.60109266534</v>
      </c>
      <c r="N64" s="45" t="n">
        <f aca="false">N39</f>
        <v>2257.69193805682</v>
      </c>
      <c r="O64" s="45" t="n">
        <f aca="false">O39</f>
        <v>2280.55872320491</v>
      </c>
      <c r="P64" s="45" t="n">
        <f aca="false">P39</f>
        <v>2303.88295089325</v>
      </c>
      <c r="Q64" s="45" t="n">
        <f aca="false">Q39</f>
        <v>2327.67377205595</v>
      </c>
      <c r="R64" s="45" t="n">
        <f aca="false">R39</f>
        <v>2351.94052068645</v>
      </c>
      <c r="S64" s="45" t="n">
        <f aca="false">S39</f>
        <v>2336.62698781453</v>
      </c>
      <c r="T64" s="45" t="n">
        <f aca="false">T39</f>
        <v>0</v>
      </c>
      <c r="U64" s="45" t="n">
        <f aca="false">U39</f>
        <v>0</v>
      </c>
      <c r="V64" s="45" t="n">
        <f aca="false">V39</f>
        <v>0</v>
      </c>
      <c r="W64" s="45" t="n">
        <f aca="false">W39</f>
        <v>0</v>
      </c>
      <c r="X64" s="45" t="n">
        <f aca="false">X39</f>
        <v>0</v>
      </c>
      <c r="Y64" s="45" t="n">
        <f aca="false">Y39</f>
        <v>0</v>
      </c>
      <c r="AA64" s="96" t="n">
        <f aca="false">SUM(F64:Y64)</f>
        <v>31948.1147568898</v>
      </c>
      <c r="AB64" s="97" t="n">
        <f aca="false">AA64*$C$60</f>
        <v>15974.0573784449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f aca="false">[17]FINANCIALS!$O$29+[17]FINANCIALS!$O$104+[17]FINANCIALS!$O$92</f>
        <v>-2904.919625</v>
      </c>
      <c r="F66" s="120" t="n">
        <v>0</v>
      </c>
      <c r="G66" s="120" t="n">
        <v>0</v>
      </c>
      <c r="H66" s="120" t="n">
        <v>0</v>
      </c>
      <c r="I66" s="120" t="n">
        <v>0</v>
      </c>
      <c r="J66" s="120" t="n">
        <v>0</v>
      </c>
      <c r="K66" s="120" t="n">
        <v>0</v>
      </c>
      <c r="L66" s="120" t="n">
        <v>0</v>
      </c>
      <c r="M66" s="120" t="n">
        <v>0</v>
      </c>
      <c r="N66" s="120" t="n">
        <v>0</v>
      </c>
      <c r="O66" s="120" t="n">
        <v>0</v>
      </c>
      <c r="P66" s="120" t="n">
        <v>0</v>
      </c>
      <c r="Q66" s="120" t="n">
        <v>0</v>
      </c>
      <c r="R66" s="120" t="n">
        <v>0</v>
      </c>
      <c r="S66" s="120" t="n">
        <v>0</v>
      </c>
      <c r="T66" s="120" t="n">
        <v>0</v>
      </c>
      <c r="U66" s="120" t="n">
        <v>0</v>
      </c>
      <c r="V66" s="120" t="n">
        <v>0</v>
      </c>
      <c r="W66" s="120" t="n">
        <v>0</v>
      </c>
      <c r="X66" s="120" t="n">
        <v>0</v>
      </c>
      <c r="Y66" s="120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5.18416364317773</v>
      </c>
      <c r="F69" s="122" t="n">
        <f aca="false">SUM(F64:F66)</f>
        <v>2218.33071933553</v>
      </c>
      <c r="G69" s="122" t="n">
        <f aca="false">SUM(G64:G66)</f>
        <v>2235.55026014411</v>
      </c>
      <c r="H69" s="122" t="n">
        <f aca="false">SUM(H64:H66)</f>
        <v>2253.017098599</v>
      </c>
      <c r="I69" s="122" t="n">
        <f aca="false">SUM(I64:I66)</f>
        <v>2270.73423874394</v>
      </c>
      <c r="J69" s="122" t="n">
        <f aca="false">SUM(J64:J66)</f>
        <v>2288.70470586451</v>
      </c>
      <c r="K69" s="122" t="n">
        <f aca="false">SUM(K64:K66)</f>
        <v>2282.08035417558</v>
      </c>
      <c r="L69" s="122" t="n">
        <f aca="false">SUM(L64:L66)</f>
        <v>2274.72139464994</v>
      </c>
      <c r="M69" s="122" t="n">
        <f aca="false">SUM(M64:M66)</f>
        <v>2266.60109266534</v>
      </c>
      <c r="N69" s="122" t="n">
        <f aca="false">SUM(N64:N66)</f>
        <v>2257.69193805682</v>
      </c>
      <c r="O69" s="122" t="n">
        <f aca="false">SUM(O64:O66)</f>
        <v>2280.55872320491</v>
      </c>
      <c r="P69" s="122" t="n">
        <f aca="false">SUM(P64:P66)</f>
        <v>2303.88295089325</v>
      </c>
      <c r="Q69" s="122" t="n">
        <f aca="false">SUM(Q64:Q66)</f>
        <v>2327.67377205595</v>
      </c>
      <c r="R69" s="122" t="n">
        <f aca="false">SUM(R64:R66)</f>
        <v>2351.94052068645</v>
      </c>
      <c r="S69" s="122" t="n">
        <f aca="false">SUM(S64:S66)</f>
        <v>2336.62698781453</v>
      </c>
      <c r="T69" s="122" t="n">
        <f aca="false">SUM(T64:T66)</f>
        <v>0</v>
      </c>
      <c r="U69" s="122" t="n">
        <f aca="false">SUM(U64:U66)</f>
        <v>0</v>
      </c>
      <c r="V69" s="122" t="n">
        <f aca="false">SUM(V64:V66)</f>
        <v>0</v>
      </c>
      <c r="W69" s="122" t="n">
        <f aca="false">SUM(W64:W66)</f>
        <v>0</v>
      </c>
      <c r="X69" s="122" t="n">
        <f aca="false">SUM(X64:X66)</f>
        <v>0</v>
      </c>
      <c r="Y69" s="122" t="n">
        <f aca="false">SUM(Y64:Y66)</f>
        <v>0</v>
      </c>
      <c r="Z69" s="106"/>
      <c r="AA69" s="96" t="n">
        <f aca="false">SUM(F69:Y69)</f>
        <v>31948.1147568898</v>
      </c>
      <c r="AB69" s="97" t="n">
        <f aca="false">AA69*$C$60</f>
        <v>15974.0573784449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714.630671151592</v>
      </c>
      <c r="G71" s="119" t="n">
        <f aca="false">G89</f>
        <v>1645.92949957077</v>
      </c>
      <c r="H71" s="119" t="n">
        <f aca="false">H89</f>
        <v>638.837444231419</v>
      </c>
      <c r="I71" s="119" t="n">
        <f aca="false">I89</f>
        <v>31.8140443477623</v>
      </c>
      <c r="J71" s="119" t="n">
        <f aca="false">J89</f>
        <v>24.940340674146</v>
      </c>
      <c r="K71" s="119" t="n">
        <f aca="false">K89</f>
        <v>-422.7107901385</v>
      </c>
      <c r="L71" s="119" t="n">
        <f aca="false">L89</f>
        <v>-870.080933453602</v>
      </c>
      <c r="M71" s="119" t="n">
        <f aca="false">M89</f>
        <v>-866.974917944492</v>
      </c>
      <c r="N71" s="119" t="n">
        <f aca="false">N89</f>
        <v>-863.567166306733</v>
      </c>
      <c r="O71" s="119" t="n">
        <f aca="false">O89</f>
        <v>-872.31371162588</v>
      </c>
      <c r="P71" s="119" t="n">
        <f aca="false">P89</f>
        <v>-881.235228716667</v>
      </c>
      <c r="Q71" s="119" t="n">
        <f aca="false">Q89</f>
        <v>-890.3352178114</v>
      </c>
      <c r="R71" s="119" t="n">
        <f aca="false">R89</f>
        <v>-899.617249162568</v>
      </c>
      <c r="S71" s="119" t="n">
        <f aca="false">S89</f>
        <v>-893.759822839056</v>
      </c>
      <c r="T71" s="119" t="n">
        <f aca="false">T89</f>
        <v>-0</v>
      </c>
      <c r="U71" s="119" t="n">
        <f aca="false">U89</f>
        <v>-0</v>
      </c>
      <c r="V71" s="119" t="n">
        <f aca="false">V89</f>
        <v>-0</v>
      </c>
      <c r="W71" s="119" t="n">
        <f aca="false">W89</f>
        <v>-0</v>
      </c>
      <c r="X71" s="119" t="n">
        <f aca="false">X89</f>
        <v>-0</v>
      </c>
      <c r="Y71" s="119" t="n">
        <f aca="false">Y89</f>
        <v>-0</v>
      </c>
      <c r="AA71" s="96" t="n">
        <f aca="false">SUM(F71:Y71)</f>
        <v>-4404.44303802321</v>
      </c>
      <c r="AB71" s="97" t="n">
        <f aca="false">AA71*$C$60</f>
        <v>-2202.22151901161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5.18416364317773</v>
      </c>
      <c r="F73" s="122" t="n">
        <f aca="false">F69+F71</f>
        <v>2932.96139048712</v>
      </c>
      <c r="G73" s="122" t="n">
        <f aca="false">G69+G71</f>
        <v>3881.47975971488</v>
      </c>
      <c r="H73" s="122" t="n">
        <f aca="false">H69+H71</f>
        <v>2891.85454283041</v>
      </c>
      <c r="I73" s="122" t="n">
        <f aca="false">I69+I71</f>
        <v>2302.54828309171</v>
      </c>
      <c r="J73" s="122" t="n">
        <f aca="false">J69+J71</f>
        <v>2313.64504653865</v>
      </c>
      <c r="K73" s="122" t="n">
        <f aca="false">K69+K71</f>
        <v>1859.36956403708</v>
      </c>
      <c r="L73" s="122" t="n">
        <f aca="false">L69+L71</f>
        <v>1404.64046119634</v>
      </c>
      <c r="M73" s="122" t="n">
        <f aca="false">M69+M71</f>
        <v>1399.62617472085</v>
      </c>
      <c r="N73" s="122" t="n">
        <f aca="false">N69+N71</f>
        <v>1394.12477175008</v>
      </c>
      <c r="O73" s="122" t="n">
        <f aca="false">O69+O71</f>
        <v>1408.24501157903</v>
      </c>
      <c r="P73" s="122" t="n">
        <f aca="false">P69+P71</f>
        <v>1422.64772217658</v>
      </c>
      <c r="Q73" s="122" t="n">
        <f aca="false">Q69+Q71</f>
        <v>1437.33855424455</v>
      </c>
      <c r="R73" s="122" t="n">
        <f aca="false">R69+R71</f>
        <v>1452.32327152388</v>
      </c>
      <c r="S73" s="122" t="n">
        <f aca="false">S69+S71</f>
        <v>1442.86716497547</v>
      </c>
      <c r="T73" s="122" t="n">
        <f aca="false">T69+T71</f>
        <v>0</v>
      </c>
      <c r="U73" s="122" t="n">
        <f aca="false">U69+U71</f>
        <v>0</v>
      </c>
      <c r="V73" s="122" t="n">
        <f aca="false">V69+V71</f>
        <v>0</v>
      </c>
      <c r="W73" s="122" t="n">
        <f aca="false">W69+W71</f>
        <v>0</v>
      </c>
      <c r="X73" s="122" t="n">
        <f aca="false">X69+X71</f>
        <v>0</v>
      </c>
      <c r="Y73" s="122" t="n">
        <f aca="false">Y69+Y71</f>
        <v>0</v>
      </c>
      <c r="Z73" s="106"/>
      <c r="AA73" s="96" t="n">
        <f aca="false">SUM(F73:Y73)</f>
        <v>27543.6717188666</v>
      </c>
      <c r="AB73" s="97" t="n">
        <f aca="false">AA73*$C$60</f>
        <v>13771.8358594333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0.5</v>
      </c>
      <c r="D76" s="122"/>
      <c r="E76" s="122" t="n">
        <f aca="false">$C$76*E54</f>
        <v>804.369367087331</v>
      </c>
      <c r="F76" s="122" t="n">
        <f aca="false">$C$76*F54</f>
        <v>474.650859594844</v>
      </c>
      <c r="G76" s="122" t="n">
        <f aca="false">$C$76*G54</f>
        <v>479.967392819494</v>
      </c>
      <c r="H76" s="122" t="n">
        <f aca="false">$C$76*H54</f>
        <v>485.36027919244</v>
      </c>
      <c r="I76" s="122" t="n">
        <f aca="false">$C$76*I54</f>
        <v>490.830446212192</v>
      </c>
      <c r="J76" s="122" t="n">
        <f aca="false">$C$76*J54</f>
        <v>496.378827935667</v>
      </c>
      <c r="K76" s="122" t="n">
        <f aca="false">$C$76*K54</f>
        <v>494.333559351711</v>
      </c>
      <c r="L76" s="122" t="n">
        <f aca="false">$C$76*L54</f>
        <v>492.061480598169</v>
      </c>
      <c r="M76" s="122" t="n">
        <f aca="false">$C$76*M54</f>
        <v>489.554337360423</v>
      </c>
      <c r="N76" s="122" t="n">
        <f aca="false">$C$76*N54</f>
        <v>486.803635875042</v>
      </c>
      <c r="O76" s="122" t="n">
        <f aca="false">$C$76*O54</f>
        <v>493.863755789517</v>
      </c>
      <c r="P76" s="122" t="n">
        <f aca="false">$C$76*P54</f>
        <v>501.06511108829</v>
      </c>
      <c r="Q76" s="122" t="n">
        <f aca="false">$C$76*Q54</f>
        <v>508.410527122274</v>
      </c>
      <c r="R76" s="122" t="n">
        <f aca="false">$C$76*R54</f>
        <v>515.902885761942</v>
      </c>
      <c r="S76" s="122" t="n">
        <f aca="false">$C$76*S54</f>
        <v>511.174832487735</v>
      </c>
      <c r="T76" s="122" t="n">
        <f aca="false">$C$76*T54</f>
        <v>0</v>
      </c>
      <c r="U76" s="122" t="n">
        <f aca="false">$C$76*U54</f>
        <v>0</v>
      </c>
      <c r="V76" s="122" t="n">
        <f aca="false">$C$76*V54</f>
        <v>0</v>
      </c>
      <c r="W76" s="122" t="n">
        <f aca="false">$C$76*W54</f>
        <v>0</v>
      </c>
      <c r="X76" s="122" t="n">
        <f aca="false">$C$76*X54</f>
        <v>0</v>
      </c>
      <c r="Y76" s="122" t="n">
        <f aca="false">$C$76*Y54</f>
        <v>0</v>
      </c>
      <c r="AA76" s="96" t="n">
        <f aca="false">SUM(F76:Y76)</f>
        <v>6920.35793118974</v>
      </c>
      <c r="AB76" s="97" t="n">
        <f aca="false">AA76</f>
        <v>6920.35793118974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0.5</v>
      </c>
      <c r="D77" s="122"/>
      <c r="E77" s="122" t="n">
        <f aca="false">$C$77*E73</f>
        <v>2.59208182158886</v>
      </c>
      <c r="F77" s="122" t="n">
        <f aca="false">$C$77*F73</f>
        <v>1466.48069524356</v>
      </c>
      <c r="G77" s="122" t="n">
        <f aca="false">$C$77*G73</f>
        <v>1940.73987985744</v>
      </c>
      <c r="H77" s="122" t="n">
        <f aca="false">$C$77*H73</f>
        <v>1445.92727141521</v>
      </c>
      <c r="I77" s="122" t="n">
        <f aca="false">$C$77*I73</f>
        <v>1151.27414154585</v>
      </c>
      <c r="J77" s="122" t="n">
        <f aca="false">$C$77*J73</f>
        <v>1156.82252326933</v>
      </c>
      <c r="K77" s="122" t="n">
        <f aca="false">$C$77*K73</f>
        <v>929.684782018541</v>
      </c>
      <c r="L77" s="122" t="n">
        <f aca="false">$C$77*L73</f>
        <v>702.320230598169</v>
      </c>
      <c r="M77" s="122" t="n">
        <f aca="false">$C$77*M73</f>
        <v>699.813087360423</v>
      </c>
      <c r="N77" s="122" t="n">
        <f aca="false">$C$77*N73</f>
        <v>697.062385875042</v>
      </c>
      <c r="O77" s="122" t="n">
        <f aca="false">$C$77*O73</f>
        <v>704.122505789517</v>
      </c>
      <c r="P77" s="122" t="n">
        <f aca="false">$C$77*P73</f>
        <v>711.32386108829</v>
      </c>
      <c r="Q77" s="122" t="n">
        <f aca="false">$C$77*Q73</f>
        <v>718.669277122274</v>
      </c>
      <c r="R77" s="122" t="n">
        <f aca="false">$C$77*R73</f>
        <v>726.161635761942</v>
      </c>
      <c r="S77" s="122" t="n">
        <f aca="false">$C$77*S73</f>
        <v>721.433582487735</v>
      </c>
      <c r="T77" s="122" t="n">
        <f aca="false">$C$77*T73</f>
        <v>0</v>
      </c>
      <c r="U77" s="122" t="n">
        <f aca="false">$C$77*U73</f>
        <v>0</v>
      </c>
      <c r="V77" s="122" t="n">
        <f aca="false">$C$77*V73</f>
        <v>0</v>
      </c>
      <c r="W77" s="122" t="n">
        <f aca="false">$C$77*W73</f>
        <v>0</v>
      </c>
      <c r="X77" s="122" t="n">
        <f aca="false">$C$77*X73</f>
        <v>0</v>
      </c>
      <c r="Y77" s="122" t="n">
        <f aca="false">$C$77*Y73</f>
        <v>0</v>
      </c>
      <c r="AA77" s="96" t="n">
        <f aca="false">SUM(F77:Y77)</f>
        <v>13771.8358594333</v>
      </c>
      <c r="AB77" s="97" t="n">
        <f aca="false">AA77</f>
        <v>13771.8358594333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2218.33071933553</v>
      </c>
      <c r="G88" s="133" t="n">
        <f aca="false">G69</f>
        <v>2235.55026014411</v>
      </c>
      <c r="H88" s="133" t="n">
        <f aca="false">H69</f>
        <v>2253.017098599</v>
      </c>
      <c r="I88" s="133" t="n">
        <f aca="false">I69</f>
        <v>2270.73423874394</v>
      </c>
      <c r="J88" s="133" t="n">
        <f aca="false">J69</f>
        <v>2288.70470586451</v>
      </c>
      <c r="K88" s="133" t="n">
        <f aca="false">K69</f>
        <v>2282.08035417558</v>
      </c>
      <c r="L88" s="133" t="n">
        <f aca="false">L69</f>
        <v>2274.72139464994</v>
      </c>
      <c r="M88" s="133" t="n">
        <f aca="false">M69</f>
        <v>2266.60109266534</v>
      </c>
      <c r="N88" s="133" t="n">
        <f aca="false">N69</f>
        <v>2257.69193805682</v>
      </c>
      <c r="O88" s="133" t="n">
        <f aca="false">O69</f>
        <v>2280.55872320491</v>
      </c>
      <c r="P88" s="133" t="n">
        <f aca="false">P69</f>
        <v>2303.88295089325</v>
      </c>
      <c r="Q88" s="133" t="n">
        <f aca="false">Q69</f>
        <v>2327.67377205595</v>
      </c>
      <c r="R88" s="133" t="n">
        <f aca="false">R69</f>
        <v>2351.94052068645</v>
      </c>
      <c r="S88" s="133" t="n">
        <f aca="false">S69</f>
        <v>2336.62698781453</v>
      </c>
      <c r="T88" s="133" t="n">
        <f aca="false">T69</f>
        <v>0</v>
      </c>
      <c r="U88" s="133" t="n">
        <f aca="false">U69</f>
        <v>0</v>
      </c>
      <c r="V88" s="133" t="n">
        <f aca="false">V69</f>
        <v>0</v>
      </c>
      <c r="W88" s="133" t="n">
        <f aca="false">W69</f>
        <v>0</v>
      </c>
      <c r="X88" s="133" t="n">
        <f aca="false">X69</f>
        <v>0</v>
      </c>
      <c r="Y88" s="133" t="n">
        <f aca="false">Y69</f>
        <v>0</v>
      </c>
      <c r="Z88" s="89"/>
      <c r="AA88" s="96" t="n">
        <f aca="false">SUM(F88:Y88)</f>
        <v>31948.1147568898</v>
      </c>
      <c r="AB88" s="97" t="n">
        <f aca="false">AA88*$C$60</f>
        <v>15974.0573784449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714.630671151592</v>
      </c>
      <c r="G89" s="134" t="n">
        <f aca="false">G126+G127</f>
        <v>1645.92949957077</v>
      </c>
      <c r="H89" s="134" t="n">
        <f aca="false">H126+H127</f>
        <v>638.837444231419</v>
      </c>
      <c r="I89" s="134" t="n">
        <f aca="false">I126+I127</f>
        <v>31.8140443477623</v>
      </c>
      <c r="J89" s="134" t="n">
        <f aca="false">J126+J127</f>
        <v>24.940340674146</v>
      </c>
      <c r="K89" s="134" t="n">
        <f aca="false">K126+K127</f>
        <v>-422.7107901385</v>
      </c>
      <c r="L89" s="134" t="n">
        <f aca="false">L126+L127</f>
        <v>-870.080933453602</v>
      </c>
      <c r="M89" s="134" t="n">
        <f aca="false">M126+M127</f>
        <v>-866.974917944492</v>
      </c>
      <c r="N89" s="134" t="n">
        <f aca="false">N126+N127</f>
        <v>-863.567166306733</v>
      </c>
      <c r="O89" s="134" t="n">
        <f aca="false">O126+O127</f>
        <v>-872.31371162588</v>
      </c>
      <c r="P89" s="134" t="n">
        <f aca="false">P126+P127</f>
        <v>-881.235228716667</v>
      </c>
      <c r="Q89" s="134" t="n">
        <f aca="false">Q126+Q127</f>
        <v>-890.3352178114</v>
      </c>
      <c r="R89" s="134" t="n">
        <f aca="false">R126+R127</f>
        <v>-899.617249162568</v>
      </c>
      <c r="S89" s="134" t="n">
        <f aca="false">S126+S127</f>
        <v>-893.759822839056</v>
      </c>
      <c r="T89" s="134" t="n">
        <f aca="false">T126+T127</f>
        <v>-0</v>
      </c>
      <c r="U89" s="134" t="n">
        <f aca="false">U126+U127</f>
        <v>-0</v>
      </c>
      <c r="V89" s="134" t="n">
        <f aca="false">V126+V127</f>
        <v>-0</v>
      </c>
      <c r="W89" s="134" t="n">
        <f aca="false">W126+W127</f>
        <v>-0</v>
      </c>
      <c r="X89" s="134" t="n">
        <f aca="false">X126+X127</f>
        <v>-0</v>
      </c>
      <c r="Y89" s="134" t="n">
        <f aca="false">Y126+Y127</f>
        <v>-0</v>
      </c>
      <c r="Z89" s="89"/>
      <c r="AA89" s="96" t="n">
        <f aca="false">SUM(F89:Y89)</f>
        <v>-4404.44303802321</v>
      </c>
      <c r="AB89" s="97" t="n">
        <f aca="false">AA89*$C$60</f>
        <v>-2202.22151901161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0</v>
      </c>
      <c r="G90" s="134" t="n">
        <f aca="false">G56</f>
        <v>0</v>
      </c>
      <c r="H90" s="134" t="n">
        <f aca="false">H56</f>
        <v>0</v>
      </c>
      <c r="I90" s="134" t="n">
        <f aca="false">I56</f>
        <v>0</v>
      </c>
      <c r="J90" s="134" t="n">
        <f aca="false">J56</f>
        <v>0</v>
      </c>
      <c r="K90" s="134" t="n">
        <f aca="false">K56</f>
        <v>0</v>
      </c>
      <c r="L90" s="134" t="n">
        <f aca="false">L56</f>
        <v>0</v>
      </c>
      <c r="M90" s="134" t="n">
        <f aca="false">M56</f>
        <v>0</v>
      </c>
      <c r="N90" s="134" t="n">
        <f aca="false">N56</f>
        <v>0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0</v>
      </c>
      <c r="AB90" s="97" t="n">
        <f aca="false">AA90*$C$60</f>
        <v>0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f aca="false">Y99</f>
        <v>18693.0159025162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v>0</v>
      </c>
      <c r="Y91" s="135"/>
      <c r="Z91" s="89"/>
      <c r="AA91" s="96" t="n">
        <f aca="false">SUM(F91:Y91)</f>
        <v>18693.0159025162</v>
      </c>
      <c r="AB91" s="97" t="n">
        <f aca="false">AA91*$C$60</f>
        <v>9346.5079512581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-22703.5899970578</v>
      </c>
      <c r="F92" s="133" t="n">
        <f aca="false">SUM(F88:F91)</f>
        <v>2932.96139048712</v>
      </c>
      <c r="G92" s="133" t="n">
        <f aca="false">SUM(G88:G91)</f>
        <v>3881.47975971488</v>
      </c>
      <c r="H92" s="133" t="n">
        <f aca="false">SUM(H88:H91)</f>
        <v>2891.85454283041</v>
      </c>
      <c r="I92" s="133" t="n">
        <f aca="false">SUM(I88:I91)</f>
        <v>2302.54828309171</v>
      </c>
      <c r="J92" s="133" t="n">
        <f aca="false">SUM(J88:J91)</f>
        <v>2313.64504653865</v>
      </c>
      <c r="K92" s="133" t="n">
        <f aca="false">SUM(K88:K91)</f>
        <v>1859.36956403708</v>
      </c>
      <c r="L92" s="133" t="n">
        <f aca="false">SUM(L88:L91)</f>
        <v>1404.64046119634</v>
      </c>
      <c r="M92" s="133" t="n">
        <f aca="false">SUM(M88:M91)</f>
        <v>1399.62617472085</v>
      </c>
      <c r="N92" s="133" t="n">
        <f aca="false">SUM(N88:N91)</f>
        <v>1394.12477175008</v>
      </c>
      <c r="O92" s="133" t="n">
        <f aca="false">SUM(O88:O91)</f>
        <v>1408.24501157903</v>
      </c>
      <c r="P92" s="133" t="n">
        <f aca="false">SUM(P88:P91)</f>
        <v>1422.64772217658</v>
      </c>
      <c r="Q92" s="133" t="n">
        <f aca="false">SUM(Q88:Q91)</f>
        <v>1437.33855424455</v>
      </c>
      <c r="R92" s="133" t="n">
        <f aca="false">SUM(R88:R91)</f>
        <v>1452.32327152388</v>
      </c>
      <c r="S92" s="133" t="n">
        <f aca="false">SUM(S88:S91)</f>
        <v>20135.8830674917</v>
      </c>
      <c r="T92" s="133" t="n">
        <f aca="false">SUM(T88:T91)</f>
        <v>0</v>
      </c>
      <c r="U92" s="133" t="n">
        <f aca="false">SUM(U88:U91)</f>
        <v>0</v>
      </c>
      <c r="V92" s="133" t="n">
        <f aca="false">SUM(V88:V91)</f>
        <v>0</v>
      </c>
      <c r="W92" s="133" t="n">
        <f aca="false">SUM(W88:W91)</f>
        <v>0</v>
      </c>
      <c r="X92" s="133" t="n">
        <f aca="false">SUM(X88:X91)</f>
        <v>0</v>
      </c>
      <c r="Y92" s="133" t="n">
        <f aca="false">SUM(Y88:Y91)</f>
        <v>0</v>
      </c>
      <c r="Z92" s="89"/>
      <c r="AA92" s="96" t="n">
        <f aca="false">SUM(F92:Y92)</f>
        <v>46236.6876213828</v>
      </c>
      <c r="AB92" s="97" t="n">
        <f aca="false">AA92*$C$60</f>
        <v>23118.3438106914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260</v>
      </c>
      <c r="V95" s="144"/>
      <c r="W95" s="144"/>
      <c r="X95" s="144"/>
      <c r="Y95" s="145" t="n">
        <f aca="false">S88</f>
        <v>2336.62698781453</v>
      </c>
      <c r="Z95" s="89"/>
      <c r="AA95" s="96" t="n">
        <f aca="false">SUM(F95:Y95)</f>
        <v>2336.62698781453</v>
      </c>
      <c r="AB95" s="97" t="n">
        <f aca="false">AA95*$C$60</f>
        <v>1168.31349390726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2336.62698781453</v>
      </c>
      <c r="Z97" s="89"/>
      <c r="AA97" s="96" t="n">
        <f aca="false">SUM(F97:Y97)</f>
        <v>2336.62698781453</v>
      </c>
      <c r="AB97" s="97" t="n">
        <f aca="false">AA97*$C$60</f>
        <v>1168.31349390726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18693.0159025162</v>
      </c>
      <c r="Z99" s="89"/>
      <c r="AA99" s="96" t="n">
        <f aca="false">SUM(F99:Y99)</f>
        <v>18693.0159025162</v>
      </c>
      <c r="AB99" s="97" t="n">
        <f aca="false">AA99*$C$60</f>
        <v>9346.5079512581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22703.5899970578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22703.5899970578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20433.230997352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20433.230997352</v>
      </c>
      <c r="E109" s="89"/>
      <c r="F109" s="137" t="n">
        <f aca="false">ROUND(D109/$B$109,0)</f>
        <v>681</v>
      </c>
      <c r="G109" s="137" t="n">
        <f aca="false">F109</f>
        <v>681</v>
      </c>
      <c r="H109" s="137" t="n">
        <f aca="false">G109</f>
        <v>681</v>
      </c>
      <c r="I109" s="137" t="n">
        <f aca="false">H109</f>
        <v>681</v>
      </c>
      <c r="J109" s="137" t="n">
        <f aca="false">I109</f>
        <v>681</v>
      </c>
      <c r="K109" s="137" t="n">
        <f aca="false">J109</f>
        <v>681</v>
      </c>
      <c r="L109" s="137" t="n">
        <f aca="false">K109</f>
        <v>681</v>
      </c>
      <c r="M109" s="137" t="n">
        <f aca="false">L109</f>
        <v>681</v>
      </c>
      <c r="N109" s="137" t="n">
        <f aca="false">M109</f>
        <v>681</v>
      </c>
      <c r="O109" s="137" t="n">
        <f aca="false">N109</f>
        <v>681</v>
      </c>
      <c r="P109" s="137" t="n">
        <f aca="false">O109</f>
        <v>681</v>
      </c>
      <c r="Q109" s="137" t="n">
        <f aca="false">P109</f>
        <v>681</v>
      </c>
      <c r="R109" s="137" t="n">
        <f aca="false">Q109</f>
        <v>681</v>
      </c>
      <c r="S109" s="137" t="n">
        <f aca="false">R109</f>
        <v>681</v>
      </c>
      <c r="T109" s="223"/>
      <c r="U109" s="223"/>
      <c r="V109" s="223"/>
      <c r="W109" s="223"/>
      <c r="X109" s="223"/>
      <c r="Y109" s="223"/>
      <c r="Z109" s="89"/>
      <c r="AA109" s="96" t="n">
        <f aca="false">SUM(F109:Y109)</f>
        <v>9534</v>
      </c>
      <c r="AB109" s="97" t="n">
        <f aca="false">AA109*$C$60</f>
        <v>4767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Summary'!J23</f>
        <v>1462.40162756617</v>
      </c>
      <c r="E110" s="89"/>
      <c r="F110" s="137" t="n">
        <f aca="false">ROUND(D110/$B$109,0)</f>
        <v>49</v>
      </c>
      <c r="G110" s="137" t="n">
        <f aca="false">F110</f>
        <v>49</v>
      </c>
      <c r="H110" s="137" t="n">
        <f aca="false">G110</f>
        <v>49</v>
      </c>
      <c r="I110" s="137" t="n">
        <f aca="false">H110</f>
        <v>49</v>
      </c>
      <c r="J110" s="137" t="n">
        <f aca="false">I110</f>
        <v>49</v>
      </c>
      <c r="K110" s="137" t="n">
        <f aca="false">J110</f>
        <v>49</v>
      </c>
      <c r="L110" s="137" t="n">
        <f aca="false">K110</f>
        <v>49</v>
      </c>
      <c r="M110" s="137" t="n">
        <f aca="false">L110</f>
        <v>49</v>
      </c>
      <c r="N110" s="137" t="n">
        <f aca="false">M110</f>
        <v>49</v>
      </c>
      <c r="O110" s="137" t="n">
        <f aca="false">N110</f>
        <v>49</v>
      </c>
      <c r="P110" s="137" t="n">
        <f aca="false">O110</f>
        <v>49</v>
      </c>
      <c r="Q110" s="137" t="n">
        <f aca="false">P110</f>
        <v>49</v>
      </c>
      <c r="R110" s="137" t="n">
        <f aca="false">Q110</f>
        <v>49</v>
      </c>
      <c r="S110" s="137" t="n">
        <f aca="false">R110</f>
        <v>49</v>
      </c>
      <c r="T110" s="223"/>
      <c r="U110" s="223"/>
      <c r="V110" s="223"/>
      <c r="W110" s="223"/>
      <c r="X110" s="223"/>
      <c r="Y110" s="223"/>
      <c r="Z110" s="89"/>
      <c r="AA110" s="96" t="n">
        <f aca="false">SUM(F110:Y110)</f>
        <v>686</v>
      </c>
      <c r="AB110" s="97" t="n">
        <f aca="false">AA110*$C$60</f>
        <v>343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20433.230997352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4086.64619947041</v>
      </c>
      <c r="G115" s="137" t="n">
        <f aca="false">$D$113*G114</f>
        <v>6538.63391915265</v>
      </c>
      <c r="H115" s="137" t="n">
        <f aca="false">$D$113*H114</f>
        <v>3923.18035149159</v>
      </c>
      <c r="I115" s="137" t="n">
        <f aca="false">$D$113*I114</f>
        <v>2353.90821089496</v>
      </c>
      <c r="J115" s="137" t="n">
        <f aca="false">$D$113*J114</f>
        <v>2353.90821089496</v>
      </c>
      <c r="K115" s="137" t="n">
        <f aca="false">$D$113*K114</f>
        <v>1176.95410544748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223"/>
      <c r="U115" s="223"/>
      <c r="V115" s="223"/>
      <c r="W115" s="223"/>
      <c r="X115" s="223"/>
      <c r="Y115" s="223"/>
      <c r="Z115" s="89"/>
      <c r="AA115" s="96" t="n">
        <f aca="false">SUM(F115:Y115)</f>
        <v>20433.230997352</v>
      </c>
      <c r="AB115" s="97" t="n">
        <f aca="false">AA115*$C$60</f>
        <v>10216.615498676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1462.40162756617</v>
      </c>
      <c r="E116" s="89"/>
      <c r="F116" s="137" t="n">
        <f aca="false">$D$116*F114</f>
        <v>292.480325513234</v>
      </c>
      <c r="G116" s="137" t="n">
        <f aca="false">$D$116*G114</f>
        <v>467.968520821174</v>
      </c>
      <c r="H116" s="137" t="n">
        <f aca="false">$D$116*H114</f>
        <v>280.781112492705</v>
      </c>
      <c r="I116" s="137" t="n">
        <f aca="false">$D$116*I114</f>
        <v>168.468667495623</v>
      </c>
      <c r="J116" s="137" t="n">
        <f aca="false">$D$116*J114</f>
        <v>168.468667495623</v>
      </c>
      <c r="K116" s="137" t="n">
        <f aca="false">$D$116*K114</f>
        <v>84.2343337478114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223"/>
      <c r="U116" s="223"/>
      <c r="V116" s="223"/>
      <c r="W116" s="223"/>
      <c r="X116" s="223"/>
      <c r="Y116" s="223"/>
      <c r="Z116" s="89"/>
      <c r="AA116" s="96" t="n">
        <f aca="false">SUM(F116:Y116)</f>
        <v>1462.40162756617</v>
      </c>
      <c r="AB116" s="97" t="n">
        <f aca="false">AA116*$C$60</f>
        <v>731.200813783085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2218.33071933553</v>
      </c>
      <c r="G121" s="137" t="n">
        <f aca="false">G39</f>
        <v>2235.55026014411</v>
      </c>
      <c r="H121" s="137" t="n">
        <f aca="false">H39</f>
        <v>2253.017098599</v>
      </c>
      <c r="I121" s="137" t="n">
        <f aca="false">I39</f>
        <v>2270.73423874394</v>
      </c>
      <c r="J121" s="137" t="n">
        <f aca="false">J39</f>
        <v>2288.70470586451</v>
      </c>
      <c r="K121" s="137" t="n">
        <f aca="false">K39</f>
        <v>2282.08035417558</v>
      </c>
      <c r="L121" s="137" t="n">
        <f aca="false">L39</f>
        <v>2274.72139464994</v>
      </c>
      <c r="M121" s="137" t="n">
        <f aca="false">M39</f>
        <v>2266.60109266534</v>
      </c>
      <c r="N121" s="137" t="n">
        <f aca="false">N39</f>
        <v>2257.69193805682</v>
      </c>
      <c r="O121" s="137" t="n">
        <f aca="false">O39</f>
        <v>2280.55872320491</v>
      </c>
      <c r="P121" s="137" t="n">
        <f aca="false">P39</f>
        <v>2303.88295089325</v>
      </c>
      <c r="Q121" s="137" t="n">
        <f aca="false">Q39</f>
        <v>2327.67377205595</v>
      </c>
      <c r="R121" s="137" t="n">
        <f aca="false">R39</f>
        <v>2351.94052068645</v>
      </c>
      <c r="S121" s="137" t="n">
        <f aca="false">S39</f>
        <v>2336.62698781453</v>
      </c>
      <c r="T121" s="137" t="n">
        <f aca="false">T39</f>
        <v>0</v>
      </c>
      <c r="U121" s="137" t="n">
        <f aca="false">U39</f>
        <v>0</v>
      </c>
      <c r="V121" s="137" t="n">
        <f aca="false">V39</f>
        <v>0</v>
      </c>
      <c r="W121" s="137" t="n">
        <f aca="false">W39</f>
        <v>0</v>
      </c>
      <c r="X121" s="137" t="n">
        <f aca="false">X39</f>
        <v>0</v>
      </c>
      <c r="Y121" s="137" t="n">
        <f aca="false">Y39</f>
        <v>0</v>
      </c>
      <c r="Z121" s="89"/>
      <c r="AA121" s="96" t="n">
        <f aca="false">SUM(F121:Y121)</f>
        <v>31948.1147568898</v>
      </c>
      <c r="AB121" s="97" t="n">
        <f aca="false">AA121*$C$60</f>
        <v>15974.0573784449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-4086.64619947041</v>
      </c>
      <c r="G122" s="137" t="n">
        <f aca="false">-G115</f>
        <v>-6538.63391915265</v>
      </c>
      <c r="H122" s="137" t="n">
        <f aca="false">-H115</f>
        <v>-3923.18035149159</v>
      </c>
      <c r="I122" s="137" t="n">
        <f aca="false">-I115</f>
        <v>-2353.90821089496</v>
      </c>
      <c r="J122" s="137" t="n">
        <f aca="false">-J115</f>
        <v>-2353.90821089496</v>
      </c>
      <c r="K122" s="137" t="n">
        <f aca="false">-K115</f>
        <v>-1176.95410544748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-20433.230997352</v>
      </c>
      <c r="AB122" s="97" t="n">
        <f aca="false">AA122*$C$60</f>
        <v>-10216.615498676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-1868.31548013488</v>
      </c>
      <c r="G124" s="137" t="n">
        <f aca="false">SUM(G121:G123)</f>
        <v>-4303.08365900855</v>
      </c>
      <c r="H124" s="137" t="n">
        <f aca="false">SUM(H121:H123)</f>
        <v>-1670.1632528926</v>
      </c>
      <c r="I124" s="137" t="n">
        <f aca="false">SUM(I121:I123)</f>
        <v>-83.1739721510126</v>
      </c>
      <c r="J124" s="137" t="n">
        <f aca="false">SUM(J121:J123)</f>
        <v>-65.2035050304471</v>
      </c>
      <c r="K124" s="137" t="n">
        <f aca="false">SUM(K121:K123)</f>
        <v>1105.12624872811</v>
      </c>
      <c r="L124" s="137" t="n">
        <f aca="false">SUM(L121:L123)</f>
        <v>2274.72139464994</v>
      </c>
      <c r="M124" s="137" t="n">
        <f aca="false">SUM(M121:M123)</f>
        <v>2266.60109266534</v>
      </c>
      <c r="N124" s="137" t="n">
        <f aca="false">SUM(N121:N123)</f>
        <v>2257.69193805682</v>
      </c>
      <c r="O124" s="137" t="n">
        <f aca="false">SUM(O121:O123)</f>
        <v>2280.55872320491</v>
      </c>
      <c r="P124" s="137" t="n">
        <f aca="false">SUM(P121:P123)</f>
        <v>2303.88295089325</v>
      </c>
      <c r="Q124" s="137" t="n">
        <f aca="false">SUM(Q121:Q123)</f>
        <v>2327.67377205595</v>
      </c>
      <c r="R124" s="137" t="n">
        <f aca="false">SUM(R121:R123)</f>
        <v>2351.94052068645</v>
      </c>
      <c r="S124" s="137" t="n">
        <f aca="false">SUM(S121:S123)</f>
        <v>2336.62698781453</v>
      </c>
      <c r="T124" s="137" t="n">
        <f aca="false">SUM(T121:T123)</f>
        <v>0</v>
      </c>
      <c r="U124" s="137" t="n">
        <f aca="false">SUM(U121:U123)</f>
        <v>0</v>
      </c>
      <c r="V124" s="137" t="n">
        <f aca="false">SUM(V121:V123)</f>
        <v>0</v>
      </c>
      <c r="W124" s="137" t="n">
        <f aca="false">SUM(W121:W123)</f>
        <v>0</v>
      </c>
      <c r="X124" s="137" t="n">
        <f aca="false">SUM(X121:X123)</f>
        <v>0</v>
      </c>
      <c r="Y124" s="137" t="n">
        <f aca="false">SUM(Y121:Y123)</f>
        <v>0</v>
      </c>
      <c r="Z124" s="89"/>
      <c r="AA124" s="96" t="n">
        <f aca="false">SUM(F124:Y124)</f>
        <v>11514.8837595378</v>
      </c>
      <c r="AB124" s="97" t="n">
        <f aca="false">AA124*$C$60</f>
        <v>5757.4418797689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93.4157740067441</v>
      </c>
      <c r="G126" s="137" t="n">
        <f aca="false">-G124*$C$126</f>
        <v>215.154182950427</v>
      </c>
      <c r="H126" s="137" t="n">
        <f aca="false">-H124*$C$126</f>
        <v>83.5081626446299</v>
      </c>
      <c r="I126" s="137" t="n">
        <f aca="false">-I124*$C$126</f>
        <v>4.15869860755063</v>
      </c>
      <c r="J126" s="137" t="n">
        <f aca="false">-J124*$C$126</f>
        <v>3.26017525152236</v>
      </c>
      <c r="K126" s="137" t="n">
        <f aca="false">-K124*$C$126</f>
        <v>-55.2563124364053</v>
      </c>
      <c r="L126" s="137" t="n">
        <f aca="false">-L124*$C$126</f>
        <v>-113.736069732497</v>
      </c>
      <c r="M126" s="137" t="n">
        <f aca="false">-M124*$C$126</f>
        <v>-113.330054633267</v>
      </c>
      <c r="N126" s="137" t="n">
        <f aca="false">-N124*$C$126</f>
        <v>-112.884596902841</v>
      </c>
      <c r="O126" s="137" t="n">
        <f aca="false">-O124*$C$126</f>
        <v>-114.027936160246</v>
      </c>
      <c r="P126" s="137" t="n">
        <f aca="false">-P124*$C$126</f>
        <v>-115.194147544662</v>
      </c>
      <c r="Q126" s="137" t="n">
        <f aca="false">-Q124*$C$126</f>
        <v>-116.383688602797</v>
      </c>
      <c r="R126" s="137" t="n">
        <f aca="false">-R124*$C$126</f>
        <v>-117.597026034323</v>
      </c>
      <c r="S126" s="137" t="n">
        <f aca="false">-S124*$C$126</f>
        <v>-116.831349390726</v>
      </c>
      <c r="T126" s="137" t="n">
        <f aca="false">-T124*$C$126</f>
        <v>-0</v>
      </c>
      <c r="U126" s="137" t="n">
        <f aca="false">-U124*$C$126</f>
        <v>-0</v>
      </c>
      <c r="V126" s="137" t="n">
        <f aca="false">-V124*$C$126</f>
        <v>-0</v>
      </c>
      <c r="W126" s="137" t="n">
        <f aca="false">-W124*$C$126</f>
        <v>-0</v>
      </c>
      <c r="X126" s="137" t="n">
        <f aca="false">-X124*$C$126</f>
        <v>-0</v>
      </c>
      <c r="Y126" s="137" t="n">
        <f aca="false">-Y124*$C$126</f>
        <v>-0</v>
      </c>
      <c r="Z126" s="89"/>
      <c r="AA126" s="96" t="n">
        <f aca="false">SUM(F126:Y126)</f>
        <v>-575.74418797689</v>
      </c>
      <c r="AB126" s="97" t="n">
        <f aca="false">AA126*$C$60</f>
        <v>-287.872093988445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621.214897144848</v>
      </c>
      <c r="G127" s="137" t="n">
        <f aca="false">-(G124+G126)*$C$127</f>
        <v>1430.77531662034</v>
      </c>
      <c r="H127" s="137" t="n">
        <f aca="false">-(H124+H126)*$C$127</f>
        <v>555.329281586789</v>
      </c>
      <c r="I127" s="137" t="n">
        <f aca="false">-(I124+I126)*$C$127</f>
        <v>27.6553457402117</v>
      </c>
      <c r="J127" s="137" t="n">
        <f aca="false">-(J124+J126)*$C$127</f>
        <v>21.6801654226237</v>
      </c>
      <c r="K127" s="137" t="n">
        <f aca="false">-(K124+K126)*$C$127</f>
        <v>-367.454477702095</v>
      </c>
      <c r="L127" s="137" t="n">
        <f aca="false">-(L124+L126)*$C$127</f>
        <v>-756.344863721105</v>
      </c>
      <c r="M127" s="137" t="n">
        <f aca="false">-(M124+M126)*$C$127</f>
        <v>-753.644863311225</v>
      </c>
      <c r="N127" s="137" t="n">
        <f aca="false">-(N124+N126)*$C$127</f>
        <v>-750.682569403892</v>
      </c>
      <c r="O127" s="137" t="n">
        <f aca="false">-(O124+O126)*$C$127</f>
        <v>-758.285775465634</v>
      </c>
      <c r="P127" s="137" t="n">
        <f aca="false">-(P124+P126)*$C$127</f>
        <v>-766.041081172005</v>
      </c>
      <c r="Q127" s="137" t="n">
        <f aca="false">-(Q124+Q126)*$C$127</f>
        <v>-773.951529208603</v>
      </c>
      <c r="R127" s="137" t="n">
        <f aca="false">-(R124+R126)*$C$127</f>
        <v>-782.020223128245</v>
      </c>
      <c r="S127" s="137" t="n">
        <f aca="false">-(S124+S126)*$C$127</f>
        <v>-776.928473448329</v>
      </c>
      <c r="T127" s="137" t="n">
        <f aca="false">-(T124+T126)*$C$127</f>
        <v>-0</v>
      </c>
      <c r="U127" s="137" t="n">
        <f aca="false">-(U124+U126)*$C$127</f>
        <v>-0</v>
      </c>
      <c r="V127" s="137" t="n">
        <f aca="false">-(V124+V126)*$C$127</f>
        <v>-0</v>
      </c>
      <c r="W127" s="137" t="n">
        <f aca="false">-(W124+W126)*$C$127</f>
        <v>-0</v>
      </c>
      <c r="X127" s="137" t="n">
        <f aca="false">-(X124+X126)*$C$127</f>
        <v>-0</v>
      </c>
      <c r="Y127" s="137" t="n">
        <f aca="false">-(Y124+Y126)*$C$127</f>
        <v>-0</v>
      </c>
      <c r="Z127" s="89"/>
      <c r="AA127" s="96" t="n">
        <f aca="false">SUM(F127:Y127)</f>
        <v>-3828.69885004632</v>
      </c>
      <c r="AB127" s="97" t="n">
        <f aca="false">AA127*$C$60</f>
        <v>-1914.34942502316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f aca="false">F46</f>
        <v>0</v>
      </c>
      <c r="G137" s="167" t="n">
        <f aca="false">G46</f>
        <v>0</v>
      </c>
      <c r="H137" s="167" t="n">
        <f aca="false">H46</f>
        <v>0</v>
      </c>
      <c r="I137" s="167" t="n">
        <f aca="false">I46</f>
        <v>0</v>
      </c>
      <c r="J137" s="167" t="n">
        <f aca="false">J46</f>
        <v>0</v>
      </c>
      <c r="K137" s="167" t="n">
        <f aca="false">K46</f>
        <v>0</v>
      </c>
      <c r="L137" s="167" t="n">
        <f aca="false">L46</f>
        <v>0</v>
      </c>
      <c r="M137" s="167" t="n">
        <f aca="false">M46</f>
        <v>0</v>
      </c>
      <c r="N137" s="167" t="n">
        <f aca="false">N46</f>
        <v>0</v>
      </c>
      <c r="O137" s="167" t="n">
        <f aca="false">O46</f>
        <v>0</v>
      </c>
      <c r="P137" s="167" t="n">
        <f aca="false">P46</f>
        <v>0</v>
      </c>
      <c r="Q137" s="167" t="n">
        <f aca="false">Q46</f>
        <v>0</v>
      </c>
      <c r="R137" s="167" t="n">
        <f aca="false">R46</f>
        <v>0</v>
      </c>
      <c r="S137" s="167" t="n">
        <f aca="false">S46</f>
        <v>0</v>
      </c>
      <c r="T137" s="167" t="n">
        <f aca="false">T46</f>
        <v>0</v>
      </c>
      <c r="U137" s="167" t="n">
        <f aca="false">U46</f>
        <v>0</v>
      </c>
      <c r="V137" s="167" t="n">
        <f aca="false">V46</f>
        <v>0</v>
      </c>
      <c r="W137" s="167" t="n">
        <f aca="false">W46</f>
        <v>0</v>
      </c>
      <c r="X137" s="167" t="n">
        <f aca="false">X46</f>
        <v>0</v>
      </c>
      <c r="Y137" s="167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81.713016</v>
      </c>
      <c r="G138" s="164" t="n">
        <f aca="false">SUM(G33:G35)</f>
        <v>83.34727632</v>
      </c>
      <c r="H138" s="164" t="n">
        <f aca="false">SUM(H33:H35)</f>
        <v>85.0142218464</v>
      </c>
      <c r="I138" s="164" t="n">
        <f aca="false">SUM(I33:I35)</f>
        <v>86.714506283328</v>
      </c>
      <c r="J138" s="164" t="n">
        <f aca="false">SUM(J33:J35)</f>
        <v>88.4487964089946</v>
      </c>
      <c r="K138" s="164" t="n">
        <f aca="false">SUM(K33:K35)</f>
        <v>90.2177723371745</v>
      </c>
      <c r="L138" s="164" t="n">
        <f aca="false">SUM(L33:L35)</f>
        <v>92.022127783918</v>
      </c>
      <c r="M138" s="164" t="n">
        <f aca="false">SUM(M33:M35)</f>
        <v>93.8625703395963</v>
      </c>
      <c r="N138" s="164" t="n">
        <f aca="false">SUM(N33:N35)</f>
        <v>95.7398217463882</v>
      </c>
      <c r="O138" s="164" t="n">
        <f aca="false">SUM(O33:O35)</f>
        <v>97.654618181316</v>
      </c>
      <c r="P138" s="164" t="n">
        <f aca="false">SUM(P33:P35)</f>
        <v>99.6077105449423</v>
      </c>
      <c r="Q138" s="164" t="n">
        <f aca="false">SUM(Q33:Q35)</f>
        <v>101.599864755841</v>
      </c>
      <c r="R138" s="164" t="n">
        <f aca="false">SUM(R33:R35)</f>
        <v>103.631862050958</v>
      </c>
      <c r="S138" s="164" t="n">
        <f aca="false">SUM(S33:S35)</f>
        <v>105.704499291977</v>
      </c>
      <c r="T138" s="164" t="n">
        <f aca="false">SUM(T33:T35)</f>
        <v>0</v>
      </c>
      <c r="U138" s="164" t="n">
        <f aca="false">SUM(U33:U35)</f>
        <v>0</v>
      </c>
      <c r="V138" s="164" t="n">
        <f aca="false">SUM(V33:V35)</f>
        <v>0</v>
      </c>
      <c r="W138" s="164" t="n">
        <f aca="false">SUM(W33:W35)</f>
        <v>0</v>
      </c>
      <c r="X138" s="164" t="n">
        <f aca="false">SUM(X33:X35)</f>
        <v>0</v>
      </c>
      <c r="Y138" s="164" t="n">
        <f aca="false">SUM(Y33:Y35)</f>
        <v>0</v>
      </c>
      <c r="Z138" s="89"/>
      <c r="AA138" s="96" t="n">
        <f aca="false">SUM(F138:Y138)</f>
        <v>1305.27866389083</v>
      </c>
      <c r="AB138" s="97" t="n">
        <f aca="false">AA138</f>
        <v>1305.27866389083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81.713016</v>
      </c>
      <c r="G139" s="137" t="n">
        <f aca="false">G137+G138</f>
        <v>83.34727632</v>
      </c>
      <c r="H139" s="137" t="n">
        <f aca="false">H137+H138</f>
        <v>85.0142218464</v>
      </c>
      <c r="I139" s="137" t="n">
        <f aca="false">I137+I138</f>
        <v>86.714506283328</v>
      </c>
      <c r="J139" s="137" t="n">
        <f aca="false">J137+J138</f>
        <v>88.4487964089946</v>
      </c>
      <c r="K139" s="137" t="n">
        <f aca="false">K137+K138</f>
        <v>90.2177723371745</v>
      </c>
      <c r="L139" s="137" t="n">
        <f aca="false">L137+L138</f>
        <v>92.022127783918</v>
      </c>
      <c r="M139" s="137" t="n">
        <f aca="false">M137+M138</f>
        <v>93.8625703395963</v>
      </c>
      <c r="N139" s="137" t="n">
        <f aca="false">N137+N138</f>
        <v>95.7398217463882</v>
      </c>
      <c r="O139" s="137" t="n">
        <f aca="false">O137+O138</f>
        <v>97.654618181316</v>
      </c>
      <c r="P139" s="137" t="n">
        <f aca="false">P137+P138</f>
        <v>99.6077105449423</v>
      </c>
      <c r="Q139" s="137" t="n">
        <f aca="false">Q137+Q138</f>
        <v>101.599864755841</v>
      </c>
      <c r="R139" s="137" t="n">
        <f aca="false">R137+R138</f>
        <v>103.631862050958</v>
      </c>
      <c r="S139" s="137" t="n">
        <f aca="false">S137+S138</f>
        <v>105.704499291977</v>
      </c>
      <c r="T139" s="137" t="n">
        <f aca="false">T137+T138</f>
        <v>0</v>
      </c>
      <c r="U139" s="137" t="n">
        <f aca="false">U137+U138</f>
        <v>0</v>
      </c>
      <c r="V139" s="137" t="n">
        <f aca="false">V137+V138</f>
        <v>0</v>
      </c>
      <c r="W139" s="137" t="n">
        <f aca="false">W137+W138</f>
        <v>0</v>
      </c>
      <c r="X139" s="137" t="n">
        <f aca="false">X137+X138</f>
        <v>0</v>
      </c>
      <c r="Y139" s="137" t="n">
        <f aca="false">Y137+Y138</f>
        <v>0</v>
      </c>
      <c r="Z139" s="89"/>
      <c r="AA139" s="96" t="n">
        <f aca="false">SUM(F139:Y139)</f>
        <v>1305.27866389083</v>
      </c>
      <c r="AB139" s="97" t="n">
        <f aca="false">AA139</f>
        <v>1305.27866389083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4.0856508</v>
      </c>
      <c r="G140" s="137" t="n">
        <f aca="false">G139*$C$140</f>
        <v>4.167363816</v>
      </c>
      <c r="H140" s="137" t="n">
        <f aca="false">H139*$C$140</f>
        <v>4.25071109232</v>
      </c>
      <c r="I140" s="137" t="n">
        <f aca="false">I139*$C$140</f>
        <v>4.3357253141664</v>
      </c>
      <c r="J140" s="137" t="n">
        <f aca="false">J139*$C$140</f>
        <v>4.42243982044973</v>
      </c>
      <c r="K140" s="137" t="n">
        <f aca="false">K139*$C$140</f>
        <v>4.51088861685872</v>
      </c>
      <c r="L140" s="137" t="n">
        <f aca="false">L139*$C$140</f>
        <v>4.6011063891959</v>
      </c>
      <c r="M140" s="137" t="n">
        <f aca="false">M139*$C$140</f>
        <v>4.69312851697982</v>
      </c>
      <c r="N140" s="137" t="n">
        <f aca="false">N139*$C$140</f>
        <v>4.78699108731941</v>
      </c>
      <c r="O140" s="137" t="n">
        <f aca="false">O139*$C$140</f>
        <v>4.8827309090658</v>
      </c>
      <c r="P140" s="137" t="n">
        <f aca="false">P139*$C$140</f>
        <v>4.98038552724712</v>
      </c>
      <c r="Q140" s="137" t="n">
        <f aca="false">Q139*$C$140</f>
        <v>5.07999323779206</v>
      </c>
      <c r="R140" s="137" t="n">
        <f aca="false">R139*$C$140</f>
        <v>5.1815931025479</v>
      </c>
      <c r="S140" s="137" t="n">
        <f aca="false">S139*$C$140</f>
        <v>5.28522496459886</v>
      </c>
      <c r="T140" s="137" t="n">
        <f aca="false">T139*$C$140</f>
        <v>0</v>
      </c>
      <c r="U140" s="137" t="n">
        <f aca="false">U139*$C$140</f>
        <v>0</v>
      </c>
      <c r="V140" s="137" t="n">
        <f aca="false">V139*$C$140</f>
        <v>0</v>
      </c>
      <c r="W140" s="137" t="n">
        <f aca="false">W139*$C$140</f>
        <v>0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65.2639331945417</v>
      </c>
      <c r="AB140" s="97" t="n">
        <f aca="false">AA140</f>
        <v>65.2639331945417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27.16957782</v>
      </c>
      <c r="G141" s="164" t="n">
        <f aca="false">(G139-G140)*$C$141</f>
        <v>27.7129693764</v>
      </c>
      <c r="H141" s="164" t="n">
        <f aca="false">(H139-H140)*$C$141</f>
        <v>28.267228763928</v>
      </c>
      <c r="I141" s="164" t="n">
        <f aca="false">(I139-I140)*$C$141</f>
        <v>28.8325733392066</v>
      </c>
      <c r="J141" s="164" t="n">
        <f aca="false">(J139-J140)*$C$141</f>
        <v>29.4092248059907</v>
      </c>
      <c r="K141" s="164" t="n">
        <f aca="false">(K139-K140)*$C$141</f>
        <v>29.9974093021105</v>
      </c>
      <c r="L141" s="164" t="n">
        <f aca="false">(L139-L140)*$C$141</f>
        <v>30.5973574881527</v>
      </c>
      <c r="M141" s="164" t="n">
        <f aca="false">(M139-M140)*$C$141</f>
        <v>31.2093046379158</v>
      </c>
      <c r="N141" s="164" t="n">
        <f aca="false">(N139-N140)*$C$141</f>
        <v>31.8334907306741</v>
      </c>
      <c r="O141" s="164" t="n">
        <f aca="false">(O139-O140)*$C$141</f>
        <v>32.4701605452876</v>
      </c>
      <c r="P141" s="164" t="n">
        <f aca="false">(P139-P140)*$C$141</f>
        <v>33.1195637561933</v>
      </c>
      <c r="Q141" s="164" t="n">
        <f aca="false">(Q139-Q140)*$C$141</f>
        <v>33.7819550313172</v>
      </c>
      <c r="R141" s="164" t="n">
        <f aca="false">(R139-R140)*$C$141</f>
        <v>34.4575941319435</v>
      </c>
      <c r="S141" s="164" t="n">
        <f aca="false">(S139-S140)*$C$141</f>
        <v>35.1467460145824</v>
      </c>
      <c r="T141" s="164" t="n">
        <f aca="false">(T139-T140)*$C$141</f>
        <v>0</v>
      </c>
      <c r="U141" s="164" t="n">
        <f aca="false">(U139-U140)*$C$141</f>
        <v>0</v>
      </c>
      <c r="V141" s="164" t="n">
        <f aca="false">(V139-V140)*$C$141</f>
        <v>0</v>
      </c>
      <c r="W141" s="164" t="n">
        <f aca="false">(W139-W140)*$C$141</f>
        <v>0</v>
      </c>
      <c r="X141" s="164" t="n">
        <f aca="false">(X139-X140)*$C$141</f>
        <v>0</v>
      </c>
      <c r="Y141" s="164" t="n">
        <f aca="false">(Y139-Y140)*$C$141</f>
        <v>0</v>
      </c>
      <c r="Z141" s="89"/>
      <c r="AA141" s="96" t="n">
        <f aca="false">SUM(F141:Y141)</f>
        <v>434.005155743702</v>
      </c>
      <c r="AB141" s="97" t="n">
        <f aca="false">AA141</f>
        <v>434.005155743702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50.45778738</v>
      </c>
      <c r="G142" s="137" t="n">
        <f aca="false">G139-G140-G141</f>
        <v>51.4669431276</v>
      </c>
      <c r="H142" s="137" t="n">
        <f aca="false">H139-H140-H141</f>
        <v>52.496281990152</v>
      </c>
      <c r="I142" s="137" t="n">
        <f aca="false">I139-I140-I141</f>
        <v>53.5462076299551</v>
      </c>
      <c r="J142" s="137" t="n">
        <f aca="false">J139-J140-J141</f>
        <v>54.6171317825542</v>
      </c>
      <c r="K142" s="137" t="n">
        <f aca="false">K139-K140-K141</f>
        <v>55.7094744182052</v>
      </c>
      <c r="L142" s="137" t="n">
        <f aca="false">L139-L140-L141</f>
        <v>56.8236639065693</v>
      </c>
      <c r="M142" s="137" t="n">
        <f aca="false">M139-M140-M141</f>
        <v>57.9601371847007</v>
      </c>
      <c r="N142" s="137" t="n">
        <f aca="false">N139-N140-N141</f>
        <v>59.1193399283948</v>
      </c>
      <c r="O142" s="137" t="n">
        <f aca="false">O139-O140-O141</f>
        <v>60.3017267269626</v>
      </c>
      <c r="P142" s="137" t="n">
        <f aca="false">P139-P140-P141</f>
        <v>61.5077612615019</v>
      </c>
      <c r="Q142" s="137" t="n">
        <f aca="false">Q139-Q140-Q141</f>
        <v>62.7379164867319</v>
      </c>
      <c r="R142" s="137" t="n">
        <f aca="false">R139-R140-R141</f>
        <v>63.9926748164666</v>
      </c>
      <c r="S142" s="137" t="n">
        <f aca="false">S139-S140-S141</f>
        <v>65.2725283127959</v>
      </c>
      <c r="T142" s="137" t="n">
        <f aca="false">T139-T140-T141</f>
        <v>0</v>
      </c>
      <c r="U142" s="137" t="n">
        <f aca="false">U139-U140-U141</f>
        <v>0</v>
      </c>
      <c r="V142" s="137" t="n">
        <f aca="false">V139-V140-V141</f>
        <v>0</v>
      </c>
      <c r="W142" s="137" t="n">
        <f aca="false">W139-W140-W141</f>
        <v>0</v>
      </c>
      <c r="X142" s="137" t="n">
        <f aca="false">X139-X140-X141</f>
        <v>0</v>
      </c>
      <c r="Y142" s="137" t="n">
        <f aca="false">Y139-Y140-Y141</f>
        <v>0</v>
      </c>
      <c r="Z142" s="89"/>
      <c r="AA142" s="96" t="n">
        <f aca="false">SUM(F142:Y142)</f>
        <v>806.00957495259</v>
      </c>
      <c r="AB142" s="97" t="n">
        <f aca="false">AA142</f>
        <v>806.00957495259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474.650859594844</v>
      </c>
      <c r="G144" s="168" t="n">
        <f aca="false">G76</f>
        <v>479.967392819494</v>
      </c>
      <c r="H144" s="168" t="n">
        <f aca="false">H76</f>
        <v>485.36027919244</v>
      </c>
      <c r="I144" s="168" t="n">
        <f aca="false">I76</f>
        <v>490.830446212192</v>
      </c>
      <c r="J144" s="168" t="n">
        <f aca="false">J76</f>
        <v>496.378827935667</v>
      </c>
      <c r="K144" s="168" t="n">
        <f aca="false">K76</f>
        <v>494.333559351711</v>
      </c>
      <c r="L144" s="168" t="n">
        <f aca="false">L76</f>
        <v>492.061480598169</v>
      </c>
      <c r="M144" s="168" t="n">
        <f aca="false">M76</f>
        <v>489.554337360423</v>
      </c>
      <c r="N144" s="168" t="n">
        <f aca="false">N76</f>
        <v>486.803635875042</v>
      </c>
      <c r="O144" s="168" t="n">
        <f aca="false">O76</f>
        <v>493.863755789517</v>
      </c>
      <c r="P144" s="168" t="n">
        <f aca="false">P76</f>
        <v>501.06511108829</v>
      </c>
      <c r="Q144" s="168" t="n">
        <f aca="false">Q76</f>
        <v>508.410527122274</v>
      </c>
      <c r="R144" s="168" t="n">
        <f aca="false">R76</f>
        <v>515.902885761942</v>
      </c>
      <c r="S144" s="168" t="n">
        <f aca="false">S76</f>
        <v>511.174832487735</v>
      </c>
      <c r="T144" s="168" t="n">
        <f aca="false">T76</f>
        <v>0</v>
      </c>
      <c r="U144" s="168" t="n">
        <f aca="false">U76</f>
        <v>0</v>
      </c>
      <c r="V144" s="168" t="n">
        <f aca="false">V76</f>
        <v>0</v>
      </c>
      <c r="W144" s="168" t="n">
        <f aca="false">W76</f>
        <v>0</v>
      </c>
      <c r="X144" s="168" t="n">
        <f aca="false">X76</f>
        <v>0</v>
      </c>
      <c r="Y144" s="168" t="n">
        <f aca="false">Y76</f>
        <v>0</v>
      </c>
      <c r="Z144" s="89"/>
      <c r="AA144" s="96" t="n">
        <f aca="false">SUM(F144:Y144)</f>
        <v>6920.35793118974</v>
      </c>
      <c r="AB144" s="97" t="n">
        <f aca="false">AA144</f>
        <v>6920.35793118974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525.108646974844</v>
      </c>
      <c r="G145" s="154" t="n">
        <f aca="false">G142+G144</f>
        <v>531.434335947094</v>
      </c>
      <c r="H145" s="154" t="n">
        <f aca="false">H142+H144</f>
        <v>537.856561182592</v>
      </c>
      <c r="I145" s="154" t="n">
        <f aca="false">I142+I144</f>
        <v>544.376653842147</v>
      </c>
      <c r="J145" s="154" t="n">
        <f aca="false">J142+J144</f>
        <v>550.995959718221</v>
      </c>
      <c r="K145" s="154" t="n">
        <f aca="false">K142+K144</f>
        <v>550.043033769916</v>
      </c>
      <c r="L145" s="154" t="n">
        <f aca="false">L142+L144</f>
        <v>548.885144504738</v>
      </c>
      <c r="M145" s="154" t="n">
        <f aca="false">M142+M144</f>
        <v>547.514474545124</v>
      </c>
      <c r="N145" s="154" t="n">
        <f aca="false">N142+N144</f>
        <v>545.922975803437</v>
      </c>
      <c r="O145" s="154" t="n">
        <f aca="false">O142+O144</f>
        <v>554.16548251648</v>
      </c>
      <c r="P145" s="154" t="n">
        <f aca="false">P142+P144</f>
        <v>562.572872349792</v>
      </c>
      <c r="Q145" s="154" t="n">
        <f aca="false">Q142+Q144</f>
        <v>571.148443609006</v>
      </c>
      <c r="R145" s="154" t="n">
        <f aca="false">R142+R144</f>
        <v>579.895560578408</v>
      </c>
      <c r="S145" s="154" t="n">
        <f aca="false">S142+S144</f>
        <v>576.447360800531</v>
      </c>
      <c r="T145" s="154" t="n">
        <f aca="false">T142+T144</f>
        <v>0</v>
      </c>
      <c r="U145" s="154" t="n">
        <f aca="false">U142+U144</f>
        <v>0</v>
      </c>
      <c r="V145" s="154" t="n">
        <f aca="false">V142+V144</f>
        <v>0</v>
      </c>
      <c r="W145" s="154" t="n">
        <f aca="false">W142+W144</f>
        <v>0</v>
      </c>
      <c r="X145" s="154" t="n">
        <f aca="false">X142+X144</f>
        <v>0</v>
      </c>
      <c r="Y145" s="154" t="n">
        <f aca="false">Y142+Y144</f>
        <v>0</v>
      </c>
      <c r="Z145" s="89"/>
      <c r="AA145" s="96" t="n">
        <f aca="false">SUM(F145:Y145)</f>
        <v>7726.36750614233</v>
      </c>
      <c r="AB145" s="97" t="n">
        <f aca="false">AA145</f>
        <v>7726.36750614233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50.45778738</v>
      </c>
      <c r="G150" s="133" t="n">
        <f aca="false">G142</f>
        <v>51.4669431276</v>
      </c>
      <c r="H150" s="133" t="n">
        <f aca="false">H142</f>
        <v>52.496281990152</v>
      </c>
      <c r="I150" s="133" t="n">
        <f aca="false">I142</f>
        <v>53.5462076299551</v>
      </c>
      <c r="J150" s="133" t="n">
        <f aca="false">J142</f>
        <v>54.6171317825542</v>
      </c>
      <c r="K150" s="133" t="n">
        <f aca="false">K142</f>
        <v>55.7094744182052</v>
      </c>
      <c r="L150" s="133" t="n">
        <f aca="false">L142</f>
        <v>56.8236639065693</v>
      </c>
      <c r="M150" s="133" t="n">
        <f aca="false">M142</f>
        <v>57.9601371847007</v>
      </c>
      <c r="N150" s="133" t="n">
        <f aca="false">N142</f>
        <v>59.1193399283948</v>
      </c>
      <c r="O150" s="133" t="n">
        <f aca="false">O142</f>
        <v>60.3017267269626</v>
      </c>
      <c r="P150" s="133" t="n">
        <f aca="false">P142</f>
        <v>61.5077612615019</v>
      </c>
      <c r="Q150" s="133" t="n">
        <f aca="false">Q142</f>
        <v>62.7379164867319</v>
      </c>
      <c r="R150" s="133" t="n">
        <f aca="false">R142</f>
        <v>63.9926748164666</v>
      </c>
      <c r="S150" s="133" t="n">
        <f aca="false">S142</f>
        <v>65.2725283127959</v>
      </c>
      <c r="T150" s="133" t="n">
        <f aca="false">T142</f>
        <v>0</v>
      </c>
      <c r="U150" s="133" t="n">
        <f aca="false">U142</f>
        <v>0</v>
      </c>
      <c r="V150" s="133" t="n">
        <f aca="false">V142</f>
        <v>0</v>
      </c>
      <c r="W150" s="133" t="n">
        <f aca="false">W142</f>
        <v>0</v>
      </c>
      <c r="X150" s="133" t="n">
        <f aca="false">X142</f>
        <v>0</v>
      </c>
      <c r="Y150" s="133" t="n">
        <f aca="false">Y142</f>
        <v>0</v>
      </c>
      <c r="Z150" s="89"/>
      <c r="AA150" s="96" t="n">
        <f aca="false">SUM(F150:Y150)</f>
        <v>806.00957495259</v>
      </c>
      <c r="AB150" s="97" t="n">
        <f aca="false">AA150</f>
        <v>806.00957495259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 t="n">
        <v>0</v>
      </c>
      <c r="G151" s="170" t="n">
        <v>0</v>
      </c>
      <c r="H151" s="170" t="n">
        <v>0</v>
      </c>
      <c r="I151" s="170" t="n">
        <v>0</v>
      </c>
      <c r="J151" s="170" t="n">
        <v>0</v>
      </c>
      <c r="K151" s="170" t="n">
        <v>0</v>
      </c>
      <c r="L151" s="170" t="n">
        <v>0</v>
      </c>
      <c r="M151" s="170" t="n">
        <v>0</v>
      </c>
      <c r="N151" s="170" t="n">
        <v>0</v>
      </c>
      <c r="O151" s="170" t="n">
        <v>0</v>
      </c>
      <c r="P151" s="170" t="n">
        <v>0</v>
      </c>
      <c r="Q151" s="170" t="n">
        <v>0</v>
      </c>
      <c r="R151" s="170" t="n">
        <v>0</v>
      </c>
      <c r="S151" s="170" t="n">
        <v>0</v>
      </c>
      <c r="T151" s="170" t="n">
        <v>0</v>
      </c>
      <c r="U151" s="170" t="n">
        <v>0</v>
      </c>
      <c r="V151" s="170" t="n">
        <v>0</v>
      </c>
      <c r="W151" s="170" t="n">
        <v>0</v>
      </c>
      <c r="X151" s="170" t="n">
        <v>0</v>
      </c>
      <c r="Y151" s="170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50.45778738</v>
      </c>
      <c r="G152" s="133" t="n">
        <f aca="false">G150+G151</f>
        <v>51.4669431276</v>
      </c>
      <c r="H152" s="133" t="n">
        <f aca="false">H150+H151</f>
        <v>52.496281990152</v>
      </c>
      <c r="I152" s="133" t="n">
        <f aca="false">I150+I151</f>
        <v>53.5462076299551</v>
      </c>
      <c r="J152" s="133" t="n">
        <f aca="false">J150+J151</f>
        <v>54.6171317825542</v>
      </c>
      <c r="K152" s="133" t="n">
        <f aca="false">K150+K151</f>
        <v>55.7094744182052</v>
      </c>
      <c r="L152" s="133" t="n">
        <f aca="false">L150+L151</f>
        <v>56.8236639065693</v>
      </c>
      <c r="M152" s="133" t="n">
        <f aca="false">M150+M151</f>
        <v>57.9601371847007</v>
      </c>
      <c r="N152" s="133" t="n">
        <f aca="false">N150+N151</f>
        <v>59.1193399283948</v>
      </c>
      <c r="O152" s="133" t="n">
        <f aca="false">O150+O151</f>
        <v>60.3017267269626</v>
      </c>
      <c r="P152" s="133" t="n">
        <f aca="false">P150+P151</f>
        <v>61.5077612615019</v>
      </c>
      <c r="Q152" s="133" t="n">
        <f aca="false">Q150+Q151</f>
        <v>62.7379164867319</v>
      </c>
      <c r="R152" s="133" t="n">
        <f aca="false">R150+R151</f>
        <v>63.9926748164666</v>
      </c>
      <c r="S152" s="133" t="n">
        <f aca="false">S150+S151</f>
        <v>65.2725283127959</v>
      </c>
      <c r="T152" s="133" t="n">
        <f aca="false">T150+T151</f>
        <v>0</v>
      </c>
      <c r="U152" s="133" t="n">
        <f aca="false">U150+U151</f>
        <v>0</v>
      </c>
      <c r="V152" s="133" t="n">
        <f aca="false">V150+V151</f>
        <v>0</v>
      </c>
      <c r="W152" s="133" t="n">
        <f aca="false">W150+W151</f>
        <v>0</v>
      </c>
      <c r="X152" s="133" t="n">
        <f aca="false">X150+X151</f>
        <v>0</v>
      </c>
      <c r="Y152" s="133" t="n">
        <f aca="false">Y150+Y151</f>
        <v>0</v>
      </c>
      <c r="Z152" s="89"/>
      <c r="AA152" s="96" t="n">
        <f aca="false">SUM(F152:Y152)</f>
        <v>806.00957495259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411.571558657695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v>0.1</v>
      </c>
      <c r="D156" s="227" t="s">
        <v>222</v>
      </c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11351.7949985289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411.571558657695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11763.3665571866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261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262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263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264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106"/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/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106"/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/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/>
      <c r="B178" s="106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/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106"/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106"/>
      <c r="B181" s="79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106"/>
      <c r="B182" s="79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/>
      <c r="B183" s="106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3.5" hidden="false" customHeight="false" outlineLevel="1" collapsed="false">
      <c r="A184" s="130"/>
      <c r="B184" s="79"/>
      <c r="C184" s="79"/>
      <c r="D184" s="62"/>
      <c r="E184" s="79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06"/>
      <c r="B185" s="79"/>
      <c r="C185" s="183"/>
      <c r="D185" s="62"/>
      <c r="E185" s="62"/>
      <c r="F185" s="62"/>
      <c r="G185" s="184"/>
      <c r="H185" s="185"/>
      <c r="I185" s="185"/>
      <c r="J185" s="185"/>
      <c r="K185" s="185"/>
      <c r="L185" s="185"/>
      <c r="M185" s="185"/>
      <c r="N185" s="185"/>
      <c r="O185" s="185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106"/>
      <c r="B186" s="186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186"/>
      <c r="B187" s="186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86"/>
      <c r="B188" s="186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86"/>
      <c r="B189" s="79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106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06"/>
      <c r="B191" s="106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106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79"/>
      <c r="B194" s="106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06"/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8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23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8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5" hidden="false" customHeight="tru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4.2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88"/>
      <c r="B236" s="88"/>
      <c r="C236" s="8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customFormat="false" ht="12.75" hidden="false" customHeight="false" outlineLevel="1" collapsed="false">
      <c r="A237" s="123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8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6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3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45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6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2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2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8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23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8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88"/>
      <c r="B282" s="88"/>
      <c r="C282" s="88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88"/>
      <c r="C284" s="1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88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06"/>
      <c r="B287" s="106"/>
      <c r="C287" s="106"/>
      <c r="D287" s="106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88"/>
      <c r="C292" s="88"/>
      <c r="D292" s="88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79"/>
      <c r="B293" s="79"/>
      <c r="C293" s="79"/>
      <c r="D293" s="7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06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06"/>
      <c r="C315" s="106"/>
      <c r="D315" s="106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79"/>
      <c r="B316" s="79"/>
      <c r="C316" s="79"/>
      <c r="D316" s="7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79"/>
      <c r="C323" s="79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79"/>
      <c r="B326" s="79"/>
      <c r="C326" s="79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92"/>
      <c r="C327" s="192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88"/>
      <c r="C328" s="188"/>
      <c r="D328" s="188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93"/>
      <c r="C330" s="193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194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  <c r="AA339" s="195"/>
      <c r="AB339" s="195"/>
      <c r="AC339" s="195"/>
      <c r="AD339" s="195"/>
      <c r="AE339" s="195"/>
      <c r="AF339" s="195"/>
      <c r="AG339" s="195"/>
      <c r="AH339" s="195"/>
      <c r="AI339" s="195"/>
      <c r="AJ339" s="195"/>
      <c r="AK339" s="195"/>
      <c r="AL339" s="195"/>
      <c r="AM339" s="195"/>
      <c r="AN339" s="195"/>
      <c r="AO339" s="195"/>
      <c r="AP339" s="195"/>
      <c r="AQ339" s="195"/>
      <c r="AR339" s="195"/>
      <c r="AS339" s="195"/>
      <c r="AT339" s="195"/>
      <c r="AU339" s="195"/>
      <c r="AV339" s="195"/>
      <c r="AW339" s="195"/>
      <c r="AX339" s="195"/>
      <c r="AY339" s="195"/>
      <c r="AZ339" s="195"/>
      <c r="BA339" s="195"/>
      <c r="BB339" s="195"/>
      <c r="BC339" s="195"/>
      <c r="BD339" s="195"/>
      <c r="BE339" s="195"/>
      <c r="BF339" s="195"/>
      <c r="BG339" s="195"/>
      <c r="BH339" s="195"/>
      <c r="BI339" s="195"/>
      <c r="BJ339" s="195"/>
      <c r="BK339" s="195"/>
      <c r="BL339" s="195"/>
      <c r="BM339" s="195"/>
      <c r="BN339" s="195"/>
      <c r="BO339" s="195"/>
      <c r="BP339" s="195"/>
      <c r="BQ339" s="195"/>
      <c r="BR339" s="195"/>
      <c r="BS339" s="195"/>
      <c r="BT339" s="195"/>
      <c r="BU339" s="195"/>
      <c r="BV339" s="195"/>
      <c r="BW339" s="195"/>
      <c r="BX339" s="195"/>
      <c r="BY339" s="195"/>
      <c r="BZ339" s="195"/>
      <c r="CA339" s="195"/>
      <c r="CB339" s="195"/>
      <c r="CC339" s="195"/>
      <c r="CD339" s="195"/>
      <c r="CE339" s="195"/>
      <c r="CF339" s="195"/>
      <c r="CG339" s="195"/>
      <c r="CH339" s="195"/>
      <c r="CI339" s="195"/>
      <c r="CJ339" s="195"/>
      <c r="CK339" s="195"/>
      <c r="CL339" s="195"/>
      <c r="CM339" s="195"/>
      <c r="CN339" s="195"/>
      <c r="CO339" s="195"/>
      <c r="CP339" s="195"/>
      <c r="CQ339" s="195"/>
      <c r="CR339" s="195"/>
      <c r="CS339" s="195"/>
      <c r="CT339" s="195"/>
      <c r="CU339" s="195"/>
      <c r="CV339" s="195"/>
      <c r="CW339" s="195"/>
      <c r="CX339" s="195"/>
      <c r="CY339" s="195"/>
      <c r="CZ339" s="195"/>
      <c r="DA339" s="195"/>
      <c r="DB339" s="195"/>
      <c r="DC339" s="195"/>
      <c r="DD339" s="195"/>
      <c r="DE339" s="195"/>
      <c r="DF339" s="195"/>
      <c r="DG339" s="195"/>
      <c r="DH339" s="195"/>
      <c r="DI339" s="195"/>
      <c r="DJ339" s="195"/>
      <c r="DK339" s="195"/>
      <c r="DL339" s="195"/>
      <c r="DM339" s="195"/>
      <c r="DN339" s="195"/>
      <c r="DO339" s="195"/>
      <c r="DP339" s="195"/>
      <c r="DQ339" s="195"/>
      <c r="DR339" s="195"/>
      <c r="DS339" s="195"/>
      <c r="DT339" s="195"/>
      <c r="DU339" s="195"/>
      <c r="DV339" s="195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H339" s="195"/>
      <c r="EI339" s="195"/>
      <c r="EJ339" s="195"/>
      <c r="EK339" s="195"/>
      <c r="EL339" s="195"/>
      <c r="EM339" s="195"/>
      <c r="EN339" s="195"/>
      <c r="EO339" s="195"/>
      <c r="EP339" s="195"/>
      <c r="EQ339" s="195"/>
      <c r="ER339" s="195"/>
      <c r="ES339" s="195"/>
      <c r="ET339" s="195"/>
      <c r="EU339" s="195"/>
      <c r="EV339" s="195"/>
      <c r="EW339" s="195"/>
      <c r="EX339" s="195"/>
      <c r="EY339" s="195"/>
      <c r="EZ339" s="195"/>
      <c r="FA339" s="195"/>
      <c r="FB339" s="195"/>
      <c r="FC339" s="195"/>
      <c r="FD339" s="195"/>
      <c r="FE339" s="195"/>
      <c r="FF339" s="195"/>
      <c r="FG339" s="195"/>
      <c r="FH339" s="195"/>
      <c r="FI339" s="195"/>
      <c r="FJ339" s="195"/>
      <c r="FK339" s="195"/>
      <c r="FL339" s="195"/>
      <c r="FM339" s="195"/>
      <c r="FN339" s="195"/>
      <c r="FO339" s="195"/>
      <c r="FP339" s="195"/>
      <c r="FQ339" s="195"/>
      <c r="FR339" s="195"/>
      <c r="FS339" s="195"/>
      <c r="FT339" s="195"/>
      <c r="FU339" s="195"/>
      <c r="FV339" s="195"/>
      <c r="FW339" s="195"/>
      <c r="FX339" s="195"/>
      <c r="FY339" s="195"/>
      <c r="FZ339" s="195"/>
      <c r="GA339" s="195"/>
      <c r="GB339" s="195"/>
      <c r="GC339" s="195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95"/>
      <c r="HO339" s="195"/>
      <c r="HP339" s="195"/>
      <c r="HQ339" s="195"/>
      <c r="HR339" s="195"/>
      <c r="HS339" s="195"/>
      <c r="HT339" s="195"/>
      <c r="HU339" s="195"/>
      <c r="HV339" s="195"/>
      <c r="HW339" s="195"/>
      <c r="HX339" s="195"/>
      <c r="HY339" s="195"/>
      <c r="HZ339" s="195"/>
      <c r="IA339" s="195"/>
      <c r="IB339" s="195"/>
      <c r="IC339" s="195"/>
      <c r="ID339" s="195"/>
      <c r="IE339" s="195"/>
      <c r="IF339" s="195"/>
      <c r="IG339" s="195"/>
      <c r="IH339" s="195"/>
      <c r="II339" s="195"/>
      <c r="IJ339" s="195"/>
      <c r="IK339" s="195"/>
      <c r="IL339" s="195"/>
      <c r="IM339" s="195"/>
      <c r="IN339" s="195"/>
      <c r="IO339" s="195"/>
      <c r="IP339" s="195"/>
      <c r="IQ339" s="195"/>
      <c r="IR339" s="195"/>
      <c r="IS339" s="195"/>
      <c r="IT339" s="195"/>
      <c r="IU339" s="195"/>
      <c r="IV339" s="195"/>
      <c r="IW339" s="195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79"/>
      <c r="B343" s="196"/>
      <c r="C343" s="196"/>
      <c r="D343" s="196"/>
      <c r="E343" s="79"/>
      <c r="F343" s="79"/>
      <c r="G343" s="197"/>
      <c r="H343" s="197"/>
      <c r="I343" s="197"/>
      <c r="J343" s="197"/>
      <c r="K343" s="197"/>
      <c r="L343" s="19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198"/>
      <c r="C344" s="198"/>
      <c r="D344" s="198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94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107"/>
      <c r="H350" s="107"/>
      <c r="I350" s="107"/>
      <c r="J350" s="107"/>
      <c r="K350" s="107"/>
      <c r="L350" s="107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06"/>
      <c r="B351" s="79"/>
      <c r="C351" s="79"/>
      <c r="D351" s="79"/>
      <c r="E351" s="79"/>
      <c r="F351" s="79"/>
      <c r="G351" s="198"/>
      <c r="H351" s="198"/>
      <c r="I351" s="198"/>
      <c r="J351" s="198"/>
      <c r="K351" s="198"/>
      <c r="L351" s="198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181"/>
      <c r="C352" s="181"/>
      <c r="D352" s="181"/>
      <c r="E352" s="79"/>
      <c r="F352" s="79"/>
      <c r="G352" s="200"/>
      <c r="H352" s="200"/>
      <c r="I352" s="200"/>
      <c r="J352" s="200"/>
      <c r="K352" s="200"/>
      <c r="L352" s="200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99"/>
      <c r="B353" s="79"/>
      <c r="C353" s="79"/>
      <c r="D353" s="79"/>
      <c r="E353" s="79"/>
      <c r="F353" s="79"/>
      <c r="G353" s="200"/>
      <c r="H353" s="200"/>
      <c r="I353" s="200"/>
      <c r="J353" s="200"/>
      <c r="K353" s="200"/>
      <c r="L353" s="200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79"/>
      <c r="C354" s="79"/>
      <c r="D354" s="79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198"/>
      <c r="H356" s="198"/>
      <c r="I356" s="198"/>
      <c r="J356" s="198"/>
      <c r="K356" s="198"/>
      <c r="L356" s="198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06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45"/>
      <c r="F361" s="45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06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19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19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45"/>
      <c r="F367" s="45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79"/>
      <c r="E375" s="201"/>
      <c r="F375" s="201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181"/>
      <c r="E376" s="45"/>
      <c r="F376" s="45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79"/>
      <c r="F378" s="79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1"/>
      <c r="H384" s="201"/>
      <c r="I384" s="201"/>
      <c r="J384" s="201"/>
      <c r="K384" s="201"/>
      <c r="L384" s="201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190"/>
      <c r="H385" s="190"/>
      <c r="I385" s="190"/>
      <c r="J385" s="190"/>
      <c r="K385" s="190"/>
      <c r="L385" s="190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90"/>
      <c r="C393" s="90"/>
      <c r="D393" s="90"/>
      <c r="E393" s="91"/>
      <c r="F393" s="91"/>
      <c r="G393" s="91"/>
      <c r="H393" s="90"/>
      <c r="I393" s="90"/>
      <c r="J393" s="91"/>
      <c r="K393" s="91"/>
      <c r="L393" s="90"/>
      <c r="M393" s="91"/>
      <c r="N393" s="91"/>
      <c r="O393" s="91"/>
      <c r="P393" s="90"/>
      <c r="Q393" s="91"/>
      <c r="R393" s="91"/>
      <c r="S393" s="79"/>
      <c r="T393" s="79"/>
      <c r="U393" s="79"/>
      <c r="V393" s="79"/>
      <c r="W393" s="79"/>
      <c r="X393" s="91"/>
      <c r="Y393" s="79"/>
    </row>
    <row r="394" customFormat="false" ht="12.75" hidden="true" customHeight="false" outlineLevel="2" collapsed="false">
      <c r="A394" s="106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201"/>
      <c r="C398" s="201"/>
      <c r="D398" s="201"/>
      <c r="E398" s="201"/>
      <c r="F398" s="201"/>
      <c r="G398" s="20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  <c r="Z400" s="190"/>
      <c r="AA400" s="190"/>
      <c r="AB400" s="190"/>
      <c r="AC400" s="190"/>
      <c r="AD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79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190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tru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88"/>
      <c r="C411" s="88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88"/>
      <c r="C413" s="1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88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customFormat="false" ht="12.75" hidden="false" customHeight="false" outlineLevel="1" collapsed="false">
      <c r="A416" s="106"/>
      <c r="B416" s="106"/>
      <c r="C416" s="106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88"/>
      <c r="C421" s="88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79"/>
      <c r="B422" s="79"/>
      <c r="C422" s="7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06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91"/>
      <c r="C438" s="191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79"/>
      <c r="B440" s="79"/>
      <c r="C440" s="7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79"/>
      <c r="C445" s="7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88"/>
      <c r="B453" s="191"/>
      <c r="C453" s="191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88"/>
      <c r="C461" s="88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88"/>
      <c r="C463" s="1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88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06"/>
      <c r="B466" s="106"/>
      <c r="C466" s="106"/>
      <c r="D466" s="106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06"/>
      <c r="B473" s="106"/>
      <c r="C473" s="106"/>
      <c r="D473" s="106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06"/>
      <c r="B486" s="106"/>
      <c r="C486" s="106"/>
      <c r="D486" s="106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79"/>
      <c r="B487" s="106"/>
      <c r="C487" s="106"/>
      <c r="D487" s="106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89"/>
      <c r="B488" s="189"/>
      <c r="C488" s="189"/>
      <c r="D488" s="189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91"/>
      <c r="C490" s="191"/>
      <c r="D490" s="191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79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</row>
    <row r="500" customFormat="false" ht="12.75" hidden="false" customHeight="false" outlineLevel="1" collapsed="false">
      <c r="A500" s="79"/>
      <c r="B500" s="190"/>
      <c r="C500" s="190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79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106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79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106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106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79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79"/>
      <c r="F522" s="79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88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106"/>
      <c r="B530" s="79"/>
      <c r="C530" s="79"/>
      <c r="D530" s="79"/>
      <c r="E530" s="79"/>
      <c r="F530" s="79"/>
      <c r="G530" s="62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19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9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06"/>
      <c r="B537" s="79"/>
      <c r="C537" s="79"/>
      <c r="D537" s="79"/>
      <c r="E537" s="79"/>
      <c r="F537" s="79"/>
      <c r="G537" s="62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79"/>
      <c r="E538" s="79"/>
      <c r="F538" s="79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106"/>
      <c r="B540" s="79"/>
      <c r="C540" s="79"/>
      <c r="D540" s="79"/>
      <c r="E540" s="79"/>
      <c r="F540" s="79"/>
      <c r="G540" s="62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181"/>
      <c r="C541" s="181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3"/>
      <c r="G545" s="203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5"/>
      <c r="G546" s="206"/>
      <c r="H546" s="203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6"/>
      <c r="C547" s="206"/>
      <c r="D547" s="206"/>
      <c r="E547" s="206"/>
      <c r="F547" s="69"/>
      <c r="G547" s="192"/>
      <c r="H547" s="192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192"/>
      <c r="C548" s="192"/>
      <c r="D548" s="192"/>
      <c r="E548" s="192"/>
      <c r="F548" s="192"/>
      <c r="G548" s="207"/>
      <c r="H548" s="192"/>
      <c r="I548" s="69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8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23"/>
      <c r="B550" s="203"/>
      <c r="C550" s="203"/>
      <c r="D550" s="203"/>
      <c r="E550" s="203"/>
      <c r="F550" s="203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03"/>
      <c r="C551" s="203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11"/>
      <c r="C553" s="211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8"/>
      <c r="B554" s="208"/>
      <c r="C554" s="208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6"/>
      <c r="B555" s="204"/>
      <c r="C555" s="204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3"/>
      <c r="B556" s="203"/>
      <c r="C556" s="20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125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23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2"/>
      <c r="B575" s="213"/>
      <c r="C575" s="213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3.9" hidden="false" customHeight="true" outlineLevel="1" collapsed="false">
      <c r="A577" s="118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8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4"/>
      <c r="C584" s="204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8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217"/>
      <c r="B606" s="79"/>
      <c r="C606" s="79"/>
      <c r="D606" s="79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88"/>
      <c r="B608" s="88"/>
      <c r="C608" s="8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06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7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06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8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tru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" activeCellId="0" sqref="C1:D1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234" width="31.7"/>
    <col collapsed="false" customWidth="true" hidden="false" outlineLevel="0" max="2" min="2" style="234" width="5.28"/>
    <col collapsed="false" customWidth="true" hidden="false" outlineLevel="0" max="3" min="3" style="234" width="10.71"/>
    <col collapsed="false" customWidth="true" hidden="false" outlineLevel="1" max="7" min="4" style="234" width="10.71"/>
    <col collapsed="false" customWidth="true" hidden="false" outlineLevel="0" max="25" min="8" style="234" width="10.71"/>
    <col collapsed="false" customWidth="true" hidden="false" outlineLevel="0" max="28" min="26" style="235" width="10.71"/>
    <col collapsed="false" customWidth="true" hidden="false" outlineLevel="0" max="29" min="29" style="235" width="10.28"/>
    <col collapsed="false" customWidth="false" hidden="false" outlineLevel="0" max="257" min="30" style="235" width="9.14"/>
  </cols>
  <sheetData>
    <row r="1" customFormat="false" ht="18.75" hidden="false" customHeight="false" outlineLevel="0" collapsed="false">
      <c r="A1" s="236" t="s">
        <v>25</v>
      </c>
      <c r="C1" s="80" t="n">
        <v>15</v>
      </c>
      <c r="D1" s="80" t="s">
        <v>91</v>
      </c>
    </row>
    <row r="2" customFormat="false" ht="12.75" hidden="false" customHeight="false" outlineLevel="0" collapsed="false"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</row>
    <row r="3" customFormat="false" ht="15.75" hidden="false" customHeight="false" outlineLevel="0" collapsed="false">
      <c r="A3" s="238" t="s">
        <v>92</v>
      </c>
    </row>
    <row r="4" customFormat="false" ht="12.75" hidden="false" customHeight="false" outlineLevel="0" collapsed="false">
      <c r="A4" s="239"/>
    </row>
    <row r="5" customFormat="false" ht="13.5" hidden="false" customHeight="false" outlineLevel="0" collapsed="false">
      <c r="A5" s="240" t="s">
        <v>64</v>
      </c>
      <c r="B5" s="241"/>
      <c r="C5" s="241"/>
      <c r="D5" s="241" t="n">
        <v>1999</v>
      </c>
      <c r="E5" s="241" t="n">
        <f aca="false">D5+1</f>
        <v>2000</v>
      </c>
      <c r="F5" s="241" t="n">
        <f aca="false">E5+1</f>
        <v>2001</v>
      </c>
      <c r="G5" s="241" t="n">
        <f aca="false">F5+1</f>
        <v>2002</v>
      </c>
      <c r="H5" s="241" t="n">
        <f aca="false">G5+1</f>
        <v>2003</v>
      </c>
      <c r="I5" s="241" t="n">
        <f aca="false">H5+1</f>
        <v>2004</v>
      </c>
      <c r="J5" s="241" t="n">
        <f aca="false">I5+1</f>
        <v>2005</v>
      </c>
      <c r="K5" s="241" t="n">
        <f aca="false">J5+1</f>
        <v>2006</v>
      </c>
      <c r="L5" s="241" t="n">
        <f aca="false">K5+1</f>
        <v>2007</v>
      </c>
      <c r="M5" s="241" t="n">
        <f aca="false">L5+1</f>
        <v>2008</v>
      </c>
      <c r="N5" s="241" t="n">
        <f aca="false">M5+1</f>
        <v>2009</v>
      </c>
      <c r="O5" s="241" t="n">
        <f aca="false">N5+1</f>
        <v>2010</v>
      </c>
      <c r="P5" s="241" t="n">
        <f aca="false">O5+1</f>
        <v>2011</v>
      </c>
      <c r="Q5" s="241" t="n">
        <f aca="false">P5+1</f>
        <v>2012</v>
      </c>
      <c r="R5" s="241" t="n">
        <f aca="false">Q5+1</f>
        <v>2013</v>
      </c>
      <c r="S5" s="241" t="n">
        <f aca="false">R5+1</f>
        <v>2014</v>
      </c>
      <c r="T5" s="241" t="n">
        <f aca="false">S5+1</f>
        <v>2015</v>
      </c>
      <c r="U5" s="241" t="n">
        <f aca="false">T5+1</f>
        <v>2016</v>
      </c>
      <c r="V5" s="241" t="n">
        <f aca="false">U5+1</f>
        <v>2017</v>
      </c>
      <c r="W5" s="241" t="n">
        <f aca="false">V5+1</f>
        <v>2018</v>
      </c>
      <c r="X5" s="241" t="n">
        <f aca="false">W5+1</f>
        <v>2019</v>
      </c>
      <c r="Y5" s="241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242"/>
      <c r="B6" s="243"/>
      <c r="C6" s="243"/>
      <c r="D6" s="243"/>
      <c r="E6" s="243"/>
      <c r="F6" s="244"/>
      <c r="G6" s="244"/>
      <c r="H6" s="244"/>
      <c r="I6" s="245"/>
      <c r="J6" s="245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AA6" s="92"/>
      <c r="AB6" s="87"/>
    </row>
    <row r="7" customFormat="false" ht="12.75" hidden="false" customHeight="false" outlineLevel="0" collapsed="false">
      <c r="A7" s="242"/>
      <c r="B7" s="243"/>
      <c r="C7" s="243"/>
      <c r="D7" s="243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AA7" s="92"/>
      <c r="AB7" s="87"/>
    </row>
    <row r="8" customFormat="false" ht="12.75" hidden="false" customHeight="false" outlineLevel="0" collapsed="false">
      <c r="A8" s="239" t="s">
        <v>94</v>
      </c>
      <c r="B8" s="244"/>
      <c r="C8" s="244"/>
      <c r="D8" s="244"/>
      <c r="AA8" s="92"/>
      <c r="AB8" s="87"/>
    </row>
    <row r="9" customFormat="false" ht="12.75" hidden="false" customHeight="false" outlineLevel="0" collapsed="false">
      <c r="A9" s="246" t="s">
        <v>95</v>
      </c>
      <c r="B9" s="244"/>
      <c r="C9" s="244"/>
      <c r="D9" s="244"/>
      <c r="AA9" s="92"/>
      <c r="AB9" s="87"/>
    </row>
    <row r="10" customFormat="false" ht="12.75" hidden="false" customHeight="false" outlineLevel="0" collapsed="false">
      <c r="A10" s="247" t="s">
        <v>96</v>
      </c>
      <c r="B10" s="244"/>
      <c r="C10" s="244"/>
      <c r="D10" s="237" t="n">
        <v>1</v>
      </c>
      <c r="E10" s="248" t="n">
        <f aca="false">[18]Financials!H$11</f>
        <v>1430.07300715488</v>
      </c>
      <c r="F10" s="248" t="n">
        <f aca="false">[18]Financials!I$11</f>
        <v>1430.07300715488</v>
      </c>
      <c r="G10" s="248" t="n">
        <f aca="false">[18]Financials!J$11</f>
        <v>1430.07300715488</v>
      </c>
      <c r="H10" s="248" t="n">
        <f aca="false">[18]Financials!K$11</f>
        <v>1430.07300715488</v>
      </c>
      <c r="I10" s="248" t="n">
        <f aca="false">[18]Financials!L$11</f>
        <v>1430.07300715488</v>
      </c>
      <c r="J10" s="248" t="n">
        <f aca="false">[18]Financials!M$11</f>
        <v>1430.07300715488</v>
      </c>
      <c r="K10" s="248" t="n">
        <f aca="false">[18]Financials!N$11</f>
        <v>1430.07300715488</v>
      </c>
      <c r="L10" s="248" t="n">
        <f aca="false">[18]Financials!O$11</f>
        <v>1430.07300715488</v>
      </c>
      <c r="M10" s="248" t="n">
        <f aca="false">[18]Financials!P$11</f>
        <v>1430.07300715488</v>
      </c>
      <c r="N10" s="248" t="n">
        <f aca="false">[18]Financials!Q$11</f>
        <v>1430.07300715488</v>
      </c>
      <c r="O10" s="248" t="n">
        <f aca="false">[18]Financials!R$11</f>
        <v>1430.07300715488</v>
      </c>
      <c r="P10" s="248" t="n">
        <f aca="false">[18]Financials!S$11</f>
        <v>1430.07300715488</v>
      </c>
      <c r="Q10" s="248" t="n">
        <f aca="false">[18]Financials!T$11</f>
        <v>1430.07300715488</v>
      </c>
      <c r="R10" s="248" t="n">
        <f aca="false">[18]Financials!U$11</f>
        <v>1430.07300715488</v>
      </c>
      <c r="S10" s="248" t="n">
        <f aca="false">[18]Financials!V$11</f>
        <v>1430.07300715488</v>
      </c>
      <c r="T10" s="248" t="n">
        <f aca="false">[18]Financials!W$11</f>
        <v>1430.07300715488</v>
      </c>
      <c r="U10" s="248" t="n">
        <f aca="false">[18]Financials!X$11</f>
        <v>1430.07300715488</v>
      </c>
      <c r="V10" s="248" t="n">
        <f aca="false">[18]Financials!Y$11</f>
        <v>0</v>
      </c>
      <c r="W10" s="248" t="n">
        <f aca="false">[18]Financials!Z$11</f>
        <v>0</v>
      </c>
      <c r="X10" s="248" t="n">
        <f aca="false">[18]Financials!AA$11</f>
        <v>0</v>
      </c>
      <c r="Y10" s="248" t="n">
        <f aca="false">[18]Financials!AB$11</f>
        <v>0</v>
      </c>
      <c r="AA10" s="96" t="n">
        <f aca="false">SUM(F10:Y10)</f>
        <v>22881.1681144781</v>
      </c>
      <c r="AB10" s="97" t="n">
        <f aca="false">AA10*$C$60</f>
        <v>11440.584057239</v>
      </c>
    </row>
    <row r="11" customFormat="false" ht="12.75" hidden="false" customHeight="false" outlineLevel="0" collapsed="false">
      <c r="A11" s="247" t="s">
        <v>97</v>
      </c>
      <c r="B11" s="244"/>
      <c r="C11" s="244"/>
      <c r="D11" s="237" t="n">
        <v>1</v>
      </c>
      <c r="E11" s="248" t="n">
        <f aca="false">[18]Financials!H$10</f>
        <v>1427.74971980835</v>
      </c>
      <c r="F11" s="248" t="n">
        <f aca="false">[18]Financials!I$10</f>
        <v>1473.93426775442</v>
      </c>
      <c r="G11" s="248" t="n">
        <f aca="false">[18]Financials!J$10</f>
        <v>1521.48086616144</v>
      </c>
      <c r="H11" s="248" t="n">
        <f aca="false">[18]Financials!K$10</f>
        <v>1588.29576148946</v>
      </c>
      <c r="I11" s="248" t="n">
        <f aca="false">[18]Financials!L$10</f>
        <v>1641.64725519298</v>
      </c>
      <c r="J11" s="248" t="n">
        <f aca="false">[18]Financials!M$10</f>
        <v>1716.26622702539</v>
      </c>
      <c r="K11" s="248" t="n">
        <f aca="false">[18]Financials!N$10</f>
        <v>1783.90312757694</v>
      </c>
      <c r="L11" s="248" t="n">
        <f aca="false">[18]Financials!O$10</f>
        <v>1853.91058044389</v>
      </c>
      <c r="M11" s="248" t="n">
        <f aca="false">[18]Financials!P$10</f>
        <v>1945.09576232403</v>
      </c>
      <c r="N11" s="248" t="n">
        <f aca="false">[18]Financials!Q$10</f>
        <v>2013.686694229</v>
      </c>
      <c r="O11" s="248" t="n">
        <f aca="false">[18]Financials!R$10</f>
        <v>2085.09341343327</v>
      </c>
      <c r="P11" s="248" t="n">
        <f aca="false">[18]Financials!S$10</f>
        <v>2158.3412816458</v>
      </c>
      <c r="Q11" s="248" t="n">
        <f aca="false">[18]Financials!T$10</f>
        <v>2265.05211086533</v>
      </c>
      <c r="R11" s="248" t="n">
        <f aca="false">[18]Financials!U$10</f>
        <v>2320.74524887784</v>
      </c>
      <c r="S11" s="248" t="n">
        <f aca="false">[18]Financials!V$10</f>
        <v>2378.2312649852</v>
      </c>
      <c r="T11" s="248" t="n">
        <f aca="false">[18]Financials!W$10</f>
        <v>2436.51734726228</v>
      </c>
      <c r="U11" s="248" t="n">
        <f aca="false">[18]Financials!X$10</f>
        <v>2496.60747155853</v>
      </c>
      <c r="V11" s="248" t="n">
        <f aca="false">[18]Financials!Y$10</f>
        <v>0</v>
      </c>
      <c r="W11" s="248" t="n">
        <f aca="false">[18]Financials!Z$10</f>
        <v>0</v>
      </c>
      <c r="X11" s="248" t="n">
        <f aca="false">[18]Financials!AA$10</f>
        <v>0</v>
      </c>
      <c r="Y11" s="248" t="n">
        <f aca="false">[18]Financials!AB$10</f>
        <v>0</v>
      </c>
      <c r="AA11" s="96" t="n">
        <f aca="false">SUM(F11:Y11)</f>
        <v>31678.8086808258</v>
      </c>
      <c r="AB11" s="97" t="n">
        <f aca="false">AA11*$C$60</f>
        <v>15839.4043404129</v>
      </c>
    </row>
    <row r="12" customFormat="false" ht="12.75" hidden="false" customHeight="false" outlineLevel="0" collapsed="false">
      <c r="A12" s="247" t="s">
        <v>98</v>
      </c>
      <c r="B12" s="244"/>
      <c r="C12" s="244"/>
      <c r="D12" s="237" t="n">
        <v>1</v>
      </c>
      <c r="E12" s="248" t="n">
        <f aca="false">[18]Financials!H$12</f>
        <v>341.838</v>
      </c>
      <c r="F12" s="248" t="n">
        <f aca="false">[18]Financials!I$12</f>
        <v>254.4</v>
      </c>
      <c r="G12" s="248" t="n">
        <f aca="false">[18]Financials!J$12</f>
        <v>0</v>
      </c>
      <c r="H12" s="248" t="n">
        <f aca="false">[18]Financials!K$12</f>
        <v>0</v>
      </c>
      <c r="I12" s="248" t="n">
        <f aca="false">[18]Financials!L$12</f>
        <v>0</v>
      </c>
      <c r="J12" s="248" t="n">
        <f aca="false">[18]Financials!M$12</f>
        <v>0</v>
      </c>
      <c r="K12" s="248" t="n">
        <f aca="false">[18]Financials!N$12</f>
        <v>0</v>
      </c>
      <c r="L12" s="248" t="n">
        <f aca="false">[18]Financials!O$12</f>
        <v>0</v>
      </c>
      <c r="M12" s="248" t="n">
        <f aca="false">[18]Financials!P$12</f>
        <v>0</v>
      </c>
      <c r="N12" s="248" t="n">
        <f aca="false">[18]Financials!Q$12</f>
        <v>0</v>
      </c>
      <c r="O12" s="248" t="n">
        <f aca="false">[18]Financials!R$12</f>
        <v>0</v>
      </c>
      <c r="P12" s="248" t="n">
        <f aca="false">[18]Financials!S$12</f>
        <v>0</v>
      </c>
      <c r="Q12" s="248" t="n">
        <f aca="false">[18]Financials!T$12</f>
        <v>0</v>
      </c>
      <c r="R12" s="248" t="n">
        <f aca="false">[18]Financials!U$12</f>
        <v>0</v>
      </c>
      <c r="S12" s="248" t="n">
        <f aca="false">[18]Financials!V$12</f>
        <v>0</v>
      </c>
      <c r="T12" s="248" t="n">
        <f aca="false">[18]Financials!W$12</f>
        <v>0</v>
      </c>
      <c r="U12" s="248" t="n">
        <f aca="false">[18]Financials!X$12</f>
        <v>0</v>
      </c>
      <c r="V12" s="248" t="n">
        <f aca="false">[18]Financials!Y$12</f>
        <v>0</v>
      </c>
      <c r="W12" s="248" t="n">
        <f aca="false">[18]Financials!Z$12</f>
        <v>0</v>
      </c>
      <c r="X12" s="248" t="n">
        <f aca="false">[18]Financials!AA$12</f>
        <v>0</v>
      </c>
      <c r="Y12" s="248" t="n">
        <f aca="false">[18]Financials!AB$12</f>
        <v>0</v>
      </c>
      <c r="AA12" s="96" t="n">
        <f aca="false">SUM(F12:Y12)</f>
        <v>254.4</v>
      </c>
      <c r="AB12" s="97" t="n">
        <f aca="false">AA12*$C$60</f>
        <v>127.2</v>
      </c>
    </row>
    <row r="13" customFormat="false" ht="12.75" hidden="false" customHeight="false" outlineLevel="0" collapsed="false">
      <c r="A13" s="235"/>
      <c r="B13" s="244"/>
      <c r="C13" s="244"/>
      <c r="D13" s="244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246" t="s">
        <v>99</v>
      </c>
      <c r="B14" s="244"/>
      <c r="C14" s="244"/>
      <c r="D14" s="244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247" t="s">
        <v>96</v>
      </c>
      <c r="B15" s="244"/>
      <c r="C15" s="244"/>
      <c r="D15" s="237" t="n">
        <v>1</v>
      </c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247" t="s">
        <v>100</v>
      </c>
      <c r="B16" s="244"/>
      <c r="C16" s="244"/>
      <c r="D16" s="237" t="n">
        <v>1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247" t="s">
        <v>101</v>
      </c>
      <c r="B17" s="244"/>
      <c r="C17" s="244"/>
      <c r="D17" s="237" t="n">
        <v>1</v>
      </c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235"/>
      <c r="B18" s="244"/>
      <c r="C18" s="244"/>
      <c r="D18" s="244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247" t="s">
        <v>102</v>
      </c>
      <c r="B19" s="244"/>
      <c r="C19" s="244"/>
      <c r="D19" s="251" t="n">
        <v>1</v>
      </c>
      <c r="E19" s="252" t="n">
        <v>0</v>
      </c>
      <c r="F19" s="252" t="n">
        <v>0</v>
      </c>
      <c r="G19" s="252" t="n">
        <v>0</v>
      </c>
      <c r="H19" s="252" t="n">
        <v>0</v>
      </c>
      <c r="I19" s="252" t="n">
        <v>0</v>
      </c>
      <c r="J19" s="252" t="n">
        <v>0</v>
      </c>
      <c r="K19" s="252" t="n">
        <v>0</v>
      </c>
      <c r="L19" s="252" t="n">
        <v>0</v>
      </c>
      <c r="M19" s="252" t="n">
        <v>0</v>
      </c>
      <c r="N19" s="252" t="n">
        <v>0</v>
      </c>
      <c r="O19" s="252" t="n">
        <v>0</v>
      </c>
      <c r="P19" s="252" t="n">
        <v>0</v>
      </c>
      <c r="Q19" s="252" t="n">
        <v>0</v>
      </c>
      <c r="R19" s="252" t="n">
        <v>0</v>
      </c>
      <c r="S19" s="252" t="n">
        <v>0</v>
      </c>
      <c r="T19" s="252" t="n">
        <v>0</v>
      </c>
      <c r="U19" s="252" t="n">
        <v>0</v>
      </c>
      <c r="V19" s="252" t="n">
        <v>0</v>
      </c>
      <c r="W19" s="252" t="n">
        <v>0</v>
      </c>
      <c r="X19" s="252" t="n">
        <v>0</v>
      </c>
      <c r="Y19" s="252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247" t="s">
        <v>103</v>
      </c>
      <c r="B20" s="244"/>
      <c r="C20" s="244"/>
      <c r="D20" s="237"/>
      <c r="E20" s="237" t="n">
        <f aca="false">SUM(E10:E19)</f>
        <v>3199.66072696323</v>
      </c>
      <c r="F20" s="237" t="n">
        <f aca="false">SUM(F10:F19)</f>
        <v>3158.4072749093</v>
      </c>
      <c r="G20" s="237" t="n">
        <f aca="false">SUM(G10:G19)</f>
        <v>2951.55387331632</v>
      </c>
      <c r="H20" s="237" t="n">
        <f aca="false">SUM(H10:H19)</f>
        <v>3018.36876864434</v>
      </c>
      <c r="I20" s="237" t="n">
        <f aca="false">SUM(I10:I19)</f>
        <v>3071.72026234786</v>
      </c>
      <c r="J20" s="237" t="n">
        <f aca="false">SUM(J10:J19)</f>
        <v>3146.33923418027</v>
      </c>
      <c r="K20" s="237" t="n">
        <f aca="false">SUM(K10:K19)</f>
        <v>3213.97613473182</v>
      </c>
      <c r="L20" s="237" t="n">
        <f aca="false">SUM(L10:L19)</f>
        <v>3283.98358759877</v>
      </c>
      <c r="M20" s="237" t="n">
        <f aca="false">SUM(M10:M19)</f>
        <v>3375.16876947891</v>
      </c>
      <c r="N20" s="237" t="n">
        <f aca="false">SUM(N10:N19)</f>
        <v>3443.75970138388</v>
      </c>
      <c r="O20" s="237" t="n">
        <f aca="false">SUM(O10:O19)</f>
        <v>3515.16642058815</v>
      </c>
      <c r="P20" s="237" t="n">
        <f aca="false">SUM(P10:P19)</f>
        <v>3588.41428880068</v>
      </c>
      <c r="Q20" s="237" t="n">
        <f aca="false">SUM(Q10:Q19)</f>
        <v>3695.12511802021</v>
      </c>
      <c r="R20" s="237" t="n">
        <f aca="false">SUM(R10:R19)</f>
        <v>3750.81825603272</v>
      </c>
      <c r="S20" s="237" t="n">
        <f aca="false">SUM(S10:S19)</f>
        <v>3808.30427214008</v>
      </c>
      <c r="T20" s="237" t="n">
        <f aca="false">SUM(T10:T19)</f>
        <v>3866.59035441716</v>
      </c>
      <c r="U20" s="237" t="n">
        <f aca="false">SUM(U10:U19)</f>
        <v>3926.68047871341</v>
      </c>
      <c r="V20" s="237" t="n">
        <f aca="false">SUM(V10:V19)</f>
        <v>0</v>
      </c>
      <c r="W20" s="237" t="n">
        <f aca="false">SUM(W10:W19)</f>
        <v>0</v>
      </c>
      <c r="X20" s="237" t="n">
        <f aca="false">SUM(X10:X19)</f>
        <v>0</v>
      </c>
      <c r="Y20" s="237" t="n">
        <f aca="false">SUM(Y10:Y19)</f>
        <v>0</v>
      </c>
      <c r="AA20" s="96" t="n">
        <f aca="false">SUM(F20:Y20)</f>
        <v>54814.3767953039</v>
      </c>
      <c r="AB20" s="97" t="n">
        <f aca="false">AA20*$C$60</f>
        <v>27407.188397652</v>
      </c>
    </row>
    <row r="21" customFormat="false" ht="12.75" hidden="false" customHeight="false" outlineLevel="0" collapsed="false">
      <c r="A21" s="247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237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239" t="s">
        <v>104</v>
      </c>
      <c r="D23" s="237"/>
      <c r="E23" s="103" t="n">
        <f aca="false">E25/$C$1</f>
        <v>121.552240516645</v>
      </c>
      <c r="F23" s="103" t="n">
        <f aca="false">F25/$C$1</f>
        <v>119.901093301068</v>
      </c>
      <c r="G23" s="103" t="n">
        <f aca="false">G25/$C$1</f>
        <v>121.230463635904</v>
      </c>
      <c r="H23" s="103" t="n">
        <f aca="false">H25/$C$1</f>
        <v>124.442910655308</v>
      </c>
      <c r="I23" s="103" t="n">
        <f aca="false">I25/$C$1</f>
        <v>127.609715069493</v>
      </c>
      <c r="J23" s="103" t="n">
        <f aca="false">J25/$C$1</f>
        <v>130.987713867015</v>
      </c>
      <c r="K23" s="103" t="n">
        <f aca="false">K25/$C$1</f>
        <v>134.399680526506</v>
      </c>
      <c r="L23" s="103" t="n">
        <f aca="false">L25/$C$1</f>
        <v>137.910236285297</v>
      </c>
      <c r="M23" s="103" t="n">
        <f aca="false">M25/$C$1</f>
        <v>141.684996812777</v>
      </c>
      <c r="N23" s="103" t="n">
        <f aca="false">N25/$C$1</f>
        <v>145.398735061571</v>
      </c>
      <c r="O23" s="103" t="n">
        <f aca="false">O25/$C$1</f>
        <v>149.223406761533</v>
      </c>
      <c r="P23" s="103" t="n">
        <f aca="false">P25/$C$1</f>
        <v>153.15514314727</v>
      </c>
      <c r="Q23" s="103" t="n">
        <f aca="false">Q25/$C$1</f>
        <v>157.449786544829</v>
      </c>
      <c r="R23" s="103" t="n">
        <f aca="false">R25/$C$1</f>
        <v>161.507001136007</v>
      </c>
      <c r="S23" s="103" t="n">
        <f aca="false">S25/$C$1</f>
        <v>165.681822320869</v>
      </c>
      <c r="T23" s="103" t="n">
        <f aca="false">T25/$C$1</f>
        <v>169.970682391131</v>
      </c>
      <c r="U23" s="103" t="n">
        <f aca="false">U25/$C$1</f>
        <v>174.383414168247</v>
      </c>
      <c r="V23" s="103" t="n">
        <f aca="false">V25/$C$1</f>
        <v>0</v>
      </c>
      <c r="W23" s="103" t="n">
        <f aca="false">W25/$C$1</f>
        <v>0</v>
      </c>
      <c r="X23" s="103" t="n">
        <f aca="false">X25/$C$1</f>
        <v>0</v>
      </c>
      <c r="Y23" s="103" t="n">
        <f aca="false">Y25/$C$1</f>
        <v>0</v>
      </c>
      <c r="AA23" s="96" t="n">
        <f aca="false">SUM(F23:Y23)</f>
        <v>2314.93680168483</v>
      </c>
      <c r="AB23" s="97" t="n">
        <f aca="false">AA23*$C$60</f>
        <v>1157.46840084241</v>
      </c>
    </row>
    <row r="24" customFormat="false" ht="12.75" hidden="false" customHeight="false" outlineLevel="0" collapsed="false">
      <c r="A24" s="247" t="s">
        <v>105</v>
      </c>
      <c r="D24" s="237" t="n">
        <v>0</v>
      </c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247" t="s">
        <v>106</v>
      </c>
      <c r="D25" s="237" t="n">
        <v>0</v>
      </c>
      <c r="E25" s="248" t="n">
        <f aca="false">[18]Financials!H$27</f>
        <v>1823.28360774967</v>
      </c>
      <c r="F25" s="248" t="n">
        <f aca="false">[18]Financials!I$27</f>
        <v>1798.51639951602</v>
      </c>
      <c r="G25" s="248" t="n">
        <f aca="false">[18]Financials!J$27</f>
        <v>1818.45695453856</v>
      </c>
      <c r="H25" s="248" t="n">
        <f aca="false">[18]Financials!K$27</f>
        <v>1866.64365982962</v>
      </c>
      <c r="I25" s="248" t="n">
        <f aca="false">[18]Financials!L$27</f>
        <v>1914.14572604239</v>
      </c>
      <c r="J25" s="248" t="n">
        <f aca="false">[18]Financials!M$27</f>
        <v>1964.81570800522</v>
      </c>
      <c r="K25" s="248" t="n">
        <f aca="false">[18]Financials!N$27</f>
        <v>2015.99520789759</v>
      </c>
      <c r="L25" s="248" t="n">
        <f aca="false">[18]Financials!O$27</f>
        <v>2068.65354427945</v>
      </c>
      <c r="M25" s="248" t="n">
        <f aca="false">[18]Financials!P$27</f>
        <v>2125.27495219166</v>
      </c>
      <c r="N25" s="248" t="n">
        <f aca="false">[18]Financials!Q$27</f>
        <v>2180.98102592356</v>
      </c>
      <c r="O25" s="248" t="n">
        <f aca="false">[18]Financials!R$27</f>
        <v>2238.351101423</v>
      </c>
      <c r="P25" s="248" t="n">
        <f aca="false">[18]Financials!S$27</f>
        <v>2297.32714720906</v>
      </c>
      <c r="Q25" s="248" t="n">
        <f aca="false">[18]Financials!T$27</f>
        <v>2361.74679817243</v>
      </c>
      <c r="R25" s="248" t="n">
        <f aca="false">[18]Financials!U$27</f>
        <v>2422.60501704011</v>
      </c>
      <c r="S25" s="248" t="n">
        <f aca="false">[18]Financials!V$27</f>
        <v>2485.22733481304</v>
      </c>
      <c r="T25" s="248" t="n">
        <f aca="false">[18]Financials!W$27</f>
        <v>2549.56023586697</v>
      </c>
      <c r="U25" s="248" t="n">
        <f aca="false">[18]Financials!X$27</f>
        <v>2615.75121252371</v>
      </c>
      <c r="V25" s="248" t="n">
        <f aca="false">[18]Financials!Y$27</f>
        <v>0</v>
      </c>
      <c r="W25" s="248" t="n">
        <f aca="false">[18]Financials!Z$27</f>
        <v>0</v>
      </c>
      <c r="X25" s="248" t="n">
        <f aca="false">[18]Financials!AA$27</f>
        <v>0</v>
      </c>
      <c r="Y25" s="248" t="n">
        <f aca="false">[18]Financials!AB$27</f>
        <v>0</v>
      </c>
      <c r="AA25" s="96" t="n">
        <f aca="false">SUM(F25:Y25)</f>
        <v>34724.0520252724</v>
      </c>
      <c r="AB25" s="97" t="n">
        <f aca="false">AA25*$C$60</f>
        <v>17362.0260126362</v>
      </c>
    </row>
    <row r="26" customFormat="false" ht="12.75" hidden="false" customHeight="false" outlineLevel="0" collapsed="false">
      <c r="A26" s="247" t="s">
        <v>107</v>
      </c>
      <c r="D26" s="237" t="n">
        <v>0</v>
      </c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247" t="s">
        <v>108</v>
      </c>
      <c r="D27" s="237" t="n">
        <v>0</v>
      </c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247" t="s">
        <v>109</v>
      </c>
      <c r="D28" s="237" t="n">
        <v>0</v>
      </c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AA28" s="96" t="n">
        <f aca="false">SUM(F28:Y28)</f>
        <v>0</v>
      </c>
      <c r="AB28" s="97" t="n">
        <f aca="false">AA28*$C$60</f>
        <v>0</v>
      </c>
    </row>
    <row r="29" customFormat="false" ht="12.75" hidden="false" customHeight="false" outlineLevel="0" collapsed="false">
      <c r="A29" s="247" t="s">
        <v>110</v>
      </c>
      <c r="D29" s="237" t="n">
        <v>0</v>
      </c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AA29" s="96" t="n">
        <f aca="false">SUM(F29:Y29)</f>
        <v>0</v>
      </c>
      <c r="AB29" s="97" t="n">
        <f aca="false">AA29*$C$60</f>
        <v>0</v>
      </c>
    </row>
    <row r="30" customFormat="false" ht="12.75" hidden="false" customHeight="false" outlineLevel="0" collapsed="false">
      <c r="A30" s="247" t="s">
        <v>111</v>
      </c>
      <c r="D30" s="237" t="n">
        <v>0</v>
      </c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247" t="s">
        <v>112</v>
      </c>
      <c r="D31" s="237" t="n">
        <v>0</v>
      </c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247" t="s">
        <v>113</v>
      </c>
      <c r="D32" s="237" t="n">
        <v>0</v>
      </c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247" t="s">
        <v>114</v>
      </c>
      <c r="D33" s="237" t="n">
        <v>0</v>
      </c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247" t="s">
        <v>115</v>
      </c>
      <c r="D34" s="237" t="n">
        <v>0</v>
      </c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AA34" s="96" t="n">
        <f aca="false">SUM(F34:Y34)</f>
        <v>0</v>
      </c>
      <c r="AB34" s="97" t="n">
        <f aca="false">AA34*$C$60</f>
        <v>0</v>
      </c>
    </row>
    <row r="35" customFormat="false" ht="12.75" hidden="false" customHeight="false" outlineLevel="0" collapsed="false">
      <c r="A35" s="247" t="s">
        <v>116</v>
      </c>
      <c r="B35" s="235"/>
      <c r="C35" s="235"/>
      <c r="D35" s="251" t="n">
        <v>0</v>
      </c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247" t="s">
        <v>117</v>
      </c>
      <c r="B36" s="235"/>
      <c r="C36" s="235"/>
      <c r="D36" s="237"/>
      <c r="E36" s="237" t="n">
        <f aca="false">SUM(E24:E35)</f>
        <v>1823.28360774967</v>
      </c>
      <c r="F36" s="237" t="n">
        <f aca="false">SUM(F24:F35)</f>
        <v>1798.51639951602</v>
      </c>
      <c r="G36" s="237" t="n">
        <f aca="false">SUM(G24:G35)</f>
        <v>1818.45695453856</v>
      </c>
      <c r="H36" s="237" t="n">
        <f aca="false">SUM(H24:H35)</f>
        <v>1866.64365982962</v>
      </c>
      <c r="I36" s="237" t="n">
        <f aca="false">SUM(I24:I35)</f>
        <v>1914.14572604239</v>
      </c>
      <c r="J36" s="237" t="n">
        <f aca="false">SUM(J24:J35)</f>
        <v>1964.81570800522</v>
      </c>
      <c r="K36" s="237" t="n">
        <f aca="false">SUM(K24:K35)</f>
        <v>2015.99520789759</v>
      </c>
      <c r="L36" s="237" t="n">
        <f aca="false">SUM(L24:L35)</f>
        <v>2068.65354427945</v>
      </c>
      <c r="M36" s="237" t="n">
        <f aca="false">SUM(M24:M35)</f>
        <v>2125.27495219166</v>
      </c>
      <c r="N36" s="237" t="n">
        <f aca="false">SUM(N24:N35)</f>
        <v>2180.98102592356</v>
      </c>
      <c r="O36" s="237" t="n">
        <f aca="false">SUM(O24:O35)</f>
        <v>2238.351101423</v>
      </c>
      <c r="P36" s="237" t="n">
        <f aca="false">SUM(P24:P35)</f>
        <v>2297.32714720906</v>
      </c>
      <c r="Q36" s="237" t="n">
        <f aca="false">SUM(Q24:Q35)</f>
        <v>2361.74679817243</v>
      </c>
      <c r="R36" s="237" t="n">
        <f aca="false">SUM(R24:R35)</f>
        <v>2422.60501704011</v>
      </c>
      <c r="S36" s="237" t="n">
        <f aca="false">SUM(S24:S35)</f>
        <v>2485.22733481304</v>
      </c>
      <c r="T36" s="237" t="n">
        <f aca="false">SUM(T24:T35)</f>
        <v>2549.56023586697</v>
      </c>
      <c r="U36" s="237" t="n">
        <f aca="false">SUM(U24:U35)</f>
        <v>2615.75121252371</v>
      </c>
      <c r="V36" s="237" t="n">
        <f aca="false">SUM(V24:V35)</f>
        <v>0</v>
      </c>
      <c r="W36" s="237" t="n">
        <f aca="false">SUM(W24:W35)</f>
        <v>0</v>
      </c>
      <c r="X36" s="237" t="n">
        <f aca="false">SUM(X24:X35)</f>
        <v>0</v>
      </c>
      <c r="Y36" s="237" t="n">
        <f aca="false">SUM(Y24:Y35)</f>
        <v>0</v>
      </c>
      <c r="AA36" s="96" t="n">
        <f aca="false">SUM(F36:Y36)</f>
        <v>34724.0520252724</v>
      </c>
      <c r="AB36" s="97" t="n">
        <f aca="false">AA36*$C$60</f>
        <v>17362.0260126362</v>
      </c>
    </row>
    <row r="37" customFormat="false" ht="12.75" hidden="false" customHeight="false" outlineLevel="1" collapsed="false">
      <c r="A37" s="247"/>
      <c r="B37" s="254"/>
      <c r="C37" s="254"/>
      <c r="D37" s="237"/>
      <c r="E37" s="104" t="n">
        <f aca="false">E36/E20</f>
        <v>0.569836543101284</v>
      </c>
      <c r="F37" s="104" t="n">
        <f aca="false">F36/F20</f>
        <v>0.569437771310752</v>
      </c>
      <c r="G37" s="104" t="n">
        <f aca="false">G36/G20</f>
        <v>0.616101562969397</v>
      </c>
      <c r="H37" s="104" t="n">
        <f aca="false">H36/H20</f>
        <v>0.618427966529747</v>
      </c>
      <c r="I37" s="104" t="n">
        <f aca="false">I36/I20</f>
        <v>0.623151056268164</v>
      </c>
      <c r="J37" s="104" t="n">
        <f aca="false">J36/J20</f>
        <v>0.624476752748222</v>
      </c>
      <c r="K37" s="104" t="n">
        <f aca="false">K36/K20</f>
        <v>0.627258922713129</v>
      </c>
      <c r="L37" s="104" t="n">
        <f aca="false">L36/L20</f>
        <v>0.629922010600558</v>
      </c>
      <c r="M37" s="104" t="n">
        <f aca="false">M36/M20</f>
        <v>0.629679609330996</v>
      </c>
      <c r="N37" s="104" t="n">
        <f aca="false">N36/N20</f>
        <v>0.633313940298195</v>
      </c>
      <c r="O37" s="104" t="n">
        <f aca="false">O36/O20</f>
        <v>0.636769595975056</v>
      </c>
      <c r="P37" s="104" t="n">
        <f aca="false">P36/P20</f>
        <v>0.640206777232756</v>
      </c>
      <c r="Q37" s="104" t="n">
        <f aca="false">Q36/Q20</f>
        <v>0.639152051077994</v>
      </c>
      <c r="R37" s="104" t="n">
        <f aca="false">R36/R20</f>
        <v>0.645887070946094</v>
      </c>
      <c r="S37" s="104" t="n">
        <f aca="false">S36/S20</f>
        <v>0.65258108523363</v>
      </c>
      <c r="T37" s="104" t="n">
        <f aca="false">T36/T20</f>
        <v>0.65938204003286</v>
      </c>
      <c r="U37" s="104" t="n">
        <f aca="false">U36/U20</f>
        <v>0.666148220285234</v>
      </c>
      <c r="V37" s="104" t="e">
        <f aca="false">V36/V20</f>
        <v>#DIV/0!</v>
      </c>
      <c r="W37" s="104" t="e">
        <f aca="false">W36/W20</f>
        <v>#DIV/0!</v>
      </c>
      <c r="X37" s="104" t="e">
        <f aca="false">X36/X20</f>
        <v>#DIV/0!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247"/>
      <c r="D38" s="237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239" t="s">
        <v>118</v>
      </c>
      <c r="B39" s="239"/>
      <c r="C39" s="239"/>
      <c r="D39" s="255"/>
      <c r="E39" s="255" t="n">
        <f aca="false">E20-E36</f>
        <v>1376.37711921356</v>
      </c>
      <c r="F39" s="255" t="n">
        <f aca="false">F20-F36</f>
        <v>1359.89087539328</v>
      </c>
      <c r="G39" s="255" t="n">
        <f aca="false">G20-G36</f>
        <v>1133.09691877776</v>
      </c>
      <c r="H39" s="255" t="n">
        <f aca="false">H20-H36</f>
        <v>1151.72510881473</v>
      </c>
      <c r="I39" s="255" t="n">
        <f aca="false">I20-I36</f>
        <v>1157.57453630547</v>
      </c>
      <c r="J39" s="255" t="n">
        <f aca="false">J20-J36</f>
        <v>1181.52352617505</v>
      </c>
      <c r="K39" s="255" t="n">
        <f aca="false">K20-K36</f>
        <v>1197.98092683423</v>
      </c>
      <c r="L39" s="255" t="n">
        <f aca="false">L20-L36</f>
        <v>1215.33004331932</v>
      </c>
      <c r="M39" s="255" t="n">
        <f aca="false">M20-M36</f>
        <v>1249.89381728725</v>
      </c>
      <c r="N39" s="255" t="n">
        <f aca="false">N20-N36</f>
        <v>1262.77867546032</v>
      </c>
      <c r="O39" s="255" t="n">
        <f aca="false">O20-O36</f>
        <v>1276.81531916515</v>
      </c>
      <c r="P39" s="255" t="n">
        <f aca="false">P20-P36</f>
        <v>1291.08714159162</v>
      </c>
      <c r="Q39" s="255" t="n">
        <f aca="false">Q20-Q36</f>
        <v>1333.37831984778</v>
      </c>
      <c r="R39" s="255" t="n">
        <f aca="false">R20-R36</f>
        <v>1328.21323899261</v>
      </c>
      <c r="S39" s="255" t="n">
        <f aca="false">S20-S36</f>
        <v>1323.07693732704</v>
      </c>
      <c r="T39" s="255" t="n">
        <f aca="false">T20-T36</f>
        <v>1317.0301185502</v>
      </c>
      <c r="U39" s="255" t="n">
        <f aca="false">U20-U36</f>
        <v>1310.9292661897</v>
      </c>
      <c r="V39" s="255" t="n">
        <f aca="false">V20-V36</f>
        <v>0</v>
      </c>
      <c r="W39" s="255" t="n">
        <f aca="false">W20-W36</f>
        <v>0</v>
      </c>
      <c r="X39" s="255" t="n">
        <f aca="false">X20-X36</f>
        <v>0</v>
      </c>
      <c r="Y39" s="255" t="n">
        <f aca="false">Y20-Y36</f>
        <v>0</v>
      </c>
      <c r="Z39" s="256"/>
      <c r="AA39" s="96" t="n">
        <f aca="false">SUM(F39:Y39)</f>
        <v>20090.3247700315</v>
      </c>
      <c r="AB39" s="97" t="n">
        <f aca="false">AA39*$C$60</f>
        <v>10045.1623850158</v>
      </c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256"/>
      <c r="AV39" s="256"/>
      <c r="AW39" s="256"/>
      <c r="AX39" s="256"/>
      <c r="AY39" s="256"/>
      <c r="AZ39" s="256"/>
      <c r="BA39" s="256"/>
      <c r="BB39" s="256"/>
      <c r="BC39" s="256"/>
      <c r="BD39" s="256"/>
      <c r="BE39" s="256"/>
      <c r="BF39" s="256"/>
      <c r="BG39" s="256"/>
      <c r="BH39" s="256"/>
      <c r="BI39" s="256"/>
      <c r="BJ39" s="256"/>
      <c r="BK39" s="256"/>
      <c r="BL39" s="25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  <c r="EV39" s="256"/>
      <c r="EW39" s="256"/>
      <c r="EX39" s="256"/>
      <c r="EY39" s="256"/>
      <c r="EZ39" s="256"/>
      <c r="FA39" s="256"/>
      <c r="FB39" s="256"/>
      <c r="FC39" s="256"/>
      <c r="FD39" s="256"/>
      <c r="FE39" s="256"/>
      <c r="FF39" s="256"/>
      <c r="FG39" s="256"/>
      <c r="FH39" s="256"/>
      <c r="FI39" s="256"/>
      <c r="FJ39" s="256"/>
      <c r="FK39" s="256"/>
      <c r="FL39" s="256"/>
      <c r="FM39" s="256"/>
      <c r="FN39" s="256"/>
      <c r="FO39" s="256"/>
      <c r="FP39" s="256"/>
      <c r="FQ39" s="256"/>
      <c r="FR39" s="256"/>
      <c r="FS39" s="256"/>
      <c r="FT39" s="256"/>
      <c r="FU39" s="256"/>
      <c r="FV39" s="256"/>
      <c r="FW39" s="256"/>
      <c r="FX39" s="256"/>
      <c r="FY39" s="256"/>
      <c r="FZ39" s="256"/>
      <c r="GA39" s="256"/>
      <c r="GB39" s="256"/>
      <c r="GC39" s="256"/>
      <c r="GD39" s="256"/>
      <c r="GE39" s="256"/>
      <c r="GF39" s="256"/>
      <c r="GG39" s="256"/>
      <c r="GH39" s="256"/>
      <c r="GI39" s="256"/>
      <c r="GJ39" s="256"/>
      <c r="GK39" s="256"/>
      <c r="GL39" s="256"/>
      <c r="GM39" s="256"/>
      <c r="GN39" s="256"/>
      <c r="GO39" s="256"/>
      <c r="GP39" s="256"/>
      <c r="GQ39" s="256"/>
      <c r="GR39" s="256"/>
      <c r="GS39" s="256"/>
      <c r="GT39" s="256"/>
      <c r="GU39" s="256"/>
      <c r="GV39" s="256"/>
      <c r="GW39" s="256"/>
      <c r="GX39" s="256"/>
      <c r="GY39" s="256"/>
      <c r="GZ39" s="256"/>
      <c r="HA39" s="256"/>
      <c r="HB39" s="256"/>
      <c r="HC39" s="256"/>
      <c r="HD39" s="256"/>
      <c r="HE39" s="256"/>
      <c r="HF39" s="256"/>
      <c r="HG39" s="256"/>
      <c r="HH39" s="256"/>
      <c r="HI39" s="256"/>
      <c r="HJ39" s="256"/>
      <c r="HK39" s="256"/>
      <c r="HL39" s="256"/>
      <c r="HM39" s="256"/>
      <c r="HN39" s="256"/>
      <c r="HO39" s="256"/>
      <c r="HP39" s="256"/>
      <c r="HQ39" s="256"/>
      <c r="HR39" s="256"/>
      <c r="HS39" s="256"/>
      <c r="HT39" s="256"/>
      <c r="HU39" s="256"/>
      <c r="HV39" s="256"/>
      <c r="HW39" s="256"/>
      <c r="HX39" s="256"/>
      <c r="HY39" s="256"/>
      <c r="HZ39" s="256"/>
      <c r="IA39" s="256"/>
      <c r="IB39" s="256"/>
      <c r="IC39" s="256"/>
      <c r="ID39" s="256"/>
      <c r="IE39" s="256"/>
      <c r="IF39" s="256"/>
      <c r="IG39" s="256"/>
      <c r="IH39" s="256"/>
      <c r="II39" s="256"/>
      <c r="IJ39" s="256"/>
      <c r="IK39" s="256"/>
      <c r="IL39" s="256"/>
      <c r="IM39" s="256"/>
      <c r="IN39" s="256"/>
      <c r="IO39" s="256"/>
      <c r="IP39" s="256"/>
      <c r="IQ39" s="256"/>
      <c r="IR39" s="256"/>
      <c r="IS39" s="256"/>
      <c r="IT39" s="256"/>
      <c r="IU39" s="256"/>
      <c r="IV39" s="256"/>
      <c r="IW39" s="256"/>
    </row>
    <row r="40" customFormat="false" ht="12.75" hidden="false" customHeight="false" outlineLevel="0" collapsed="false">
      <c r="A40" s="239"/>
      <c r="B40" s="239"/>
      <c r="C40" s="239"/>
      <c r="D40" s="255"/>
      <c r="E40" s="255"/>
      <c r="F40" s="255"/>
      <c r="G40" s="257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6"/>
      <c r="AA40" s="96" t="n">
        <f aca="false">SUM(F40:Y40)</f>
        <v>0</v>
      </c>
      <c r="AB40" s="97" t="n">
        <f aca="false">AA40*$C$60</f>
        <v>0</v>
      </c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256"/>
      <c r="AV40" s="256"/>
      <c r="AW40" s="256"/>
      <c r="AX40" s="256"/>
      <c r="AY40" s="256"/>
      <c r="AZ40" s="256"/>
      <c r="BA40" s="256"/>
      <c r="BB40" s="25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  <c r="EV40" s="256"/>
      <c r="EW40" s="256"/>
      <c r="EX40" s="256"/>
      <c r="EY40" s="256"/>
      <c r="EZ40" s="256"/>
      <c r="FA40" s="256"/>
      <c r="FB40" s="256"/>
      <c r="FC40" s="256"/>
      <c r="FD40" s="256"/>
      <c r="FE40" s="256"/>
      <c r="FF40" s="256"/>
      <c r="FG40" s="256"/>
      <c r="FH40" s="256"/>
      <c r="FI40" s="256"/>
      <c r="FJ40" s="256"/>
      <c r="FK40" s="256"/>
      <c r="FL40" s="256"/>
      <c r="FM40" s="256"/>
      <c r="FN40" s="256"/>
      <c r="FO40" s="256"/>
      <c r="FP40" s="256"/>
      <c r="FQ40" s="256"/>
      <c r="FR40" s="256"/>
      <c r="FS40" s="256"/>
      <c r="FT40" s="256"/>
      <c r="FU40" s="256"/>
      <c r="FV40" s="256"/>
      <c r="FW40" s="256"/>
      <c r="FX40" s="256"/>
      <c r="FY40" s="256"/>
      <c r="FZ40" s="256"/>
      <c r="GA40" s="256"/>
      <c r="GB40" s="256"/>
      <c r="GC40" s="256"/>
      <c r="GD40" s="256"/>
      <c r="GE40" s="256"/>
      <c r="GF40" s="256"/>
      <c r="GG40" s="256"/>
      <c r="GH40" s="256"/>
      <c r="GI40" s="256"/>
      <c r="GJ40" s="256"/>
      <c r="GK40" s="256"/>
      <c r="GL40" s="256"/>
      <c r="GM40" s="256"/>
      <c r="GN40" s="256"/>
      <c r="GO40" s="256"/>
      <c r="GP40" s="256"/>
      <c r="GQ40" s="256"/>
      <c r="GR40" s="256"/>
      <c r="GS40" s="256"/>
      <c r="GT40" s="256"/>
      <c r="GU40" s="256"/>
      <c r="GV40" s="256"/>
      <c r="GW40" s="256"/>
      <c r="GX40" s="256"/>
      <c r="GY40" s="256"/>
      <c r="GZ40" s="256"/>
      <c r="HA40" s="256"/>
      <c r="HB40" s="256"/>
      <c r="HC40" s="256"/>
      <c r="HD40" s="256"/>
      <c r="HE40" s="256"/>
      <c r="HF40" s="256"/>
      <c r="HG40" s="256"/>
      <c r="HH40" s="256"/>
      <c r="HI40" s="256"/>
      <c r="HJ40" s="256"/>
      <c r="HK40" s="256"/>
      <c r="HL40" s="256"/>
      <c r="HM40" s="256"/>
      <c r="HN40" s="256"/>
      <c r="HO40" s="256"/>
      <c r="HP40" s="256"/>
      <c r="HQ40" s="256"/>
      <c r="HR40" s="256"/>
      <c r="HS40" s="256"/>
      <c r="HT40" s="256"/>
      <c r="HU40" s="256"/>
      <c r="HV40" s="256"/>
      <c r="HW40" s="256"/>
      <c r="HX40" s="256"/>
      <c r="HY40" s="256"/>
      <c r="HZ40" s="256"/>
      <c r="IA40" s="256"/>
      <c r="IB40" s="256"/>
      <c r="IC40" s="256"/>
      <c r="ID40" s="256"/>
      <c r="IE40" s="256"/>
      <c r="IF40" s="256"/>
      <c r="IG40" s="256"/>
      <c r="IH40" s="256"/>
      <c r="II40" s="256"/>
      <c r="IJ40" s="256"/>
      <c r="IK40" s="256"/>
      <c r="IL40" s="256"/>
      <c r="IM40" s="256"/>
      <c r="IN40" s="256"/>
      <c r="IO40" s="256"/>
      <c r="IP40" s="256"/>
      <c r="IQ40" s="256"/>
      <c r="IR40" s="256"/>
      <c r="IS40" s="256"/>
      <c r="IT40" s="256"/>
      <c r="IU40" s="256"/>
      <c r="IV40" s="256"/>
      <c r="IW40" s="256"/>
    </row>
    <row r="41" customFormat="false" ht="12.75" hidden="false" customHeight="false" outlineLevel="0" collapsed="false">
      <c r="A41" s="247" t="s">
        <v>119</v>
      </c>
      <c r="D41" s="237"/>
      <c r="E41" s="237" t="n">
        <v>0</v>
      </c>
      <c r="F41" s="237" t="n">
        <f aca="false">+F109</f>
        <v>371</v>
      </c>
      <c r="G41" s="237" t="n">
        <f aca="false">+G109</f>
        <v>371</v>
      </c>
      <c r="H41" s="237" t="n">
        <f aca="false">+H109</f>
        <v>371</v>
      </c>
      <c r="I41" s="237" t="n">
        <f aca="false">+I109</f>
        <v>371</v>
      </c>
      <c r="J41" s="237" t="n">
        <f aca="false">+J109</f>
        <v>371</v>
      </c>
      <c r="K41" s="237" t="n">
        <f aca="false">+K109</f>
        <v>371</v>
      </c>
      <c r="L41" s="237" t="n">
        <f aca="false">+L109</f>
        <v>371</v>
      </c>
      <c r="M41" s="237" t="n">
        <f aca="false">+M109</f>
        <v>371</v>
      </c>
      <c r="N41" s="237" t="n">
        <f aca="false">+N109</f>
        <v>371</v>
      </c>
      <c r="O41" s="237" t="n">
        <f aca="false">+O109</f>
        <v>371</v>
      </c>
      <c r="P41" s="237" t="n">
        <f aca="false">+P109</f>
        <v>371</v>
      </c>
      <c r="Q41" s="237" t="n">
        <f aca="false">+Q109</f>
        <v>371</v>
      </c>
      <c r="R41" s="237" t="n">
        <f aca="false">+R109</f>
        <v>371</v>
      </c>
      <c r="S41" s="237" t="n">
        <f aca="false">+S109</f>
        <v>371</v>
      </c>
      <c r="T41" s="237" t="n">
        <f aca="false">+T109</f>
        <v>371</v>
      </c>
      <c r="U41" s="237" t="n">
        <f aca="false">+U109</f>
        <v>371</v>
      </c>
      <c r="V41" s="237" t="n">
        <f aca="false">+V109</f>
        <v>0</v>
      </c>
      <c r="W41" s="237" t="n">
        <f aca="false">+W109</f>
        <v>0</v>
      </c>
      <c r="X41" s="237" t="n">
        <f aca="false">+X109</f>
        <v>0</v>
      </c>
      <c r="Y41" s="237" t="n">
        <f aca="false">+Y109</f>
        <v>0</v>
      </c>
      <c r="AA41" s="96" t="n">
        <f aca="false">SUM(F41:Y41)</f>
        <v>5936</v>
      </c>
      <c r="AB41" s="97" t="n">
        <f aca="false">AA41*$C$60</f>
        <v>2968</v>
      </c>
    </row>
    <row r="42" customFormat="false" ht="12.75" hidden="false" customHeight="false" outlineLevel="0" collapsed="false">
      <c r="A42" s="247"/>
      <c r="D42" s="237"/>
      <c r="E42" s="237"/>
      <c r="F42" s="237"/>
      <c r="G42" s="258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247"/>
      <c r="D43" s="237"/>
      <c r="E43" s="237"/>
      <c r="F43" s="237"/>
      <c r="G43" s="258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239" t="s">
        <v>120</v>
      </c>
      <c r="B44" s="239"/>
      <c r="C44" s="239"/>
      <c r="D44" s="255"/>
      <c r="E44" s="255" t="n">
        <f aca="false">E39-E41</f>
        <v>1376.37711921356</v>
      </c>
      <c r="F44" s="255" t="n">
        <f aca="false">F39-F41</f>
        <v>988.890875393284</v>
      </c>
      <c r="G44" s="255" t="n">
        <f aca="false">G39-G41</f>
        <v>762.09691877776</v>
      </c>
      <c r="H44" s="255" t="n">
        <f aca="false">H39-H41</f>
        <v>780.725108814726</v>
      </c>
      <c r="I44" s="255" t="n">
        <f aca="false">I39-I41</f>
        <v>786.574536305469</v>
      </c>
      <c r="J44" s="255" t="n">
        <f aca="false">J39-J41</f>
        <v>810.52352617505</v>
      </c>
      <c r="K44" s="255" t="n">
        <f aca="false">K39-K41</f>
        <v>826.980926834234</v>
      </c>
      <c r="L44" s="255" t="n">
        <f aca="false">L39-L41</f>
        <v>844.330043319318</v>
      </c>
      <c r="M44" s="255" t="n">
        <f aca="false">M39-M41</f>
        <v>878.893817287253</v>
      </c>
      <c r="N44" s="255" t="n">
        <f aca="false">N39-N41</f>
        <v>891.778675460319</v>
      </c>
      <c r="O44" s="255" t="n">
        <f aca="false">O39-O41</f>
        <v>905.815319165147</v>
      </c>
      <c r="P44" s="255" t="n">
        <f aca="false">P39-P41</f>
        <v>920.087141591623</v>
      </c>
      <c r="Q44" s="255" t="n">
        <f aca="false">Q39-Q41</f>
        <v>962.378319847779</v>
      </c>
      <c r="R44" s="255" t="n">
        <f aca="false">R39-R41</f>
        <v>957.21323899261</v>
      </c>
      <c r="S44" s="255" t="n">
        <f aca="false">S39-S41</f>
        <v>952.07693732704</v>
      </c>
      <c r="T44" s="255" t="n">
        <f aca="false">T39-T41</f>
        <v>946.030118550196</v>
      </c>
      <c r="U44" s="255" t="n">
        <f aca="false">U39-U41</f>
        <v>939.929266189703</v>
      </c>
      <c r="V44" s="255" t="n">
        <f aca="false">V39-V41</f>
        <v>0</v>
      </c>
      <c r="W44" s="255" t="n">
        <f aca="false">W39-W41</f>
        <v>0</v>
      </c>
      <c r="X44" s="255" t="n">
        <f aca="false">X39-X41</f>
        <v>0</v>
      </c>
      <c r="Y44" s="255" t="n">
        <f aca="false">Y39-Y41</f>
        <v>0</v>
      </c>
      <c r="Z44" s="256"/>
      <c r="AA44" s="96" t="n">
        <f aca="false">SUM(F44:Y44)</f>
        <v>14154.3247700315</v>
      </c>
      <c r="AB44" s="97" t="n">
        <f aca="false">AA44*$C$60</f>
        <v>7077.16238501576</v>
      </c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6"/>
      <c r="FL44" s="256"/>
      <c r="FM44" s="256"/>
      <c r="FN44" s="256"/>
      <c r="FO44" s="256"/>
      <c r="FP44" s="256"/>
      <c r="FQ44" s="256"/>
      <c r="FR44" s="256"/>
      <c r="FS44" s="256"/>
      <c r="FT44" s="256"/>
      <c r="FU44" s="256"/>
      <c r="FV44" s="256"/>
      <c r="FW44" s="256"/>
      <c r="FX44" s="256"/>
      <c r="FY44" s="256"/>
      <c r="FZ44" s="256"/>
      <c r="GA44" s="256"/>
      <c r="GB44" s="256"/>
      <c r="GC44" s="256"/>
      <c r="GD44" s="256"/>
      <c r="GE44" s="256"/>
      <c r="GF44" s="256"/>
      <c r="GG44" s="256"/>
      <c r="GH44" s="256"/>
      <c r="GI44" s="256"/>
      <c r="GJ44" s="256"/>
      <c r="GK44" s="256"/>
      <c r="GL44" s="256"/>
      <c r="GM44" s="256"/>
      <c r="GN44" s="256"/>
      <c r="GO44" s="256"/>
      <c r="GP44" s="256"/>
      <c r="GQ44" s="256"/>
      <c r="GR44" s="256"/>
      <c r="GS44" s="256"/>
      <c r="GT44" s="256"/>
      <c r="GU44" s="256"/>
      <c r="GV44" s="256"/>
      <c r="GW44" s="256"/>
      <c r="GX44" s="256"/>
      <c r="GY44" s="256"/>
      <c r="GZ44" s="256"/>
      <c r="HA44" s="256"/>
      <c r="HB44" s="256"/>
      <c r="HC44" s="256"/>
      <c r="HD44" s="256"/>
      <c r="HE44" s="256"/>
      <c r="HF44" s="256"/>
      <c r="HG44" s="256"/>
      <c r="HH44" s="256"/>
      <c r="HI44" s="256"/>
      <c r="HJ44" s="256"/>
      <c r="HK44" s="256"/>
      <c r="HL44" s="256"/>
      <c r="HM44" s="256"/>
      <c r="HN44" s="256"/>
      <c r="HO44" s="256"/>
      <c r="HP44" s="256"/>
      <c r="HQ44" s="256"/>
      <c r="HR44" s="256"/>
      <c r="HS44" s="256"/>
      <c r="HT44" s="256"/>
      <c r="HU44" s="256"/>
      <c r="HV44" s="256"/>
      <c r="HW44" s="256"/>
      <c r="HX44" s="256"/>
      <c r="HY44" s="256"/>
      <c r="HZ44" s="256"/>
      <c r="IA44" s="256"/>
      <c r="IB44" s="256"/>
      <c r="IC44" s="256"/>
      <c r="ID44" s="256"/>
      <c r="IE44" s="256"/>
      <c r="IF44" s="256"/>
      <c r="IG44" s="256"/>
      <c r="IH44" s="256"/>
      <c r="II44" s="256"/>
      <c r="IJ44" s="256"/>
      <c r="IK44" s="256"/>
      <c r="IL44" s="256"/>
      <c r="IM44" s="256"/>
      <c r="IN44" s="256"/>
      <c r="IO44" s="256"/>
      <c r="IP44" s="256"/>
      <c r="IQ44" s="256"/>
      <c r="IR44" s="256"/>
      <c r="IS44" s="256"/>
      <c r="IT44" s="256"/>
      <c r="IU44" s="256"/>
      <c r="IV44" s="256"/>
      <c r="IW44" s="256"/>
    </row>
    <row r="45" customFormat="false" ht="12.75" hidden="false" customHeight="false" outlineLevel="0" collapsed="false">
      <c r="A45" s="239"/>
      <c r="B45" s="239"/>
      <c r="C45" s="239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6"/>
      <c r="AA45" s="96" t="n">
        <f aca="false">SUM(F45:Y45)</f>
        <v>0</v>
      </c>
      <c r="AB45" s="97" t="n">
        <f aca="false">AA45*$C$60</f>
        <v>0</v>
      </c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6"/>
      <c r="AU45" s="256"/>
      <c r="AV45" s="256"/>
      <c r="AW45" s="256"/>
      <c r="AX45" s="256"/>
      <c r="AY45" s="256"/>
      <c r="AZ45" s="25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25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25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  <c r="EV45" s="256"/>
      <c r="EW45" s="256"/>
      <c r="EX45" s="256"/>
      <c r="EY45" s="256"/>
      <c r="EZ45" s="256"/>
      <c r="FA45" s="256"/>
      <c r="FB45" s="256"/>
      <c r="FC45" s="256"/>
      <c r="FD45" s="256"/>
      <c r="FE45" s="256"/>
      <c r="FF45" s="256"/>
      <c r="FG45" s="256"/>
      <c r="FH45" s="256"/>
      <c r="FI45" s="256"/>
      <c r="FJ45" s="256"/>
      <c r="FK45" s="256"/>
      <c r="FL45" s="256"/>
      <c r="FM45" s="256"/>
      <c r="FN45" s="256"/>
      <c r="FO45" s="256"/>
      <c r="FP45" s="256"/>
      <c r="FQ45" s="256"/>
      <c r="FR45" s="256"/>
      <c r="FS45" s="256"/>
      <c r="FT45" s="256"/>
      <c r="FU45" s="256"/>
      <c r="FV45" s="256"/>
      <c r="FW45" s="256"/>
      <c r="FX45" s="256"/>
      <c r="FY45" s="256"/>
      <c r="FZ45" s="256"/>
      <c r="GA45" s="256"/>
      <c r="GB45" s="256"/>
      <c r="GC45" s="256"/>
      <c r="GD45" s="256"/>
      <c r="GE45" s="256"/>
      <c r="GF45" s="256"/>
      <c r="GG45" s="256"/>
      <c r="GH45" s="256"/>
      <c r="GI45" s="256"/>
      <c r="GJ45" s="256"/>
      <c r="GK45" s="256"/>
      <c r="GL45" s="256"/>
      <c r="GM45" s="256"/>
      <c r="GN45" s="256"/>
      <c r="GO45" s="256"/>
      <c r="GP45" s="256"/>
      <c r="GQ45" s="256"/>
      <c r="GR45" s="256"/>
      <c r="GS45" s="256"/>
      <c r="GT45" s="256"/>
      <c r="GU45" s="256"/>
      <c r="GV45" s="256"/>
      <c r="GW45" s="256"/>
      <c r="GX45" s="256"/>
      <c r="GY45" s="256"/>
      <c r="GZ45" s="256"/>
      <c r="HA45" s="256"/>
      <c r="HB45" s="256"/>
      <c r="HC45" s="256"/>
      <c r="HD45" s="256"/>
      <c r="HE45" s="256"/>
      <c r="HF45" s="256"/>
      <c r="HG45" s="256"/>
      <c r="HH45" s="256"/>
      <c r="HI45" s="256"/>
      <c r="HJ45" s="256"/>
      <c r="HK45" s="256"/>
      <c r="HL45" s="256"/>
      <c r="HM45" s="256"/>
      <c r="HN45" s="256"/>
      <c r="HO45" s="256"/>
      <c r="HP45" s="256"/>
      <c r="HQ45" s="256"/>
      <c r="HR45" s="256"/>
      <c r="HS45" s="256"/>
      <c r="HT45" s="256"/>
      <c r="HU45" s="256"/>
      <c r="HV45" s="256"/>
      <c r="HW45" s="256"/>
      <c r="HX45" s="256"/>
      <c r="HY45" s="256"/>
      <c r="HZ45" s="256"/>
      <c r="IA45" s="256"/>
      <c r="IB45" s="256"/>
      <c r="IC45" s="256"/>
      <c r="ID45" s="256"/>
      <c r="IE45" s="256"/>
      <c r="IF45" s="256"/>
      <c r="IG45" s="256"/>
      <c r="IH45" s="256"/>
      <c r="II45" s="256"/>
      <c r="IJ45" s="256"/>
      <c r="IK45" s="256"/>
      <c r="IL45" s="256"/>
      <c r="IM45" s="256"/>
      <c r="IN45" s="256"/>
      <c r="IO45" s="256"/>
      <c r="IP45" s="256"/>
      <c r="IQ45" s="256"/>
      <c r="IR45" s="256"/>
      <c r="IS45" s="256"/>
      <c r="IT45" s="256"/>
      <c r="IU45" s="256"/>
      <c r="IV45" s="256"/>
      <c r="IW45" s="256"/>
    </row>
    <row r="46" customFormat="false" ht="12.75" hidden="false" customHeight="false" outlineLevel="0" collapsed="false">
      <c r="A46" s="234" t="s">
        <v>121</v>
      </c>
      <c r="B46" s="245"/>
      <c r="C46" s="245"/>
      <c r="D46" s="237"/>
      <c r="E46" s="248" t="n">
        <v>0</v>
      </c>
      <c r="F46" s="248" t="n">
        <v>0</v>
      </c>
      <c r="G46" s="248" t="n">
        <v>0</v>
      </c>
      <c r="H46" s="248" t="n">
        <v>0</v>
      </c>
      <c r="I46" s="248" t="n">
        <v>0</v>
      </c>
      <c r="J46" s="248" t="n">
        <v>0</v>
      </c>
      <c r="K46" s="248" t="n">
        <v>0</v>
      </c>
      <c r="L46" s="248" t="n">
        <v>0</v>
      </c>
      <c r="M46" s="248" t="n">
        <v>0</v>
      </c>
      <c r="N46" s="248" t="n">
        <v>0</v>
      </c>
      <c r="O46" s="248" t="n">
        <v>0</v>
      </c>
      <c r="P46" s="248" t="n">
        <v>0</v>
      </c>
      <c r="Q46" s="248" t="n">
        <v>0</v>
      </c>
      <c r="R46" s="248" t="n">
        <v>0</v>
      </c>
      <c r="S46" s="248" t="n">
        <v>0</v>
      </c>
      <c r="T46" s="248" t="n">
        <v>0</v>
      </c>
      <c r="U46" s="248" t="n">
        <v>0</v>
      </c>
      <c r="V46" s="248" t="n">
        <v>0</v>
      </c>
      <c r="W46" s="248" t="n">
        <v>0</v>
      </c>
      <c r="X46" s="248" t="n">
        <v>0</v>
      </c>
      <c r="Y46" s="248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237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237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239" t="s">
        <v>122</v>
      </c>
      <c r="B49" s="239"/>
      <c r="C49" s="256"/>
      <c r="D49" s="255"/>
      <c r="E49" s="255" t="n">
        <f aca="false">E44-E46</f>
        <v>1376.37711921356</v>
      </c>
      <c r="F49" s="255" t="n">
        <f aca="false">F44-F46</f>
        <v>988.890875393284</v>
      </c>
      <c r="G49" s="255" t="n">
        <f aca="false">G44-G46</f>
        <v>762.09691877776</v>
      </c>
      <c r="H49" s="255" t="n">
        <f aca="false">H44-H46</f>
        <v>780.725108814726</v>
      </c>
      <c r="I49" s="255" t="n">
        <f aca="false">I44-I46</f>
        <v>786.574536305469</v>
      </c>
      <c r="J49" s="255" t="n">
        <f aca="false">J44-J46</f>
        <v>810.52352617505</v>
      </c>
      <c r="K49" s="255" t="n">
        <f aca="false">K44-K46</f>
        <v>826.980926834234</v>
      </c>
      <c r="L49" s="255" t="n">
        <f aca="false">L44-L46</f>
        <v>844.330043319318</v>
      </c>
      <c r="M49" s="255" t="n">
        <f aca="false">M44-M46</f>
        <v>878.893817287253</v>
      </c>
      <c r="N49" s="255" t="n">
        <f aca="false">N44-N46</f>
        <v>891.778675460319</v>
      </c>
      <c r="O49" s="255" t="n">
        <f aca="false">O44-O46</f>
        <v>905.815319165147</v>
      </c>
      <c r="P49" s="255" t="n">
        <f aca="false">P44-P46</f>
        <v>920.087141591623</v>
      </c>
      <c r="Q49" s="255" t="n">
        <f aca="false">Q44-Q46</f>
        <v>962.378319847779</v>
      </c>
      <c r="R49" s="255" t="n">
        <f aca="false">R44-R46</f>
        <v>957.21323899261</v>
      </c>
      <c r="S49" s="255" t="n">
        <f aca="false">S44-S46</f>
        <v>952.07693732704</v>
      </c>
      <c r="T49" s="255" t="n">
        <f aca="false">T44-T46</f>
        <v>946.030118550196</v>
      </c>
      <c r="U49" s="255" t="n">
        <f aca="false">U44-U46</f>
        <v>939.929266189703</v>
      </c>
      <c r="V49" s="255" t="n">
        <f aca="false">V44-V46</f>
        <v>0</v>
      </c>
      <c r="W49" s="255" t="n">
        <f aca="false">W44-W46</f>
        <v>0</v>
      </c>
      <c r="X49" s="255" t="n">
        <f aca="false">X44-X46</f>
        <v>0</v>
      </c>
      <c r="Y49" s="255" t="n">
        <f aca="false">Y44-Y46</f>
        <v>0</v>
      </c>
      <c r="Z49" s="256"/>
      <c r="AA49" s="96" t="n">
        <f aca="false">SUM(F49:Y49)</f>
        <v>14154.3247700315</v>
      </c>
      <c r="AB49" s="97" t="n">
        <f aca="false">AA49*$C$60</f>
        <v>7077.16238501576</v>
      </c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6"/>
      <c r="FL49" s="256"/>
      <c r="FM49" s="256"/>
      <c r="FN49" s="256"/>
      <c r="FO49" s="256"/>
      <c r="FP49" s="256"/>
      <c r="FQ49" s="256"/>
      <c r="FR49" s="256"/>
      <c r="FS49" s="256"/>
      <c r="FT49" s="256"/>
      <c r="FU49" s="256"/>
      <c r="FV49" s="256"/>
      <c r="FW49" s="256"/>
      <c r="FX49" s="256"/>
      <c r="FY49" s="256"/>
      <c r="FZ49" s="256"/>
      <c r="GA49" s="256"/>
      <c r="GB49" s="256"/>
      <c r="GC49" s="256"/>
      <c r="GD49" s="256"/>
      <c r="GE49" s="256"/>
      <c r="GF49" s="256"/>
      <c r="GG49" s="256"/>
      <c r="GH49" s="256"/>
      <c r="GI49" s="256"/>
      <c r="GJ49" s="256"/>
      <c r="GK49" s="256"/>
      <c r="GL49" s="256"/>
      <c r="GM49" s="256"/>
      <c r="GN49" s="256"/>
      <c r="GO49" s="256"/>
      <c r="GP49" s="256"/>
      <c r="GQ49" s="256"/>
      <c r="GR49" s="256"/>
      <c r="GS49" s="256"/>
      <c r="GT49" s="256"/>
      <c r="GU49" s="256"/>
      <c r="GV49" s="256"/>
      <c r="GW49" s="256"/>
      <c r="GX49" s="256"/>
      <c r="GY49" s="256"/>
      <c r="GZ49" s="256"/>
      <c r="HA49" s="256"/>
      <c r="HB49" s="256"/>
      <c r="HC49" s="256"/>
      <c r="HD49" s="256"/>
      <c r="HE49" s="256"/>
      <c r="HF49" s="256"/>
      <c r="HG49" s="256"/>
      <c r="HH49" s="256"/>
      <c r="HI49" s="256"/>
      <c r="HJ49" s="256"/>
      <c r="HK49" s="256"/>
      <c r="HL49" s="256"/>
      <c r="HM49" s="256"/>
      <c r="HN49" s="256"/>
      <c r="HO49" s="256"/>
      <c r="HP49" s="256"/>
      <c r="HQ49" s="256"/>
      <c r="HR49" s="256"/>
      <c r="HS49" s="256"/>
      <c r="HT49" s="256"/>
      <c r="HU49" s="256"/>
      <c r="HV49" s="256"/>
      <c r="HW49" s="256"/>
      <c r="HX49" s="256"/>
      <c r="HY49" s="256"/>
      <c r="HZ49" s="256"/>
      <c r="IA49" s="256"/>
      <c r="IB49" s="256"/>
      <c r="IC49" s="256"/>
      <c r="ID49" s="256"/>
      <c r="IE49" s="256"/>
      <c r="IF49" s="256"/>
      <c r="IG49" s="256"/>
      <c r="IH49" s="256"/>
      <c r="II49" s="256"/>
      <c r="IJ49" s="256"/>
      <c r="IK49" s="256"/>
      <c r="IL49" s="256"/>
      <c r="IM49" s="256"/>
      <c r="IN49" s="256"/>
      <c r="IO49" s="256"/>
      <c r="IP49" s="256"/>
      <c r="IQ49" s="256"/>
      <c r="IR49" s="256"/>
      <c r="IS49" s="256"/>
      <c r="IT49" s="256"/>
      <c r="IU49" s="256"/>
      <c r="IV49" s="256"/>
      <c r="IW49" s="256"/>
    </row>
    <row r="50" customFormat="false" ht="12.75" hidden="false" customHeight="false" outlineLevel="0" collapsed="false">
      <c r="A50" s="239"/>
      <c r="B50" s="239"/>
      <c r="C50" s="256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6"/>
      <c r="AA50" s="96" t="n">
        <f aca="false">SUM(F50:Y50)</f>
        <v>0</v>
      </c>
      <c r="AB50" s="97" t="n">
        <f aca="false">AA50*$C$60</f>
        <v>0</v>
      </c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V50" s="256"/>
      <c r="EW50" s="256"/>
      <c r="EX50" s="256"/>
      <c r="EY50" s="256"/>
      <c r="EZ50" s="256"/>
      <c r="FA50" s="256"/>
      <c r="FB50" s="256"/>
      <c r="FC50" s="256"/>
      <c r="FD50" s="256"/>
      <c r="FE50" s="256"/>
      <c r="FF50" s="256"/>
      <c r="FG50" s="256"/>
      <c r="FH50" s="256"/>
      <c r="FI50" s="256"/>
      <c r="FJ50" s="256"/>
      <c r="FK50" s="256"/>
      <c r="FL50" s="256"/>
      <c r="FM50" s="256"/>
      <c r="FN50" s="256"/>
      <c r="FO50" s="256"/>
      <c r="FP50" s="256"/>
      <c r="FQ50" s="256"/>
      <c r="FR50" s="256"/>
      <c r="FS50" s="256"/>
      <c r="FT50" s="256"/>
      <c r="FU50" s="256"/>
      <c r="FV50" s="256"/>
      <c r="FW50" s="256"/>
      <c r="FX50" s="256"/>
      <c r="FY50" s="256"/>
      <c r="FZ50" s="256"/>
      <c r="GA50" s="256"/>
      <c r="GB50" s="256"/>
      <c r="GC50" s="256"/>
      <c r="GD50" s="256"/>
      <c r="GE50" s="256"/>
      <c r="GF50" s="256"/>
      <c r="GG50" s="256"/>
      <c r="GH50" s="256"/>
      <c r="GI50" s="256"/>
      <c r="GJ50" s="256"/>
      <c r="GK50" s="256"/>
      <c r="GL50" s="256"/>
      <c r="GM50" s="256"/>
      <c r="GN50" s="256"/>
      <c r="GO50" s="256"/>
      <c r="GP50" s="256"/>
      <c r="GQ50" s="256"/>
      <c r="GR50" s="256"/>
      <c r="GS50" s="256"/>
      <c r="GT50" s="256"/>
      <c r="GU50" s="256"/>
      <c r="GV50" s="256"/>
      <c r="GW50" s="256"/>
      <c r="GX50" s="256"/>
      <c r="GY50" s="256"/>
      <c r="GZ50" s="256"/>
      <c r="HA50" s="256"/>
      <c r="HB50" s="256"/>
      <c r="HC50" s="256"/>
      <c r="HD50" s="256"/>
      <c r="HE50" s="256"/>
      <c r="HF50" s="256"/>
      <c r="HG50" s="256"/>
      <c r="HH50" s="256"/>
      <c r="HI50" s="256"/>
      <c r="HJ50" s="256"/>
      <c r="HK50" s="256"/>
      <c r="HL50" s="256"/>
      <c r="HM50" s="256"/>
      <c r="HN50" s="256"/>
      <c r="HO50" s="256"/>
      <c r="HP50" s="256"/>
      <c r="HQ50" s="256"/>
      <c r="HR50" s="256"/>
      <c r="HS50" s="256"/>
      <c r="HT50" s="256"/>
      <c r="HU50" s="256"/>
      <c r="HV50" s="256"/>
      <c r="HW50" s="256"/>
      <c r="HX50" s="256"/>
      <c r="HY50" s="256"/>
      <c r="HZ50" s="256"/>
      <c r="IA50" s="256"/>
      <c r="IB50" s="256"/>
      <c r="IC50" s="256"/>
      <c r="ID50" s="256"/>
      <c r="IE50" s="256"/>
      <c r="IF50" s="256"/>
      <c r="IG50" s="256"/>
      <c r="IH50" s="256"/>
      <c r="II50" s="256"/>
      <c r="IJ50" s="256"/>
      <c r="IK50" s="256"/>
      <c r="IL50" s="256"/>
      <c r="IM50" s="256"/>
      <c r="IN50" s="256"/>
      <c r="IO50" s="256"/>
      <c r="IP50" s="256"/>
      <c r="IQ50" s="256"/>
      <c r="IR50" s="256"/>
      <c r="IS50" s="256"/>
      <c r="IT50" s="256"/>
      <c r="IU50" s="256"/>
      <c r="IV50" s="256"/>
      <c r="IW50" s="256"/>
    </row>
    <row r="51" customFormat="false" ht="12.75" hidden="false" customHeight="false" outlineLevel="0" collapsed="false">
      <c r="A51" s="247" t="s">
        <v>123</v>
      </c>
      <c r="C51" s="259" t="n">
        <v>0.05</v>
      </c>
      <c r="D51" s="237"/>
      <c r="E51" s="237" t="n">
        <f aca="false">E49*-$C$51</f>
        <v>-68.8188559606782</v>
      </c>
      <c r="F51" s="237" t="n">
        <f aca="false">F49*-$C$51</f>
        <v>-49.4445437696642</v>
      </c>
      <c r="G51" s="258" t="n">
        <f aca="false">G49*-$C$51</f>
        <v>-38.104845938888</v>
      </c>
      <c r="H51" s="237" t="n">
        <f aca="false">H49*-$C$51</f>
        <v>-39.0362554407363</v>
      </c>
      <c r="I51" s="237" t="n">
        <f aca="false">I49*-$C$51</f>
        <v>-39.3287268152735</v>
      </c>
      <c r="J51" s="237" t="n">
        <f aca="false">J49*-$C$51</f>
        <v>-40.5261763087525</v>
      </c>
      <c r="K51" s="237" t="n">
        <f aca="false">K49*-$C$51</f>
        <v>-41.3490463417117</v>
      </c>
      <c r="L51" s="237" t="n">
        <f aca="false">L49*-$C$51</f>
        <v>-42.2165021659659</v>
      </c>
      <c r="M51" s="237" t="n">
        <f aca="false">M49*-$C$51</f>
        <v>-43.9446908643626</v>
      </c>
      <c r="N51" s="237" t="n">
        <f aca="false">N49*-$C$51</f>
        <v>-44.588933773016</v>
      </c>
      <c r="O51" s="237" t="n">
        <f aca="false">O49*-$C$51</f>
        <v>-45.2907659582574</v>
      </c>
      <c r="P51" s="237" t="n">
        <f aca="false">P49*-$C$51</f>
        <v>-46.0043570795812</v>
      </c>
      <c r="Q51" s="237" t="n">
        <f aca="false">Q49*-$C$51</f>
        <v>-48.118915992389</v>
      </c>
      <c r="R51" s="237" t="n">
        <f aca="false">R49*-$C$51</f>
        <v>-47.8606619496305</v>
      </c>
      <c r="S51" s="237" t="n">
        <f aca="false">S49*-$C$51</f>
        <v>-47.603846866352</v>
      </c>
      <c r="T51" s="237" t="n">
        <f aca="false">T49*-$C$51</f>
        <v>-47.3015059275098</v>
      </c>
      <c r="U51" s="237" t="n">
        <f aca="false">U49*-$C$51</f>
        <v>-46.9964633094852</v>
      </c>
      <c r="V51" s="237" t="n">
        <f aca="false">V49*-$C$51</f>
        <v>-0</v>
      </c>
      <c r="W51" s="237" t="n">
        <f aca="false">W49*-$C$51</f>
        <v>-0</v>
      </c>
      <c r="X51" s="237" t="n">
        <f aca="false">X49*-$C$51</f>
        <v>-0</v>
      </c>
      <c r="Y51" s="237" t="n">
        <f aca="false">Y49*-$C$51</f>
        <v>-0</v>
      </c>
      <c r="AA51" s="96" t="n">
        <f aca="false">SUM(F51:Y51)</f>
        <v>-707.716238501576</v>
      </c>
      <c r="AB51" s="97" t="n">
        <f aca="false">AA51*$C$60</f>
        <v>-353.858119250788</v>
      </c>
    </row>
    <row r="52" customFormat="false" ht="12.75" hidden="false" customHeight="false" outlineLevel="0" collapsed="false">
      <c r="A52" s="247" t="s">
        <v>124</v>
      </c>
      <c r="C52" s="260" t="n">
        <v>0.35</v>
      </c>
      <c r="D52" s="261"/>
      <c r="E52" s="261" t="n">
        <f aca="false">((E49+E51)*-$C$52)+E56</f>
        <v>-457.64539213851</v>
      </c>
      <c r="F52" s="261" t="n">
        <f aca="false">((F49+F51)*-$C$52)+F56</f>
        <v>-328.806216068267</v>
      </c>
      <c r="G52" s="261" t="n">
        <f aca="false">((G49+G51)*-$C$52)+G56</f>
        <v>-253.397225493605</v>
      </c>
      <c r="H52" s="261" t="n">
        <f aca="false">((H49+H51)*-$C$52)+H56</f>
        <v>-259.591098680897</v>
      </c>
      <c r="I52" s="261" t="n">
        <f aca="false">((I49+I51)*-$C$52)+I56</f>
        <v>-261.536033321568</v>
      </c>
      <c r="J52" s="261" t="n">
        <f aca="false">((J49+J51)*-$C$52)+J56</f>
        <v>-269.499072453204</v>
      </c>
      <c r="K52" s="261" t="n">
        <f aca="false">((K49+K51)*-$C$52)+K56</f>
        <v>-274.971158172383</v>
      </c>
      <c r="L52" s="261" t="n">
        <f aca="false">((L49+L51)*-$C$52)+L56</f>
        <v>-280.739739403673</v>
      </c>
      <c r="M52" s="261" t="n">
        <f aca="false">((M49+M51)*-$C$52)+M56</f>
        <v>-292.232194248011</v>
      </c>
      <c r="N52" s="261" t="n">
        <f aca="false">((N49+N51)*-$C$52)+N56</f>
        <v>-296.516409590556</v>
      </c>
      <c r="O52" s="261" t="n">
        <f aca="false">((O49+O51)*-$C$52)+O56</f>
        <v>-301.183593622411</v>
      </c>
      <c r="P52" s="261" t="n">
        <f aca="false">((P49+P51)*-$C$52)+P56</f>
        <v>-305.928974579215</v>
      </c>
      <c r="Q52" s="261" t="n">
        <f aca="false">((Q49+Q51)*-$C$52)+Q56</f>
        <v>-319.990791349387</v>
      </c>
      <c r="R52" s="261" t="n">
        <f aca="false">((R49+R51)*-$C$52)+R56</f>
        <v>-318.273401965043</v>
      </c>
      <c r="S52" s="261" t="n">
        <f aca="false">((S49+S51)*-$C$52)+S56</f>
        <v>-316.565581661241</v>
      </c>
      <c r="T52" s="261" t="n">
        <f aca="false">((T49+T51)*-$C$52)+T56</f>
        <v>-314.55501441794</v>
      </c>
      <c r="U52" s="261" t="n">
        <f aca="false">((U49+U51)*-$C$52)+U56</f>
        <v>-312.526481008076</v>
      </c>
      <c r="V52" s="261" t="n">
        <f aca="false">((V49+V51)*-$C$52)+V56</f>
        <v>0</v>
      </c>
      <c r="W52" s="261" t="n">
        <f aca="false">((W49+W51)*-$C$52)+W56</f>
        <v>0</v>
      </c>
      <c r="X52" s="261" t="n">
        <f aca="false">((X49+X51)*-$C$52)+X56</f>
        <v>0</v>
      </c>
      <c r="Y52" s="261" t="n">
        <f aca="false">((Y49+Y51)*-$C$52)+Y56</f>
        <v>0</v>
      </c>
      <c r="AA52" s="96" t="n">
        <f aca="false">SUM(F52:Y52)</f>
        <v>-4706.31298603548</v>
      </c>
      <c r="AB52" s="97" t="n">
        <f aca="false">AA52*$C$60</f>
        <v>-2353.15649301774</v>
      </c>
    </row>
    <row r="53" customFormat="false" ht="6" hidden="false" customHeight="true" outlineLevel="0" collapsed="false"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239" t="s">
        <v>125</v>
      </c>
      <c r="B54" s="239"/>
      <c r="C54" s="239"/>
      <c r="D54" s="255"/>
      <c r="E54" s="255" t="n">
        <f aca="false">SUM(E49:E52)</f>
        <v>849.912871114376</v>
      </c>
      <c r="F54" s="255" t="n">
        <f aca="false">SUM(F49:F52)</f>
        <v>610.640115555353</v>
      </c>
      <c r="G54" s="255" t="n">
        <f aca="false">SUM(G49:G52)</f>
        <v>470.594847345267</v>
      </c>
      <c r="H54" s="255" t="n">
        <f aca="false">SUM(H49:H52)</f>
        <v>482.097754693094</v>
      </c>
      <c r="I54" s="255" t="n">
        <f aca="false">SUM(I49:I52)</f>
        <v>485.709776168627</v>
      </c>
      <c r="J54" s="255" t="n">
        <f aca="false">SUM(J49:J52)</f>
        <v>500.498277413093</v>
      </c>
      <c r="K54" s="255" t="n">
        <f aca="false">SUM(K49:K52)</f>
        <v>510.660722320139</v>
      </c>
      <c r="L54" s="255" t="n">
        <f aca="false">SUM(L49:L52)</f>
        <v>521.373801749679</v>
      </c>
      <c r="M54" s="255" t="n">
        <f aca="false">SUM(M49:M52)</f>
        <v>542.716932174879</v>
      </c>
      <c r="N54" s="255" t="n">
        <f aca="false">SUM(N49:N52)</f>
        <v>550.673332096747</v>
      </c>
      <c r="O54" s="255" t="n">
        <f aca="false">SUM(O49:O52)</f>
        <v>559.340959584479</v>
      </c>
      <c r="P54" s="255" t="n">
        <f aca="false">SUM(P49:P52)</f>
        <v>568.153809932827</v>
      </c>
      <c r="Q54" s="255" t="n">
        <f aca="false">SUM(Q49:Q52)</f>
        <v>594.268612506004</v>
      </c>
      <c r="R54" s="255" t="n">
        <f aca="false">SUM(R49:R52)</f>
        <v>591.079175077937</v>
      </c>
      <c r="S54" s="255" t="n">
        <f aca="false">SUM(S49:S52)</f>
        <v>587.907508799447</v>
      </c>
      <c r="T54" s="255" t="n">
        <f aca="false">SUM(T49:T52)</f>
        <v>584.173598204746</v>
      </c>
      <c r="U54" s="255" t="n">
        <f aca="false">SUM(U49:U52)</f>
        <v>580.406321872142</v>
      </c>
      <c r="V54" s="255" t="n">
        <f aca="false">SUM(V49:V52)</f>
        <v>0</v>
      </c>
      <c r="W54" s="255" t="n">
        <f aca="false">SUM(W49:W52)</f>
        <v>0</v>
      </c>
      <c r="X54" s="255" t="n">
        <f aca="false">SUM(X49:X52)</f>
        <v>0</v>
      </c>
      <c r="Y54" s="255" t="n">
        <f aca="false">SUM(Y49:Y52)</f>
        <v>0</v>
      </c>
      <c r="Z54" s="256"/>
      <c r="AA54" s="96" t="n">
        <f aca="false">SUM(F54:Y54)</f>
        <v>8740.29554549446</v>
      </c>
      <c r="AB54" s="97" t="n">
        <f aca="false">AA54*$C$60</f>
        <v>4370.14777274723</v>
      </c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  <c r="AR54" s="256"/>
      <c r="AS54" s="256"/>
      <c r="AT54" s="256"/>
      <c r="AU54" s="256"/>
      <c r="AV54" s="256"/>
      <c r="AW54" s="256"/>
      <c r="AX54" s="256"/>
      <c r="AY54" s="256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25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25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25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  <c r="EV54" s="256"/>
      <c r="EW54" s="256"/>
      <c r="EX54" s="256"/>
      <c r="EY54" s="256"/>
      <c r="EZ54" s="256"/>
      <c r="FA54" s="256"/>
      <c r="FB54" s="256"/>
      <c r="FC54" s="256"/>
      <c r="FD54" s="256"/>
      <c r="FE54" s="256"/>
      <c r="FF54" s="256"/>
      <c r="FG54" s="256"/>
      <c r="FH54" s="256"/>
      <c r="FI54" s="256"/>
      <c r="FJ54" s="256"/>
      <c r="FK54" s="256"/>
      <c r="FL54" s="256"/>
      <c r="FM54" s="256"/>
      <c r="FN54" s="256"/>
      <c r="FO54" s="256"/>
      <c r="FP54" s="256"/>
      <c r="FQ54" s="256"/>
      <c r="FR54" s="256"/>
      <c r="FS54" s="256"/>
      <c r="FT54" s="256"/>
      <c r="FU54" s="256"/>
      <c r="FV54" s="256"/>
      <c r="FW54" s="256"/>
      <c r="FX54" s="256"/>
      <c r="FY54" s="256"/>
      <c r="FZ54" s="256"/>
      <c r="GA54" s="256"/>
      <c r="GB54" s="256"/>
      <c r="GC54" s="256"/>
      <c r="GD54" s="256"/>
      <c r="GE54" s="256"/>
      <c r="GF54" s="256"/>
      <c r="GG54" s="256"/>
      <c r="GH54" s="256"/>
      <c r="GI54" s="256"/>
      <c r="GJ54" s="256"/>
      <c r="GK54" s="256"/>
      <c r="GL54" s="256"/>
      <c r="GM54" s="256"/>
      <c r="GN54" s="256"/>
      <c r="GO54" s="256"/>
      <c r="GP54" s="256"/>
      <c r="GQ54" s="256"/>
      <c r="GR54" s="256"/>
      <c r="GS54" s="256"/>
      <c r="GT54" s="256"/>
      <c r="GU54" s="256"/>
      <c r="GV54" s="256"/>
      <c r="GW54" s="256"/>
      <c r="GX54" s="256"/>
      <c r="GY54" s="256"/>
      <c r="GZ54" s="256"/>
      <c r="HA54" s="256"/>
      <c r="HB54" s="256"/>
      <c r="HC54" s="256"/>
      <c r="HD54" s="256"/>
      <c r="HE54" s="256"/>
      <c r="HF54" s="256"/>
      <c r="HG54" s="256"/>
      <c r="HH54" s="256"/>
      <c r="HI54" s="256"/>
      <c r="HJ54" s="256"/>
      <c r="HK54" s="256"/>
      <c r="HL54" s="256"/>
      <c r="HM54" s="256"/>
      <c r="HN54" s="256"/>
      <c r="HO54" s="256"/>
      <c r="HP54" s="256"/>
      <c r="HQ54" s="256"/>
      <c r="HR54" s="256"/>
      <c r="HS54" s="256"/>
      <c r="HT54" s="256"/>
      <c r="HU54" s="256"/>
      <c r="HV54" s="256"/>
      <c r="HW54" s="256"/>
      <c r="HX54" s="256"/>
      <c r="HY54" s="256"/>
      <c r="HZ54" s="256"/>
      <c r="IA54" s="256"/>
      <c r="IB54" s="256"/>
      <c r="IC54" s="256"/>
      <c r="ID54" s="256"/>
      <c r="IE54" s="256"/>
      <c r="IF54" s="256"/>
      <c r="IG54" s="256"/>
      <c r="IH54" s="256"/>
      <c r="II54" s="256"/>
      <c r="IJ54" s="256"/>
      <c r="IK54" s="256"/>
      <c r="IL54" s="256"/>
      <c r="IM54" s="256"/>
      <c r="IN54" s="256"/>
      <c r="IO54" s="256"/>
      <c r="IP54" s="256"/>
      <c r="IQ54" s="256"/>
      <c r="IR54" s="256"/>
      <c r="IS54" s="256"/>
      <c r="IT54" s="256"/>
      <c r="IU54" s="256"/>
      <c r="IV54" s="256"/>
      <c r="IW54" s="256"/>
    </row>
    <row r="55" customFormat="false" ht="12.75" hidden="false" customHeight="false" outlineLevel="1" collapsed="false">
      <c r="B55" s="254"/>
      <c r="C55" s="254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239" t="s">
        <v>126</v>
      </c>
      <c r="E56" s="263" t="n">
        <v>0</v>
      </c>
      <c r="F56" s="263" t="n">
        <v>0</v>
      </c>
      <c r="G56" s="263" t="n">
        <v>0</v>
      </c>
      <c r="H56" s="263" t="n">
        <v>0</v>
      </c>
      <c r="I56" s="263" t="n">
        <v>0</v>
      </c>
      <c r="J56" s="263" t="n">
        <v>0</v>
      </c>
      <c r="K56" s="263" t="n">
        <v>0</v>
      </c>
      <c r="L56" s="263" t="n">
        <v>0</v>
      </c>
      <c r="M56" s="263" t="n">
        <v>0</v>
      </c>
      <c r="N56" s="263" t="n">
        <v>0</v>
      </c>
      <c r="O56" s="263" t="n">
        <v>0</v>
      </c>
      <c r="P56" s="263" t="n">
        <v>0</v>
      </c>
      <c r="Q56" s="263" t="n">
        <v>0</v>
      </c>
      <c r="R56" s="263" t="n">
        <v>0</v>
      </c>
      <c r="S56" s="263" t="n">
        <v>0</v>
      </c>
      <c r="T56" s="263" t="n">
        <v>0</v>
      </c>
      <c r="U56" s="263" t="n">
        <v>0</v>
      </c>
      <c r="V56" s="263" t="n">
        <v>0</v>
      </c>
      <c r="W56" s="263" t="n">
        <v>0</v>
      </c>
      <c r="X56" s="263" t="n">
        <v>0</v>
      </c>
      <c r="Y56" s="263" t="n">
        <v>0</v>
      </c>
      <c r="AA56" s="96" t="n">
        <f aca="false">SUM(F56:Y56)</f>
        <v>0</v>
      </c>
      <c r="AB56" s="97" t="n">
        <f aca="false">AA56*$C$60</f>
        <v>0</v>
      </c>
    </row>
    <row r="57" customFormat="false" ht="12.75" hidden="false" customHeight="false" outlineLevel="1" collapsed="false">
      <c r="A57" s="264"/>
      <c r="D57" s="113" t="s">
        <v>127</v>
      </c>
      <c r="E57" s="114" t="n">
        <f aca="false">E56/(0.017*C1*8760)</f>
        <v>0</v>
      </c>
      <c r="F57" s="262"/>
      <c r="G57" s="262"/>
      <c r="H57" s="262"/>
      <c r="I57" s="262"/>
      <c r="J57" s="262"/>
      <c r="K57" s="262"/>
      <c r="L57" s="262"/>
      <c r="M57" s="262"/>
      <c r="N57" s="262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2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238" t="s">
        <v>128</v>
      </c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239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262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239" t="s">
        <v>129</v>
      </c>
      <c r="B60" s="265"/>
      <c r="C60" s="266" t="n">
        <v>0.5</v>
      </c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2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239"/>
      <c r="D61" s="262"/>
      <c r="E61" s="262"/>
      <c r="F61" s="262"/>
      <c r="G61" s="262"/>
      <c r="H61" s="262"/>
      <c r="I61" s="262"/>
      <c r="J61" s="262"/>
      <c r="K61" s="262"/>
      <c r="L61" s="262"/>
      <c r="M61" s="262"/>
      <c r="N61" s="262"/>
      <c r="O61" s="262"/>
      <c r="P61" s="262"/>
      <c r="Q61" s="262"/>
      <c r="R61" s="262"/>
      <c r="S61" s="262"/>
      <c r="T61" s="262"/>
      <c r="U61" s="262"/>
      <c r="V61" s="262"/>
      <c r="W61" s="262"/>
      <c r="X61" s="262"/>
      <c r="Y61" s="262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240" t="s">
        <v>64</v>
      </c>
      <c r="B62" s="267"/>
      <c r="C62" s="267"/>
      <c r="D62" s="241" t="n">
        <v>1999</v>
      </c>
      <c r="E62" s="241" t="n">
        <f aca="false">D62+1</f>
        <v>2000</v>
      </c>
      <c r="F62" s="241" t="n">
        <f aca="false">E62+1</f>
        <v>2001</v>
      </c>
      <c r="G62" s="241" t="n">
        <f aca="false">F62+1</f>
        <v>2002</v>
      </c>
      <c r="H62" s="241" t="n">
        <f aca="false">G62+1</f>
        <v>2003</v>
      </c>
      <c r="I62" s="241" t="n">
        <f aca="false">H62+1</f>
        <v>2004</v>
      </c>
      <c r="J62" s="241" t="n">
        <f aca="false">I62+1</f>
        <v>2005</v>
      </c>
      <c r="K62" s="241" t="n">
        <f aca="false">J62+1</f>
        <v>2006</v>
      </c>
      <c r="L62" s="241" t="n">
        <f aca="false">K62+1</f>
        <v>2007</v>
      </c>
      <c r="M62" s="241" t="n">
        <f aca="false">L62+1</f>
        <v>2008</v>
      </c>
      <c r="N62" s="241" t="n">
        <f aca="false">M62+1</f>
        <v>2009</v>
      </c>
      <c r="O62" s="241" t="n">
        <f aca="false">N62+1</f>
        <v>2010</v>
      </c>
      <c r="P62" s="241" t="n">
        <f aca="false">O62+1</f>
        <v>2011</v>
      </c>
      <c r="Q62" s="241" t="n">
        <f aca="false">P62+1</f>
        <v>2012</v>
      </c>
      <c r="R62" s="241" t="n">
        <f aca="false">Q62+1</f>
        <v>2013</v>
      </c>
      <c r="S62" s="241" t="n">
        <f aca="false">R62+1</f>
        <v>2014</v>
      </c>
      <c r="T62" s="241" t="n">
        <f aca="false">S62+1</f>
        <v>2015</v>
      </c>
      <c r="U62" s="241" t="n">
        <f aca="false">T62+1</f>
        <v>2016</v>
      </c>
      <c r="V62" s="241" t="n">
        <f aca="false">U62+1</f>
        <v>2017</v>
      </c>
      <c r="W62" s="241" t="n">
        <f aca="false">V62+1</f>
        <v>2018</v>
      </c>
      <c r="X62" s="241" t="n">
        <f aca="false">W62+1</f>
        <v>2019</v>
      </c>
      <c r="Y62" s="241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268"/>
      <c r="D63" s="262"/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2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264" t="s">
        <v>118</v>
      </c>
      <c r="D64" s="262"/>
      <c r="E64" s="262" t="n">
        <f aca="false">E39</f>
        <v>1376.37711921356</v>
      </c>
      <c r="F64" s="262" t="n">
        <f aca="false">F39</f>
        <v>1359.89087539328</v>
      </c>
      <c r="G64" s="262" t="n">
        <f aca="false">G39</f>
        <v>1133.09691877776</v>
      </c>
      <c r="H64" s="262" t="n">
        <f aca="false">H39</f>
        <v>1151.72510881473</v>
      </c>
      <c r="I64" s="262" t="n">
        <f aca="false">I39</f>
        <v>1157.57453630547</v>
      </c>
      <c r="J64" s="262" t="n">
        <f aca="false">J39</f>
        <v>1181.52352617505</v>
      </c>
      <c r="K64" s="262" t="n">
        <f aca="false">K39</f>
        <v>1197.98092683423</v>
      </c>
      <c r="L64" s="262" t="n">
        <f aca="false">L39</f>
        <v>1215.33004331932</v>
      </c>
      <c r="M64" s="262" t="n">
        <f aca="false">M39</f>
        <v>1249.89381728725</v>
      </c>
      <c r="N64" s="262" t="n">
        <f aca="false">N39</f>
        <v>1262.77867546032</v>
      </c>
      <c r="O64" s="262" t="n">
        <f aca="false">O39</f>
        <v>1276.81531916515</v>
      </c>
      <c r="P64" s="262" t="n">
        <f aca="false">P39</f>
        <v>1291.08714159162</v>
      </c>
      <c r="Q64" s="262" t="n">
        <f aca="false">Q39</f>
        <v>1333.37831984778</v>
      </c>
      <c r="R64" s="262" t="n">
        <f aca="false">R39</f>
        <v>1328.21323899261</v>
      </c>
      <c r="S64" s="262" t="n">
        <f aca="false">S39</f>
        <v>1323.07693732704</v>
      </c>
      <c r="T64" s="262" t="n">
        <f aca="false">T39</f>
        <v>1317.0301185502</v>
      </c>
      <c r="U64" s="262" t="n">
        <f aca="false">U39</f>
        <v>1310.9292661897</v>
      </c>
      <c r="V64" s="262" t="n">
        <f aca="false">V39</f>
        <v>0</v>
      </c>
      <c r="W64" s="262" t="n">
        <f aca="false">W39</f>
        <v>0</v>
      </c>
      <c r="X64" s="262" t="n">
        <f aca="false">X39</f>
        <v>0</v>
      </c>
      <c r="Y64" s="262" t="n">
        <f aca="false">Y39</f>
        <v>0</v>
      </c>
      <c r="AA64" s="96" t="n">
        <f aca="false">SUM(F64:Y64)</f>
        <v>20090.3247700315</v>
      </c>
      <c r="AB64" s="97" t="n">
        <f aca="false">AA64*$C$60</f>
        <v>10045.1623850158</v>
      </c>
    </row>
    <row r="65" customFormat="false" ht="12.75" hidden="false" customHeight="false" outlineLevel="1" collapsed="false">
      <c r="A65" s="264" t="s">
        <v>130</v>
      </c>
      <c r="D65" s="262"/>
      <c r="E65" s="262" t="n">
        <v>0</v>
      </c>
      <c r="F65" s="262" t="n">
        <v>0</v>
      </c>
      <c r="G65" s="262" t="n">
        <v>0</v>
      </c>
      <c r="H65" s="262" t="n">
        <v>0</v>
      </c>
      <c r="I65" s="262" t="n">
        <v>0</v>
      </c>
      <c r="J65" s="262" t="n">
        <v>0</v>
      </c>
      <c r="K65" s="262" t="n">
        <v>0</v>
      </c>
      <c r="L65" s="262" t="n">
        <v>0</v>
      </c>
      <c r="M65" s="262" t="n">
        <v>0</v>
      </c>
      <c r="N65" s="262" t="n">
        <v>0</v>
      </c>
      <c r="O65" s="262" t="n">
        <v>0</v>
      </c>
      <c r="P65" s="262" t="n">
        <v>0</v>
      </c>
      <c r="Q65" s="262" t="n">
        <v>0</v>
      </c>
      <c r="R65" s="262" t="n">
        <v>0</v>
      </c>
      <c r="S65" s="262" t="n">
        <v>0</v>
      </c>
      <c r="T65" s="262" t="n">
        <v>0</v>
      </c>
      <c r="U65" s="262" t="n">
        <v>0</v>
      </c>
      <c r="V65" s="262" t="n">
        <v>0</v>
      </c>
      <c r="W65" s="262" t="n">
        <v>0</v>
      </c>
      <c r="X65" s="262" t="n">
        <v>0</v>
      </c>
      <c r="Y65" s="262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264" t="s">
        <v>131</v>
      </c>
      <c r="C66" s="237"/>
      <c r="D66" s="269"/>
      <c r="E66" s="270" t="n">
        <v>0</v>
      </c>
      <c r="F66" s="270" t="n">
        <v>0</v>
      </c>
      <c r="G66" s="270" t="n">
        <v>0</v>
      </c>
      <c r="H66" s="270" t="n">
        <v>0</v>
      </c>
      <c r="I66" s="270" t="n">
        <v>0</v>
      </c>
      <c r="J66" s="270" t="n">
        <v>0</v>
      </c>
      <c r="K66" s="270" t="n">
        <v>0</v>
      </c>
      <c r="L66" s="270" t="n">
        <v>0</v>
      </c>
      <c r="M66" s="270" t="n">
        <v>0</v>
      </c>
      <c r="N66" s="270" t="n">
        <v>0</v>
      </c>
      <c r="O66" s="270" t="n">
        <v>0</v>
      </c>
      <c r="P66" s="270" t="n">
        <v>0</v>
      </c>
      <c r="Q66" s="270" t="n">
        <v>0</v>
      </c>
      <c r="R66" s="270" t="n">
        <v>0</v>
      </c>
      <c r="S66" s="270" t="n">
        <v>0</v>
      </c>
      <c r="T66" s="270" t="n">
        <v>0</v>
      </c>
      <c r="U66" s="270" t="n">
        <v>0</v>
      </c>
      <c r="V66" s="270" t="n">
        <v>0</v>
      </c>
      <c r="W66" s="270" t="n">
        <v>0</v>
      </c>
      <c r="X66" s="270" t="n">
        <v>0</v>
      </c>
      <c r="Y66" s="270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264"/>
      <c r="D67" s="251"/>
      <c r="E67" s="269" t="n">
        <v>0</v>
      </c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264"/>
      <c r="C68" s="271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268" t="s">
        <v>132</v>
      </c>
      <c r="B69" s="239"/>
      <c r="C69" s="255"/>
      <c r="D69" s="272"/>
      <c r="E69" s="272" t="n">
        <f aca="false">SUM(E64:E66)</f>
        <v>1376.37711921356</v>
      </c>
      <c r="F69" s="272" t="n">
        <f aca="false">SUM(F64:F66)</f>
        <v>1359.89087539328</v>
      </c>
      <c r="G69" s="272" t="n">
        <f aca="false">SUM(G64:G66)</f>
        <v>1133.09691877776</v>
      </c>
      <c r="H69" s="272" t="n">
        <f aca="false">SUM(H64:H66)</f>
        <v>1151.72510881473</v>
      </c>
      <c r="I69" s="272" t="n">
        <f aca="false">SUM(I64:I66)</f>
        <v>1157.57453630547</v>
      </c>
      <c r="J69" s="272" t="n">
        <f aca="false">SUM(J64:J66)</f>
        <v>1181.52352617505</v>
      </c>
      <c r="K69" s="272" t="n">
        <f aca="false">SUM(K64:K66)</f>
        <v>1197.98092683423</v>
      </c>
      <c r="L69" s="272" t="n">
        <f aca="false">SUM(L64:L66)</f>
        <v>1215.33004331932</v>
      </c>
      <c r="M69" s="272" t="n">
        <f aca="false">SUM(M64:M66)</f>
        <v>1249.89381728725</v>
      </c>
      <c r="N69" s="272" t="n">
        <f aca="false">SUM(N64:N66)</f>
        <v>1262.77867546032</v>
      </c>
      <c r="O69" s="272" t="n">
        <f aca="false">SUM(O64:O66)</f>
        <v>1276.81531916515</v>
      </c>
      <c r="P69" s="272" t="n">
        <f aca="false">SUM(P64:P66)</f>
        <v>1291.08714159162</v>
      </c>
      <c r="Q69" s="272" t="n">
        <f aca="false">SUM(Q64:Q66)</f>
        <v>1333.37831984778</v>
      </c>
      <c r="R69" s="272" t="n">
        <f aca="false">SUM(R64:R66)</f>
        <v>1328.21323899261</v>
      </c>
      <c r="S69" s="272" t="n">
        <f aca="false">SUM(S64:S66)</f>
        <v>1323.07693732704</v>
      </c>
      <c r="T69" s="272" t="n">
        <f aca="false">SUM(T64:T66)</f>
        <v>1317.0301185502</v>
      </c>
      <c r="U69" s="272" t="n">
        <f aca="false">SUM(U64:U66)</f>
        <v>1310.9292661897</v>
      </c>
      <c r="V69" s="272" t="n">
        <f aca="false">SUM(V64:V66)</f>
        <v>0</v>
      </c>
      <c r="W69" s="272" t="n">
        <f aca="false">SUM(W64:W66)</f>
        <v>0</v>
      </c>
      <c r="X69" s="272" t="n">
        <f aca="false">SUM(X64:X66)</f>
        <v>0</v>
      </c>
      <c r="Y69" s="272" t="n">
        <f aca="false">SUM(Y64:Y66)</f>
        <v>0</v>
      </c>
      <c r="Z69" s="256"/>
      <c r="AA69" s="96" t="n">
        <f aca="false">SUM(F69:Y69)</f>
        <v>20090.3247700315</v>
      </c>
      <c r="AB69" s="97" t="n">
        <f aca="false">AA69*$C$60</f>
        <v>10045.1623850158</v>
      </c>
      <c r="AC69" s="256"/>
      <c r="AD69" s="256"/>
      <c r="AE69" s="256"/>
      <c r="AF69" s="256"/>
      <c r="AG69" s="256"/>
      <c r="AH69" s="256"/>
      <c r="AI69" s="25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256"/>
      <c r="AV69" s="256"/>
      <c r="AW69" s="256"/>
      <c r="AX69" s="256"/>
      <c r="AY69" s="256"/>
      <c r="AZ69" s="256"/>
      <c r="BA69" s="256"/>
      <c r="BB69" s="256"/>
      <c r="BC69" s="256"/>
      <c r="BD69" s="256"/>
      <c r="BE69" s="256"/>
      <c r="BF69" s="256"/>
      <c r="BG69" s="256"/>
      <c r="BH69" s="256"/>
      <c r="BI69" s="256"/>
      <c r="BJ69" s="256"/>
      <c r="BK69" s="256"/>
      <c r="BL69" s="25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256"/>
      <c r="CU69" s="256"/>
      <c r="CV69" s="256"/>
      <c r="CW69" s="256"/>
      <c r="CX69" s="256"/>
      <c r="CY69" s="256"/>
      <c r="CZ69" s="256"/>
      <c r="DA69" s="256"/>
      <c r="DB69" s="256"/>
      <c r="DC69" s="256"/>
      <c r="DD69" s="256"/>
      <c r="DE69" s="256"/>
      <c r="DF69" s="256"/>
      <c r="DG69" s="256"/>
      <c r="DH69" s="256"/>
      <c r="DI69" s="25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6"/>
      <c r="FL69" s="256"/>
      <c r="FM69" s="256"/>
      <c r="FN69" s="256"/>
      <c r="FO69" s="256"/>
      <c r="FP69" s="256"/>
      <c r="FQ69" s="256"/>
      <c r="FR69" s="256"/>
      <c r="FS69" s="256"/>
      <c r="FT69" s="256"/>
      <c r="FU69" s="256"/>
      <c r="FV69" s="256"/>
      <c r="FW69" s="256"/>
      <c r="FX69" s="256"/>
      <c r="FY69" s="256"/>
      <c r="FZ69" s="256"/>
      <c r="GA69" s="256"/>
      <c r="GB69" s="256"/>
      <c r="GC69" s="256"/>
      <c r="GD69" s="256"/>
      <c r="GE69" s="256"/>
      <c r="GF69" s="256"/>
      <c r="GG69" s="256"/>
      <c r="GH69" s="256"/>
      <c r="GI69" s="256"/>
      <c r="GJ69" s="256"/>
      <c r="GK69" s="256"/>
      <c r="GL69" s="256"/>
      <c r="GM69" s="256"/>
      <c r="GN69" s="256"/>
      <c r="GO69" s="256"/>
      <c r="GP69" s="256"/>
      <c r="GQ69" s="256"/>
      <c r="GR69" s="256"/>
      <c r="GS69" s="256"/>
      <c r="GT69" s="256"/>
      <c r="GU69" s="256"/>
      <c r="GV69" s="256"/>
      <c r="GW69" s="256"/>
      <c r="GX69" s="256"/>
      <c r="GY69" s="256"/>
      <c r="GZ69" s="256"/>
      <c r="HA69" s="256"/>
      <c r="HB69" s="256"/>
      <c r="HC69" s="256"/>
      <c r="HD69" s="256"/>
      <c r="HE69" s="256"/>
      <c r="HF69" s="256"/>
      <c r="HG69" s="256"/>
      <c r="HH69" s="256"/>
      <c r="HI69" s="256"/>
      <c r="HJ69" s="256"/>
      <c r="HK69" s="256"/>
      <c r="HL69" s="256"/>
      <c r="HM69" s="256"/>
      <c r="HN69" s="256"/>
      <c r="HO69" s="256"/>
      <c r="HP69" s="256"/>
      <c r="HQ69" s="256"/>
      <c r="HR69" s="256"/>
      <c r="HS69" s="256"/>
      <c r="HT69" s="256"/>
      <c r="HU69" s="256"/>
      <c r="HV69" s="256"/>
      <c r="HW69" s="256"/>
      <c r="HX69" s="256"/>
      <c r="HY69" s="256"/>
      <c r="HZ69" s="256"/>
      <c r="IA69" s="256"/>
      <c r="IB69" s="256"/>
      <c r="IC69" s="256"/>
      <c r="ID69" s="256"/>
      <c r="IE69" s="256"/>
      <c r="IF69" s="256"/>
      <c r="IG69" s="256"/>
      <c r="IH69" s="256"/>
      <c r="II69" s="256"/>
      <c r="IJ69" s="256"/>
      <c r="IK69" s="256"/>
      <c r="IL69" s="256"/>
      <c r="IM69" s="256"/>
      <c r="IN69" s="256"/>
      <c r="IO69" s="256"/>
      <c r="IP69" s="256"/>
      <c r="IQ69" s="256"/>
      <c r="IR69" s="256"/>
      <c r="IS69" s="256"/>
      <c r="IT69" s="256"/>
      <c r="IU69" s="256"/>
      <c r="IV69" s="256"/>
      <c r="IW69" s="256"/>
    </row>
    <row r="70" customFormat="false" ht="12.75" hidden="false" customHeight="false" outlineLevel="1" collapsed="false">
      <c r="A70" s="268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264" t="s">
        <v>133</v>
      </c>
      <c r="D71" s="269"/>
      <c r="E71" s="269" t="n">
        <f aca="false">E89</f>
        <v>0</v>
      </c>
      <c r="F71" s="269" t="n">
        <f aca="false">F89</f>
        <v>331.957415934038</v>
      </c>
      <c r="G71" s="269" t="n">
        <f aca="false">G89</f>
        <v>929.975509802657</v>
      </c>
      <c r="H71" s="269" t="n">
        <f aca="false">H89</f>
        <v>377.496194619457</v>
      </c>
      <c r="I71" s="269" t="n">
        <f aca="false">I89</f>
        <v>48.0463691078121</v>
      </c>
      <c r="J71" s="269" t="n">
        <f aca="false">J89</f>
        <v>38.8858804826974</v>
      </c>
      <c r="K71" s="269" t="n">
        <f aca="false">K89</f>
        <v>-212.818389891767</v>
      </c>
      <c r="L71" s="269" t="n">
        <f aca="false">L89</f>
        <v>-464.863741569639</v>
      </c>
      <c r="M71" s="269" t="n">
        <f aca="false">M89</f>
        <v>-478.084385112374</v>
      </c>
      <c r="N71" s="269" t="n">
        <f aca="false">N89</f>
        <v>-483.012843363572</v>
      </c>
      <c r="O71" s="269" t="n">
        <f aca="false">O89</f>
        <v>-488.381859580669</v>
      </c>
      <c r="P71" s="269" t="n">
        <f aca="false">P89</f>
        <v>-493.840831658796</v>
      </c>
      <c r="Q71" s="269" t="n">
        <f aca="false">Q89</f>
        <v>-510.017207341776</v>
      </c>
      <c r="R71" s="269" t="n">
        <f aca="false">R89</f>
        <v>-508.041563914673</v>
      </c>
      <c r="S71" s="269" t="n">
        <f aca="false">S89</f>
        <v>-506.076928527593</v>
      </c>
      <c r="T71" s="269" t="n">
        <f aca="false">T89</f>
        <v>-503.76402034545</v>
      </c>
      <c r="U71" s="269" t="n">
        <f aca="false">U89</f>
        <v>-501.430444317561</v>
      </c>
      <c r="V71" s="269" t="n">
        <f aca="false">V89</f>
        <v>-0</v>
      </c>
      <c r="W71" s="269" t="n">
        <f aca="false">W89</f>
        <v>-0</v>
      </c>
      <c r="X71" s="269" t="n">
        <f aca="false">X89</f>
        <v>-0</v>
      </c>
      <c r="Y71" s="269" t="n">
        <f aca="false">Y89</f>
        <v>-0</v>
      </c>
      <c r="AA71" s="96" t="n">
        <f aca="false">SUM(F71:Y71)</f>
        <v>-3423.97084567721</v>
      </c>
      <c r="AB71" s="97" t="n">
        <f aca="false">AA71*$C$60</f>
        <v>-1711.9854228386</v>
      </c>
    </row>
    <row r="72" customFormat="false" ht="12.75" hidden="false" customHeight="false" outlineLevel="1" collapsed="false">
      <c r="A72" s="264"/>
      <c r="D72" s="253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273" t="s">
        <v>134</v>
      </c>
      <c r="B73" s="239"/>
      <c r="C73" s="239"/>
      <c r="D73" s="272"/>
      <c r="E73" s="272" t="n">
        <f aca="false">E69+E71</f>
        <v>1376.37711921356</v>
      </c>
      <c r="F73" s="272" t="n">
        <f aca="false">F69+F71</f>
        <v>1691.84829132732</v>
      </c>
      <c r="G73" s="272" t="n">
        <f aca="false">G69+G71</f>
        <v>2063.07242858042</v>
      </c>
      <c r="H73" s="272" t="n">
        <f aca="false">H69+H71</f>
        <v>1529.22130343418</v>
      </c>
      <c r="I73" s="272" t="n">
        <f aca="false">I69+I71</f>
        <v>1205.62090541328</v>
      </c>
      <c r="J73" s="272" t="n">
        <f aca="false">J69+J71</f>
        <v>1220.40940665775</v>
      </c>
      <c r="K73" s="272" t="n">
        <f aca="false">K69+K71</f>
        <v>985.162536942466</v>
      </c>
      <c r="L73" s="272" t="n">
        <f aca="false">L69+L71</f>
        <v>750.466301749679</v>
      </c>
      <c r="M73" s="272" t="n">
        <f aca="false">M69+M71</f>
        <v>771.809432174879</v>
      </c>
      <c r="N73" s="272" t="n">
        <f aca="false">N69+N71</f>
        <v>779.765832096747</v>
      </c>
      <c r="O73" s="272" t="n">
        <f aca="false">O69+O71</f>
        <v>788.433459584478</v>
      </c>
      <c r="P73" s="272" t="n">
        <f aca="false">P69+P71</f>
        <v>797.246309932827</v>
      </c>
      <c r="Q73" s="272" t="n">
        <f aca="false">Q69+Q71</f>
        <v>823.361112506004</v>
      </c>
      <c r="R73" s="272" t="n">
        <f aca="false">R69+R71</f>
        <v>820.171675077937</v>
      </c>
      <c r="S73" s="272" t="n">
        <f aca="false">S69+S71</f>
        <v>817.000008799447</v>
      </c>
      <c r="T73" s="272" t="n">
        <f aca="false">T69+T71</f>
        <v>813.266098204746</v>
      </c>
      <c r="U73" s="272" t="n">
        <f aca="false">U69+U71</f>
        <v>809.498821872142</v>
      </c>
      <c r="V73" s="272" t="n">
        <f aca="false">V69+V71</f>
        <v>0</v>
      </c>
      <c r="W73" s="272" t="n">
        <f aca="false">W69+W71</f>
        <v>0</v>
      </c>
      <c r="X73" s="272" t="n">
        <f aca="false">X69+X71</f>
        <v>0</v>
      </c>
      <c r="Y73" s="272" t="n">
        <f aca="false">Y69+Y71</f>
        <v>0</v>
      </c>
      <c r="Z73" s="256"/>
      <c r="AA73" s="96" t="n">
        <f aca="false">SUM(F73:Y73)</f>
        <v>16666.3539243543</v>
      </c>
      <c r="AB73" s="97" t="n">
        <f aca="false">AA73*$C$60</f>
        <v>8333.17696217715</v>
      </c>
      <c r="AC73" s="256"/>
      <c r="AD73" s="256"/>
      <c r="AE73" s="256"/>
      <c r="AF73" s="256"/>
      <c r="AG73" s="256"/>
      <c r="AH73" s="256"/>
      <c r="AI73" s="256"/>
      <c r="AJ73" s="256"/>
      <c r="AK73" s="256"/>
      <c r="AL73" s="256"/>
      <c r="AM73" s="256"/>
      <c r="AN73" s="256"/>
      <c r="AO73" s="256"/>
      <c r="AP73" s="256"/>
      <c r="AQ73" s="256"/>
      <c r="AR73" s="256"/>
      <c r="AS73" s="256"/>
      <c r="AT73" s="256"/>
      <c r="AU73" s="256"/>
      <c r="AV73" s="256"/>
      <c r="AW73" s="256"/>
      <c r="AX73" s="256"/>
      <c r="AY73" s="256"/>
      <c r="AZ73" s="256"/>
      <c r="BA73" s="256"/>
      <c r="BB73" s="256"/>
      <c r="BC73" s="256"/>
      <c r="BD73" s="256"/>
      <c r="BE73" s="256"/>
      <c r="BF73" s="256"/>
      <c r="BG73" s="256"/>
      <c r="BH73" s="256"/>
      <c r="BI73" s="256"/>
      <c r="BJ73" s="256"/>
      <c r="BK73" s="256"/>
      <c r="BL73" s="25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25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  <c r="EV73" s="256"/>
      <c r="EW73" s="256"/>
      <c r="EX73" s="256"/>
      <c r="EY73" s="256"/>
      <c r="EZ73" s="256"/>
      <c r="FA73" s="256"/>
      <c r="FB73" s="256"/>
      <c r="FC73" s="256"/>
      <c r="FD73" s="256"/>
      <c r="FE73" s="256"/>
      <c r="FF73" s="256"/>
      <c r="FG73" s="256"/>
      <c r="FH73" s="256"/>
      <c r="FI73" s="256"/>
      <c r="FJ73" s="256"/>
      <c r="FK73" s="256"/>
      <c r="FL73" s="256"/>
      <c r="FM73" s="256"/>
      <c r="FN73" s="256"/>
      <c r="FO73" s="256"/>
      <c r="FP73" s="256"/>
      <c r="FQ73" s="256"/>
      <c r="FR73" s="256"/>
      <c r="FS73" s="256"/>
      <c r="FT73" s="256"/>
      <c r="FU73" s="256"/>
      <c r="FV73" s="256"/>
      <c r="FW73" s="256"/>
      <c r="FX73" s="256"/>
      <c r="FY73" s="256"/>
      <c r="FZ73" s="256"/>
      <c r="GA73" s="256"/>
      <c r="GB73" s="256"/>
      <c r="GC73" s="256"/>
      <c r="GD73" s="256"/>
      <c r="GE73" s="256"/>
      <c r="GF73" s="256"/>
      <c r="GG73" s="256"/>
      <c r="GH73" s="256"/>
      <c r="GI73" s="256"/>
      <c r="GJ73" s="256"/>
      <c r="GK73" s="256"/>
      <c r="GL73" s="256"/>
      <c r="GM73" s="256"/>
      <c r="GN73" s="256"/>
      <c r="GO73" s="256"/>
      <c r="GP73" s="256"/>
      <c r="GQ73" s="256"/>
      <c r="GR73" s="256"/>
      <c r="GS73" s="256"/>
      <c r="GT73" s="256"/>
      <c r="GU73" s="256"/>
      <c r="GV73" s="256"/>
      <c r="GW73" s="256"/>
      <c r="GX73" s="256"/>
      <c r="GY73" s="256"/>
      <c r="GZ73" s="256"/>
      <c r="HA73" s="256"/>
      <c r="HB73" s="256"/>
      <c r="HC73" s="256"/>
      <c r="HD73" s="256"/>
      <c r="HE73" s="256"/>
      <c r="HF73" s="256"/>
      <c r="HG73" s="256"/>
      <c r="HH73" s="256"/>
      <c r="HI73" s="256"/>
      <c r="HJ73" s="256"/>
      <c r="HK73" s="256"/>
      <c r="HL73" s="256"/>
      <c r="HM73" s="256"/>
      <c r="HN73" s="256"/>
      <c r="HO73" s="256"/>
      <c r="HP73" s="256"/>
      <c r="HQ73" s="256"/>
      <c r="HR73" s="256"/>
      <c r="HS73" s="256"/>
      <c r="HT73" s="256"/>
      <c r="HU73" s="256"/>
      <c r="HV73" s="256"/>
      <c r="HW73" s="256"/>
      <c r="HX73" s="256"/>
      <c r="HY73" s="256"/>
      <c r="HZ73" s="256"/>
      <c r="IA73" s="256"/>
      <c r="IB73" s="256"/>
      <c r="IC73" s="256"/>
      <c r="ID73" s="256"/>
      <c r="IE73" s="256"/>
      <c r="IF73" s="256"/>
      <c r="IG73" s="256"/>
      <c r="IH73" s="256"/>
      <c r="II73" s="256"/>
      <c r="IJ73" s="256"/>
      <c r="IK73" s="256"/>
      <c r="IL73" s="256"/>
      <c r="IM73" s="256"/>
      <c r="IN73" s="256"/>
      <c r="IO73" s="256"/>
      <c r="IP73" s="256"/>
      <c r="IQ73" s="256"/>
      <c r="IR73" s="256"/>
      <c r="IS73" s="256"/>
      <c r="IT73" s="256"/>
      <c r="IU73" s="256"/>
      <c r="IV73" s="256"/>
      <c r="IW73" s="256"/>
    </row>
    <row r="74" customFormat="false" ht="12.75" hidden="false" customHeight="false" outlineLevel="1" collapsed="false">
      <c r="A74" s="264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273"/>
      <c r="D75" s="253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265"/>
      <c r="C76" s="274" t="n">
        <f aca="false">+C$60</f>
        <v>0.5</v>
      </c>
      <c r="D76" s="272"/>
      <c r="E76" s="272" t="n">
        <f aca="false">$C$76*E54</f>
        <v>424.956435557188</v>
      </c>
      <c r="F76" s="272" t="n">
        <f aca="false">$C$76*F54</f>
        <v>305.320057777676</v>
      </c>
      <c r="G76" s="272" t="n">
        <f aca="false">$C$76*G54</f>
        <v>235.297423672633</v>
      </c>
      <c r="H76" s="272" t="n">
        <f aca="false">$C$76*H54</f>
        <v>241.048877346547</v>
      </c>
      <c r="I76" s="272" t="n">
        <f aca="false">$C$76*I54</f>
        <v>242.854888084314</v>
      </c>
      <c r="J76" s="272" t="n">
        <f aca="false">$C$76*J54</f>
        <v>250.249138706547</v>
      </c>
      <c r="K76" s="272" t="n">
        <f aca="false">$C$76*K54</f>
        <v>255.33036116007</v>
      </c>
      <c r="L76" s="272" t="n">
        <f aca="false">$C$76*L54</f>
        <v>260.686900874839</v>
      </c>
      <c r="M76" s="272" t="n">
        <f aca="false">$C$76*M54</f>
        <v>271.358466087439</v>
      </c>
      <c r="N76" s="272" t="n">
        <f aca="false">$C$76*N54</f>
        <v>275.336666048374</v>
      </c>
      <c r="O76" s="272" t="n">
        <f aca="false">$C$76*O54</f>
        <v>279.670479792239</v>
      </c>
      <c r="P76" s="272" t="n">
        <f aca="false">$C$76*P54</f>
        <v>284.076904966414</v>
      </c>
      <c r="Q76" s="272" t="n">
        <f aca="false">$C$76*Q54</f>
        <v>297.134306253002</v>
      </c>
      <c r="R76" s="272" t="n">
        <f aca="false">$C$76*R54</f>
        <v>295.539587538968</v>
      </c>
      <c r="S76" s="272" t="n">
        <f aca="false">$C$76*S54</f>
        <v>293.953754399724</v>
      </c>
      <c r="T76" s="272" t="n">
        <f aca="false">$C$76*T54</f>
        <v>292.086799102373</v>
      </c>
      <c r="U76" s="272" t="n">
        <f aca="false">$C$76*U54</f>
        <v>290.203160936071</v>
      </c>
      <c r="V76" s="272" t="n">
        <f aca="false">$C$76*V54</f>
        <v>0</v>
      </c>
      <c r="W76" s="272" t="n">
        <f aca="false">$C$76*W54</f>
        <v>0</v>
      </c>
      <c r="X76" s="272" t="n">
        <f aca="false">$C$76*X54</f>
        <v>0</v>
      </c>
      <c r="Y76" s="272" t="n">
        <f aca="false">$C$76*Y54</f>
        <v>0</v>
      </c>
      <c r="AA76" s="96" t="n">
        <f aca="false">SUM(F76:Y76)</f>
        <v>4370.14777274723</v>
      </c>
      <c r="AB76" s="97" t="n">
        <f aca="false">AA76</f>
        <v>4370.14777274723</v>
      </c>
    </row>
    <row r="77" customFormat="false" ht="12.75" hidden="false" customHeight="false" outlineLevel="1" collapsed="false">
      <c r="A77" s="123" t="s">
        <v>136</v>
      </c>
      <c r="B77" s="265"/>
      <c r="C77" s="274" t="n">
        <f aca="false">+C60</f>
        <v>0.5</v>
      </c>
      <c r="D77" s="272"/>
      <c r="E77" s="272" t="n">
        <f aca="false">$C$77*E73</f>
        <v>688.188559606782</v>
      </c>
      <c r="F77" s="272" t="n">
        <f aca="false">$C$77*F73</f>
        <v>845.924145663661</v>
      </c>
      <c r="G77" s="272" t="n">
        <f aca="false">$C$77*G73</f>
        <v>1031.53621429021</v>
      </c>
      <c r="H77" s="272" t="n">
        <f aca="false">$C$77*H73</f>
        <v>764.610651717092</v>
      </c>
      <c r="I77" s="272" t="n">
        <f aca="false">$C$77*I73</f>
        <v>602.810452706641</v>
      </c>
      <c r="J77" s="272" t="n">
        <f aca="false">$C$77*J73</f>
        <v>610.204703328874</v>
      </c>
      <c r="K77" s="272" t="n">
        <f aca="false">$C$77*K73</f>
        <v>492.581268471233</v>
      </c>
      <c r="L77" s="272" t="n">
        <f aca="false">$C$77*L73</f>
        <v>375.233150874839</v>
      </c>
      <c r="M77" s="272" t="n">
        <f aca="false">$C$77*M73</f>
        <v>385.904716087439</v>
      </c>
      <c r="N77" s="272" t="n">
        <f aca="false">$C$77*N73</f>
        <v>389.882916048374</v>
      </c>
      <c r="O77" s="272" t="n">
        <f aca="false">$C$77*O73</f>
        <v>394.216729792239</v>
      </c>
      <c r="P77" s="272" t="n">
        <f aca="false">$C$77*P73</f>
        <v>398.623154966414</v>
      </c>
      <c r="Q77" s="272" t="n">
        <f aca="false">$C$77*Q73</f>
        <v>411.680556253002</v>
      </c>
      <c r="R77" s="272" t="n">
        <f aca="false">$C$77*R73</f>
        <v>410.085837538968</v>
      </c>
      <c r="S77" s="272" t="n">
        <f aca="false">$C$77*S73</f>
        <v>408.500004399724</v>
      </c>
      <c r="T77" s="272" t="n">
        <f aca="false">$C$77*T73</f>
        <v>406.633049102373</v>
      </c>
      <c r="U77" s="272" t="n">
        <f aca="false">$C$77*U73</f>
        <v>404.749410936071</v>
      </c>
      <c r="V77" s="272" t="n">
        <f aca="false">$C$77*V73</f>
        <v>0</v>
      </c>
      <c r="W77" s="272" t="n">
        <f aca="false">$C$77*W73</f>
        <v>0</v>
      </c>
      <c r="X77" s="272" t="n">
        <f aca="false">$C$77*X73</f>
        <v>0</v>
      </c>
      <c r="Y77" s="272" t="n">
        <f aca="false">$C$77*Y73</f>
        <v>0</v>
      </c>
      <c r="AA77" s="96" t="n">
        <f aca="false">SUM(F77:Y77)</f>
        <v>8333.17696217715</v>
      </c>
      <c r="AB77" s="97" t="n">
        <f aca="false">AA77</f>
        <v>8333.17696217715</v>
      </c>
    </row>
    <row r="78" customFormat="false" ht="12.75" hidden="false" customHeight="false" outlineLevel="1" collapsed="false">
      <c r="A78" s="273"/>
      <c r="D78" s="262"/>
      <c r="E78" s="262"/>
      <c r="F78" s="262"/>
      <c r="G78" s="262"/>
      <c r="H78" s="262"/>
      <c r="I78" s="262"/>
      <c r="J78" s="262"/>
      <c r="K78" s="262"/>
      <c r="L78" s="262"/>
      <c r="M78" s="262"/>
      <c r="N78" s="262"/>
      <c r="O78" s="262"/>
      <c r="P78" s="262"/>
      <c r="Q78" s="262"/>
      <c r="R78" s="262"/>
      <c r="S78" s="262"/>
      <c r="T78" s="262"/>
      <c r="U78" s="262"/>
      <c r="V78" s="262"/>
      <c r="W78" s="262"/>
      <c r="X78" s="262"/>
      <c r="Y78" s="262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275"/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262"/>
      <c r="P79" s="262"/>
      <c r="Q79" s="262"/>
      <c r="R79" s="262"/>
      <c r="S79" s="262"/>
      <c r="T79" s="262"/>
      <c r="U79" s="262"/>
      <c r="V79" s="262"/>
      <c r="W79" s="262"/>
      <c r="X79" s="262"/>
      <c r="Y79" s="262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275"/>
      <c r="D80" s="262"/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  <c r="P80" s="262"/>
      <c r="Q80" s="262"/>
      <c r="R80" s="262"/>
      <c r="S80" s="262"/>
      <c r="T80" s="262"/>
      <c r="U80" s="262"/>
      <c r="V80" s="262"/>
      <c r="W80" s="262"/>
      <c r="X80" s="262"/>
      <c r="Y80" s="262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275"/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262"/>
      <c r="Q81" s="262"/>
      <c r="R81" s="262"/>
      <c r="S81" s="262"/>
      <c r="T81" s="262"/>
      <c r="U81" s="262"/>
      <c r="V81" s="262"/>
      <c r="W81" s="262"/>
      <c r="X81" s="262"/>
      <c r="Y81" s="262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276"/>
      <c r="B82" s="235"/>
      <c r="C82" s="235"/>
      <c r="D82" s="262"/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262"/>
      <c r="P82" s="262"/>
      <c r="Q82" s="262"/>
      <c r="R82" s="262"/>
      <c r="S82" s="262"/>
      <c r="T82" s="262"/>
      <c r="U82" s="262"/>
      <c r="V82" s="262"/>
      <c r="W82" s="262"/>
      <c r="X82" s="262"/>
      <c r="Y82" s="262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277"/>
      <c r="B83" s="278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79"/>
      <c r="O83" s="279"/>
      <c r="P83" s="262"/>
      <c r="Q83" s="262"/>
      <c r="R83" s="262"/>
      <c r="S83" s="262"/>
      <c r="T83" s="262"/>
      <c r="U83" s="262"/>
      <c r="V83" s="262"/>
      <c r="W83" s="262"/>
      <c r="X83" s="262"/>
      <c r="Y83" s="262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277"/>
      <c r="B84" s="235"/>
      <c r="C84" s="235"/>
      <c r="D84" s="235"/>
      <c r="E84" s="235"/>
      <c r="F84" s="235"/>
      <c r="G84" s="235"/>
      <c r="H84" s="235"/>
      <c r="I84" s="235"/>
      <c r="J84" s="235"/>
      <c r="K84" s="235"/>
      <c r="L84" s="235"/>
      <c r="M84" s="235"/>
      <c r="N84" s="235"/>
      <c r="O84" s="235"/>
      <c r="P84" s="262"/>
      <c r="Q84" s="262"/>
      <c r="R84" s="262"/>
      <c r="S84" s="262"/>
      <c r="T84" s="262"/>
      <c r="U84" s="262"/>
      <c r="V84" s="262"/>
      <c r="W84" s="262"/>
      <c r="X84" s="262"/>
      <c r="Y84" s="262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280"/>
      <c r="B85" s="235"/>
      <c r="C85" s="235"/>
      <c r="D85" s="235"/>
      <c r="E85" s="235"/>
      <c r="F85" s="235"/>
      <c r="G85" s="235"/>
      <c r="H85" s="235"/>
      <c r="I85" s="281"/>
      <c r="J85" s="235"/>
      <c r="K85" s="235"/>
      <c r="L85" s="235"/>
      <c r="M85" s="235"/>
      <c r="N85" s="235"/>
      <c r="O85" s="235"/>
      <c r="P85" s="262"/>
      <c r="Q85" s="262"/>
      <c r="R85" s="262"/>
      <c r="S85" s="262"/>
      <c r="T85" s="262"/>
      <c r="U85" s="262"/>
      <c r="V85" s="262"/>
      <c r="W85" s="262"/>
      <c r="X85" s="262"/>
      <c r="Y85" s="262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282" t="s">
        <v>137</v>
      </c>
      <c r="B86" s="243"/>
      <c r="C86" s="243"/>
      <c r="D86" s="243"/>
      <c r="E86" s="283" t="n">
        <f aca="false">E62</f>
        <v>2000</v>
      </c>
      <c r="F86" s="283" t="n">
        <f aca="false">F62</f>
        <v>2001</v>
      </c>
      <c r="G86" s="283" t="n">
        <f aca="false">G62</f>
        <v>2002</v>
      </c>
      <c r="H86" s="283" t="n">
        <f aca="false">H62</f>
        <v>2003</v>
      </c>
      <c r="I86" s="283" t="n">
        <f aca="false">I62</f>
        <v>2004</v>
      </c>
      <c r="J86" s="283" t="n">
        <f aca="false">J62</f>
        <v>2005</v>
      </c>
      <c r="K86" s="283" t="n">
        <f aca="false">K62</f>
        <v>2006</v>
      </c>
      <c r="L86" s="283" t="n">
        <f aca="false">L62</f>
        <v>2007</v>
      </c>
      <c r="M86" s="283" t="n">
        <f aca="false">M62</f>
        <v>2008</v>
      </c>
      <c r="N86" s="283" t="n">
        <f aca="false">N62</f>
        <v>2009</v>
      </c>
      <c r="O86" s="283" t="n">
        <f aca="false">O62</f>
        <v>2010</v>
      </c>
      <c r="P86" s="283" t="n">
        <f aca="false">P62</f>
        <v>2011</v>
      </c>
      <c r="Q86" s="283" t="n">
        <f aca="false">Q62</f>
        <v>2012</v>
      </c>
      <c r="R86" s="283" t="n">
        <f aca="false">R62</f>
        <v>2013</v>
      </c>
      <c r="S86" s="283" t="n">
        <f aca="false">S62</f>
        <v>2014</v>
      </c>
      <c r="T86" s="283" t="n">
        <f aca="false">T62</f>
        <v>2015</v>
      </c>
      <c r="U86" s="283" t="n">
        <f aca="false">U62</f>
        <v>2016</v>
      </c>
      <c r="V86" s="283" t="n">
        <f aca="false">V62</f>
        <v>2017</v>
      </c>
      <c r="W86" s="283" t="n">
        <f aca="false">W62</f>
        <v>2018</v>
      </c>
      <c r="X86" s="283" t="n">
        <f aca="false">X62</f>
        <v>2019</v>
      </c>
      <c r="Y86" s="283" t="n">
        <f aca="false">Y62</f>
        <v>2020</v>
      </c>
      <c r="Z86" s="243"/>
      <c r="AA86" s="96" t="n">
        <f aca="false">SUM(F86:Y86)</f>
        <v>40210</v>
      </c>
      <c r="AB86" s="97" t="n">
        <f aca="false">AA86*$C$60</f>
        <v>20105</v>
      </c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M86" s="243"/>
      <c r="AN86" s="243"/>
      <c r="AO86" s="243"/>
      <c r="AP86" s="243"/>
      <c r="AQ86" s="243"/>
      <c r="AR86" s="243"/>
      <c r="AS86" s="243"/>
      <c r="AT86" s="243"/>
      <c r="AU86" s="243"/>
      <c r="AV86" s="243"/>
      <c r="AW86" s="243"/>
      <c r="AX86" s="243"/>
      <c r="AY86" s="243"/>
      <c r="AZ86" s="243"/>
      <c r="BA86" s="243"/>
      <c r="BB86" s="243"/>
      <c r="BC86" s="243"/>
      <c r="BD86" s="243"/>
      <c r="BE86" s="243"/>
      <c r="BF86" s="243"/>
      <c r="BG86" s="243"/>
      <c r="BH86" s="243"/>
      <c r="BI86" s="243"/>
      <c r="BJ86" s="243"/>
      <c r="BK86" s="243"/>
      <c r="BL86" s="243"/>
      <c r="BM86" s="243"/>
      <c r="BN86" s="243"/>
      <c r="BO86" s="243"/>
      <c r="BP86" s="243"/>
      <c r="BQ86" s="243"/>
      <c r="BR86" s="243"/>
      <c r="BS86" s="243"/>
      <c r="BT86" s="243"/>
      <c r="BU86" s="243"/>
      <c r="BV86" s="243"/>
      <c r="BW86" s="243"/>
      <c r="BX86" s="243"/>
      <c r="BY86" s="243"/>
      <c r="BZ86" s="243"/>
      <c r="CA86" s="243"/>
      <c r="CB86" s="243"/>
      <c r="CC86" s="243"/>
      <c r="CD86" s="243"/>
      <c r="CE86" s="243"/>
      <c r="CF86" s="243"/>
      <c r="CG86" s="243"/>
      <c r="CH86" s="243"/>
      <c r="CI86" s="243"/>
      <c r="CJ86" s="243"/>
      <c r="CK86" s="243"/>
      <c r="CL86" s="243"/>
      <c r="CM86" s="243"/>
      <c r="CN86" s="243"/>
      <c r="CO86" s="243"/>
      <c r="CP86" s="243"/>
      <c r="CQ86" s="243"/>
      <c r="CR86" s="243"/>
      <c r="CS86" s="243"/>
      <c r="CT86" s="243"/>
      <c r="CU86" s="243"/>
      <c r="CV86" s="243"/>
      <c r="CW86" s="243"/>
      <c r="CX86" s="243"/>
      <c r="CY86" s="243"/>
      <c r="CZ86" s="243"/>
      <c r="DA86" s="243"/>
      <c r="DB86" s="243"/>
      <c r="DC86" s="243"/>
      <c r="DD86" s="243"/>
      <c r="DE86" s="243"/>
      <c r="DF86" s="243"/>
      <c r="DG86" s="243"/>
      <c r="DH86" s="243"/>
      <c r="DI86" s="243"/>
      <c r="DJ86" s="243"/>
      <c r="DK86" s="243"/>
      <c r="DL86" s="243"/>
      <c r="DM86" s="243"/>
      <c r="DN86" s="243"/>
      <c r="DO86" s="243"/>
      <c r="DP86" s="243"/>
      <c r="DQ86" s="243"/>
      <c r="DR86" s="243"/>
      <c r="DS86" s="243"/>
      <c r="DT86" s="243"/>
      <c r="DU86" s="243"/>
      <c r="DV86" s="243"/>
      <c r="DW86" s="243"/>
      <c r="DX86" s="243"/>
      <c r="DY86" s="243"/>
      <c r="DZ86" s="243"/>
      <c r="EA86" s="243"/>
      <c r="EB86" s="243"/>
      <c r="EC86" s="243"/>
      <c r="ED86" s="243"/>
      <c r="EE86" s="243"/>
      <c r="EF86" s="243"/>
      <c r="EG86" s="243"/>
      <c r="EH86" s="243"/>
      <c r="EI86" s="243"/>
      <c r="EJ86" s="243"/>
      <c r="EK86" s="243"/>
      <c r="EL86" s="243"/>
      <c r="EM86" s="243"/>
      <c r="EN86" s="243"/>
      <c r="EO86" s="243"/>
      <c r="EP86" s="243"/>
      <c r="EQ86" s="243"/>
      <c r="ER86" s="243"/>
      <c r="ES86" s="243"/>
      <c r="ET86" s="243"/>
      <c r="EU86" s="243"/>
      <c r="EV86" s="243"/>
      <c r="EW86" s="243"/>
      <c r="EX86" s="243"/>
      <c r="EY86" s="243"/>
      <c r="EZ86" s="243"/>
      <c r="FA86" s="243"/>
      <c r="FB86" s="243"/>
      <c r="FC86" s="243"/>
      <c r="FD86" s="243"/>
      <c r="FE86" s="243"/>
      <c r="FF86" s="243"/>
      <c r="FG86" s="243"/>
      <c r="FH86" s="243"/>
      <c r="FI86" s="243"/>
      <c r="FJ86" s="243"/>
      <c r="FK86" s="243"/>
      <c r="FL86" s="243"/>
      <c r="FM86" s="243"/>
      <c r="FN86" s="243"/>
      <c r="FO86" s="243"/>
      <c r="FP86" s="243"/>
      <c r="FQ86" s="243"/>
      <c r="FR86" s="243"/>
      <c r="FS86" s="243"/>
      <c r="FT86" s="243"/>
      <c r="FU86" s="243"/>
      <c r="FV86" s="243"/>
      <c r="FW86" s="243"/>
      <c r="FX86" s="243"/>
      <c r="FY86" s="243"/>
      <c r="FZ86" s="243"/>
      <c r="GA86" s="243"/>
      <c r="GB86" s="243"/>
      <c r="GC86" s="243"/>
      <c r="GD86" s="243"/>
      <c r="GE86" s="243"/>
      <c r="GF86" s="243"/>
      <c r="GG86" s="243"/>
      <c r="GH86" s="243"/>
      <c r="GI86" s="243"/>
      <c r="GJ86" s="243"/>
      <c r="GK86" s="243"/>
      <c r="GL86" s="243"/>
      <c r="GM86" s="243"/>
      <c r="GN86" s="243"/>
      <c r="GO86" s="243"/>
      <c r="GP86" s="243"/>
      <c r="GQ86" s="243"/>
      <c r="GR86" s="243"/>
      <c r="GS86" s="243"/>
      <c r="GT86" s="243"/>
      <c r="GU86" s="243"/>
      <c r="GV86" s="243"/>
      <c r="GW86" s="243"/>
      <c r="GX86" s="243"/>
      <c r="GY86" s="243"/>
      <c r="GZ86" s="243"/>
      <c r="HA86" s="243"/>
      <c r="HB86" s="243"/>
      <c r="HC86" s="243"/>
      <c r="HD86" s="243"/>
      <c r="HE86" s="243"/>
      <c r="HF86" s="243"/>
      <c r="HG86" s="243"/>
      <c r="HH86" s="243"/>
      <c r="HI86" s="243"/>
      <c r="HJ86" s="243"/>
      <c r="HK86" s="243"/>
      <c r="HL86" s="243"/>
      <c r="HM86" s="243"/>
      <c r="HN86" s="243"/>
      <c r="HO86" s="243"/>
      <c r="HP86" s="243"/>
      <c r="HQ86" s="243"/>
      <c r="HR86" s="243"/>
      <c r="HS86" s="243"/>
      <c r="HT86" s="243"/>
      <c r="HU86" s="243"/>
      <c r="HV86" s="243"/>
      <c r="HW86" s="243"/>
      <c r="HX86" s="243"/>
      <c r="HY86" s="243"/>
      <c r="HZ86" s="243"/>
      <c r="IA86" s="243"/>
      <c r="IB86" s="243"/>
      <c r="IC86" s="243"/>
      <c r="ID86" s="243"/>
      <c r="IE86" s="243"/>
      <c r="IF86" s="243"/>
      <c r="IG86" s="243"/>
      <c r="IH86" s="243"/>
      <c r="II86" s="243"/>
      <c r="IJ86" s="243"/>
      <c r="IK86" s="243"/>
      <c r="IL86" s="243"/>
      <c r="IM86" s="243"/>
      <c r="IN86" s="243"/>
      <c r="IO86" s="243"/>
      <c r="IP86" s="243"/>
      <c r="IQ86" s="243"/>
      <c r="IR86" s="243"/>
      <c r="IS86" s="243"/>
      <c r="IT86" s="243"/>
      <c r="IU86" s="243"/>
      <c r="IV86" s="243"/>
      <c r="IW86" s="243"/>
    </row>
    <row r="87" customFormat="false" ht="12.75" hidden="false" customHeight="false" outlineLevel="0" collapsed="false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  <c r="AA87" s="96" t="n">
        <f aca="false">SUM(F87:Y87)</f>
        <v>0</v>
      </c>
      <c r="AB87" s="97" t="n">
        <f aca="false">AA87*$C$60</f>
        <v>0</v>
      </c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M87" s="243"/>
      <c r="AN87" s="243"/>
      <c r="AO87" s="243"/>
      <c r="AP87" s="243"/>
      <c r="AQ87" s="243"/>
      <c r="AR87" s="243"/>
      <c r="AS87" s="243"/>
      <c r="AT87" s="243"/>
      <c r="AU87" s="243"/>
      <c r="AV87" s="243"/>
      <c r="AW87" s="243"/>
      <c r="AX87" s="243"/>
      <c r="AY87" s="243"/>
      <c r="AZ87" s="243"/>
      <c r="BA87" s="243"/>
      <c r="BB87" s="243"/>
      <c r="BC87" s="243"/>
      <c r="BD87" s="243"/>
      <c r="BE87" s="243"/>
      <c r="BF87" s="243"/>
      <c r="BG87" s="243"/>
      <c r="BH87" s="243"/>
      <c r="BI87" s="243"/>
      <c r="BJ87" s="243"/>
      <c r="BK87" s="243"/>
      <c r="BL87" s="243"/>
      <c r="BM87" s="243"/>
      <c r="BN87" s="243"/>
      <c r="BO87" s="243"/>
      <c r="BP87" s="243"/>
      <c r="BQ87" s="243"/>
      <c r="BR87" s="243"/>
      <c r="BS87" s="243"/>
      <c r="BT87" s="243"/>
      <c r="BU87" s="243"/>
      <c r="BV87" s="243"/>
      <c r="BW87" s="243"/>
      <c r="BX87" s="243"/>
      <c r="BY87" s="243"/>
      <c r="BZ87" s="243"/>
      <c r="CA87" s="243"/>
      <c r="CB87" s="243"/>
      <c r="CC87" s="243"/>
      <c r="CD87" s="243"/>
      <c r="CE87" s="243"/>
      <c r="CF87" s="243"/>
      <c r="CG87" s="243"/>
      <c r="CH87" s="243"/>
      <c r="CI87" s="243"/>
      <c r="CJ87" s="243"/>
      <c r="CK87" s="243"/>
      <c r="CL87" s="243"/>
      <c r="CM87" s="243"/>
      <c r="CN87" s="243"/>
      <c r="CO87" s="243"/>
      <c r="CP87" s="243"/>
      <c r="CQ87" s="243"/>
      <c r="CR87" s="243"/>
      <c r="CS87" s="243"/>
      <c r="CT87" s="243"/>
      <c r="CU87" s="243"/>
      <c r="CV87" s="243"/>
      <c r="CW87" s="243"/>
      <c r="CX87" s="243"/>
      <c r="CY87" s="243"/>
      <c r="CZ87" s="243"/>
      <c r="DA87" s="243"/>
      <c r="DB87" s="243"/>
      <c r="DC87" s="243"/>
      <c r="DD87" s="243"/>
      <c r="DE87" s="243"/>
      <c r="DF87" s="243"/>
      <c r="DG87" s="243"/>
      <c r="DH87" s="243"/>
      <c r="DI87" s="243"/>
      <c r="DJ87" s="243"/>
      <c r="DK87" s="243"/>
      <c r="DL87" s="243"/>
      <c r="DM87" s="243"/>
      <c r="DN87" s="243"/>
      <c r="DO87" s="243"/>
      <c r="DP87" s="243"/>
      <c r="DQ87" s="243"/>
      <c r="DR87" s="243"/>
      <c r="DS87" s="243"/>
      <c r="DT87" s="243"/>
      <c r="DU87" s="243"/>
      <c r="DV87" s="243"/>
      <c r="DW87" s="243"/>
      <c r="DX87" s="243"/>
      <c r="DY87" s="243"/>
      <c r="DZ87" s="243"/>
      <c r="EA87" s="243"/>
      <c r="EB87" s="243"/>
      <c r="EC87" s="243"/>
      <c r="ED87" s="243"/>
      <c r="EE87" s="243"/>
      <c r="EF87" s="243"/>
      <c r="EG87" s="243"/>
      <c r="EH87" s="243"/>
      <c r="EI87" s="243"/>
      <c r="EJ87" s="243"/>
      <c r="EK87" s="243"/>
      <c r="EL87" s="243"/>
      <c r="EM87" s="243"/>
      <c r="EN87" s="243"/>
      <c r="EO87" s="243"/>
      <c r="EP87" s="243"/>
      <c r="EQ87" s="243"/>
      <c r="ER87" s="243"/>
      <c r="ES87" s="243"/>
      <c r="ET87" s="243"/>
      <c r="EU87" s="243"/>
      <c r="EV87" s="243"/>
      <c r="EW87" s="243"/>
      <c r="EX87" s="243"/>
      <c r="EY87" s="243"/>
      <c r="EZ87" s="243"/>
      <c r="FA87" s="243"/>
      <c r="FB87" s="243"/>
      <c r="FC87" s="243"/>
      <c r="FD87" s="243"/>
      <c r="FE87" s="243"/>
      <c r="FF87" s="243"/>
      <c r="FG87" s="243"/>
      <c r="FH87" s="243"/>
      <c r="FI87" s="243"/>
      <c r="FJ87" s="243"/>
      <c r="FK87" s="243"/>
      <c r="FL87" s="243"/>
      <c r="FM87" s="243"/>
      <c r="FN87" s="243"/>
      <c r="FO87" s="243"/>
      <c r="FP87" s="243"/>
      <c r="FQ87" s="243"/>
      <c r="FR87" s="243"/>
      <c r="FS87" s="243"/>
      <c r="FT87" s="243"/>
      <c r="FU87" s="243"/>
      <c r="FV87" s="243"/>
      <c r="FW87" s="243"/>
      <c r="FX87" s="243"/>
      <c r="FY87" s="243"/>
      <c r="FZ87" s="243"/>
      <c r="GA87" s="243"/>
      <c r="GB87" s="243"/>
      <c r="GC87" s="243"/>
      <c r="GD87" s="243"/>
      <c r="GE87" s="243"/>
      <c r="GF87" s="243"/>
      <c r="GG87" s="243"/>
      <c r="GH87" s="243"/>
      <c r="GI87" s="243"/>
      <c r="GJ87" s="243"/>
      <c r="GK87" s="243"/>
      <c r="GL87" s="243"/>
      <c r="GM87" s="243"/>
      <c r="GN87" s="243"/>
      <c r="GO87" s="243"/>
      <c r="GP87" s="243"/>
      <c r="GQ87" s="243"/>
      <c r="GR87" s="243"/>
      <c r="GS87" s="243"/>
      <c r="GT87" s="243"/>
      <c r="GU87" s="243"/>
      <c r="GV87" s="243"/>
      <c r="GW87" s="243"/>
      <c r="GX87" s="243"/>
      <c r="GY87" s="243"/>
      <c r="GZ87" s="243"/>
      <c r="HA87" s="243"/>
      <c r="HB87" s="243"/>
      <c r="HC87" s="243"/>
      <c r="HD87" s="243"/>
      <c r="HE87" s="243"/>
      <c r="HF87" s="243"/>
      <c r="HG87" s="243"/>
      <c r="HH87" s="243"/>
      <c r="HI87" s="243"/>
      <c r="HJ87" s="243"/>
      <c r="HK87" s="243"/>
      <c r="HL87" s="243"/>
      <c r="HM87" s="243"/>
      <c r="HN87" s="243"/>
      <c r="HO87" s="243"/>
      <c r="HP87" s="243"/>
      <c r="HQ87" s="243"/>
      <c r="HR87" s="243"/>
      <c r="HS87" s="243"/>
      <c r="HT87" s="243"/>
      <c r="HU87" s="243"/>
      <c r="HV87" s="243"/>
      <c r="HW87" s="243"/>
      <c r="HX87" s="243"/>
      <c r="HY87" s="243"/>
      <c r="HZ87" s="243"/>
      <c r="IA87" s="243"/>
      <c r="IB87" s="243"/>
      <c r="IC87" s="243"/>
      <c r="ID87" s="243"/>
      <c r="IE87" s="243"/>
      <c r="IF87" s="243"/>
      <c r="IG87" s="243"/>
      <c r="IH87" s="243"/>
      <c r="II87" s="243"/>
      <c r="IJ87" s="243"/>
      <c r="IK87" s="243"/>
      <c r="IL87" s="243"/>
      <c r="IM87" s="243"/>
      <c r="IN87" s="243"/>
      <c r="IO87" s="243"/>
      <c r="IP87" s="243"/>
      <c r="IQ87" s="243"/>
      <c r="IR87" s="243"/>
      <c r="IS87" s="243"/>
      <c r="IT87" s="243"/>
      <c r="IU87" s="243"/>
      <c r="IV87" s="243"/>
      <c r="IW87" s="243"/>
    </row>
    <row r="88" customFormat="false" ht="12.75" hidden="false" customHeight="false" outlineLevel="0" collapsed="false">
      <c r="A88" s="268" t="s">
        <v>132</v>
      </c>
      <c r="B88" s="243"/>
      <c r="C88" s="243"/>
      <c r="D88" s="243"/>
      <c r="E88" s="243"/>
      <c r="F88" s="284" t="n">
        <f aca="false">F69</f>
        <v>1359.89087539328</v>
      </c>
      <c r="G88" s="284" t="n">
        <f aca="false">G69</f>
        <v>1133.09691877776</v>
      </c>
      <c r="H88" s="284" t="n">
        <f aca="false">H69</f>
        <v>1151.72510881473</v>
      </c>
      <c r="I88" s="284" t="n">
        <f aca="false">I69</f>
        <v>1157.57453630547</v>
      </c>
      <c r="J88" s="284" t="n">
        <f aca="false">J69</f>
        <v>1181.52352617505</v>
      </c>
      <c r="K88" s="284" t="n">
        <f aca="false">K69</f>
        <v>1197.98092683423</v>
      </c>
      <c r="L88" s="284" t="n">
        <f aca="false">L69</f>
        <v>1215.33004331932</v>
      </c>
      <c r="M88" s="284" t="n">
        <f aca="false">M69</f>
        <v>1249.89381728725</v>
      </c>
      <c r="N88" s="284" t="n">
        <f aca="false">N69</f>
        <v>1262.77867546032</v>
      </c>
      <c r="O88" s="284" t="n">
        <f aca="false">O69</f>
        <v>1276.81531916515</v>
      </c>
      <c r="P88" s="284" t="n">
        <f aca="false">P69</f>
        <v>1291.08714159162</v>
      </c>
      <c r="Q88" s="284" t="n">
        <f aca="false">Q69</f>
        <v>1333.37831984778</v>
      </c>
      <c r="R88" s="284" t="n">
        <f aca="false">R69</f>
        <v>1328.21323899261</v>
      </c>
      <c r="S88" s="284" t="n">
        <f aca="false">S69</f>
        <v>1323.07693732704</v>
      </c>
      <c r="T88" s="284" t="n">
        <f aca="false">T69</f>
        <v>1317.0301185502</v>
      </c>
      <c r="U88" s="284" t="n">
        <f aca="false">U69</f>
        <v>1310.9292661897</v>
      </c>
      <c r="V88" s="284" t="n">
        <f aca="false">V69</f>
        <v>0</v>
      </c>
      <c r="W88" s="284" t="n">
        <f aca="false">W69</f>
        <v>0</v>
      </c>
      <c r="X88" s="284" t="n">
        <f aca="false">X69</f>
        <v>0</v>
      </c>
      <c r="Y88" s="284" t="n">
        <f aca="false">Y69</f>
        <v>0</v>
      </c>
      <c r="Z88" s="243"/>
      <c r="AA88" s="96" t="n">
        <f aca="false">SUM(F88:Y88)</f>
        <v>20090.3247700315</v>
      </c>
      <c r="AB88" s="97" t="n">
        <f aca="false">AA88*$C$60</f>
        <v>10045.1623850158</v>
      </c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243"/>
      <c r="AP88" s="243"/>
      <c r="AQ88" s="243"/>
      <c r="AR88" s="243"/>
      <c r="AS88" s="243"/>
      <c r="AT88" s="243"/>
      <c r="AU88" s="243"/>
      <c r="AV88" s="243"/>
      <c r="AW88" s="243"/>
      <c r="AX88" s="243"/>
      <c r="AY88" s="243"/>
      <c r="AZ88" s="243"/>
      <c r="BA88" s="243"/>
      <c r="BB88" s="243"/>
      <c r="BC88" s="243"/>
      <c r="BD88" s="243"/>
      <c r="BE88" s="243"/>
      <c r="BF88" s="243"/>
      <c r="BG88" s="243"/>
      <c r="BH88" s="243"/>
      <c r="BI88" s="243"/>
      <c r="BJ88" s="243"/>
      <c r="BK88" s="243"/>
      <c r="BL88" s="243"/>
      <c r="BM88" s="243"/>
      <c r="BN88" s="243"/>
      <c r="BO88" s="243"/>
      <c r="BP88" s="243"/>
      <c r="BQ88" s="243"/>
      <c r="BR88" s="243"/>
      <c r="BS88" s="243"/>
      <c r="BT88" s="243"/>
      <c r="BU88" s="243"/>
      <c r="BV88" s="243"/>
      <c r="BW88" s="243"/>
      <c r="BX88" s="243"/>
      <c r="BY88" s="243"/>
      <c r="BZ88" s="243"/>
      <c r="CA88" s="243"/>
      <c r="CB88" s="243"/>
      <c r="CC88" s="243"/>
      <c r="CD88" s="243"/>
      <c r="CE88" s="243"/>
      <c r="CF88" s="243"/>
      <c r="CG88" s="243"/>
      <c r="CH88" s="243"/>
      <c r="CI88" s="243"/>
      <c r="CJ88" s="243"/>
      <c r="CK88" s="243"/>
      <c r="CL88" s="243"/>
      <c r="CM88" s="243"/>
      <c r="CN88" s="243"/>
      <c r="CO88" s="243"/>
      <c r="CP88" s="243"/>
      <c r="CQ88" s="243"/>
      <c r="CR88" s="243"/>
      <c r="CS88" s="243"/>
      <c r="CT88" s="243"/>
      <c r="CU88" s="243"/>
      <c r="CV88" s="243"/>
      <c r="CW88" s="243"/>
      <c r="CX88" s="243"/>
      <c r="CY88" s="243"/>
      <c r="CZ88" s="243"/>
      <c r="DA88" s="243"/>
      <c r="DB88" s="243"/>
      <c r="DC88" s="243"/>
      <c r="DD88" s="243"/>
      <c r="DE88" s="243"/>
      <c r="DF88" s="243"/>
      <c r="DG88" s="243"/>
      <c r="DH88" s="243"/>
      <c r="DI88" s="243"/>
      <c r="DJ88" s="243"/>
      <c r="DK88" s="243"/>
      <c r="DL88" s="243"/>
      <c r="DM88" s="243"/>
      <c r="DN88" s="243"/>
      <c r="DO88" s="243"/>
      <c r="DP88" s="243"/>
      <c r="DQ88" s="243"/>
      <c r="DR88" s="243"/>
      <c r="DS88" s="243"/>
      <c r="DT88" s="243"/>
      <c r="DU88" s="243"/>
      <c r="DV88" s="243"/>
      <c r="DW88" s="243"/>
      <c r="DX88" s="243"/>
      <c r="DY88" s="243"/>
      <c r="DZ88" s="243"/>
      <c r="EA88" s="243"/>
      <c r="EB88" s="243"/>
      <c r="EC88" s="243"/>
      <c r="ED88" s="243"/>
      <c r="EE88" s="243"/>
      <c r="EF88" s="243"/>
      <c r="EG88" s="243"/>
      <c r="EH88" s="243"/>
      <c r="EI88" s="243"/>
      <c r="EJ88" s="243"/>
      <c r="EK88" s="243"/>
      <c r="EL88" s="243"/>
      <c r="EM88" s="243"/>
      <c r="EN88" s="243"/>
      <c r="EO88" s="243"/>
      <c r="EP88" s="243"/>
      <c r="EQ88" s="243"/>
      <c r="ER88" s="243"/>
      <c r="ES88" s="243"/>
      <c r="ET88" s="243"/>
      <c r="EU88" s="243"/>
      <c r="EV88" s="243"/>
      <c r="EW88" s="243"/>
      <c r="EX88" s="243"/>
      <c r="EY88" s="243"/>
      <c r="EZ88" s="243"/>
      <c r="FA88" s="243"/>
      <c r="FB88" s="243"/>
      <c r="FC88" s="243"/>
      <c r="FD88" s="243"/>
      <c r="FE88" s="243"/>
      <c r="FF88" s="243"/>
      <c r="FG88" s="243"/>
      <c r="FH88" s="243"/>
      <c r="FI88" s="243"/>
      <c r="FJ88" s="243"/>
      <c r="FK88" s="243"/>
      <c r="FL88" s="243"/>
      <c r="FM88" s="243"/>
      <c r="FN88" s="243"/>
      <c r="FO88" s="243"/>
      <c r="FP88" s="243"/>
      <c r="FQ88" s="243"/>
      <c r="FR88" s="243"/>
      <c r="FS88" s="243"/>
      <c r="FT88" s="243"/>
      <c r="FU88" s="243"/>
      <c r="FV88" s="243"/>
      <c r="FW88" s="243"/>
      <c r="FX88" s="243"/>
      <c r="FY88" s="243"/>
      <c r="FZ88" s="243"/>
      <c r="GA88" s="243"/>
      <c r="GB88" s="243"/>
      <c r="GC88" s="243"/>
      <c r="GD88" s="243"/>
      <c r="GE88" s="243"/>
      <c r="GF88" s="243"/>
      <c r="GG88" s="243"/>
      <c r="GH88" s="243"/>
      <c r="GI88" s="243"/>
      <c r="GJ88" s="243"/>
      <c r="GK88" s="243"/>
      <c r="GL88" s="243"/>
      <c r="GM88" s="243"/>
      <c r="GN88" s="243"/>
      <c r="GO88" s="243"/>
      <c r="GP88" s="243"/>
      <c r="GQ88" s="243"/>
      <c r="GR88" s="243"/>
      <c r="GS88" s="243"/>
      <c r="GT88" s="243"/>
      <c r="GU88" s="243"/>
      <c r="GV88" s="243"/>
      <c r="GW88" s="243"/>
      <c r="GX88" s="243"/>
      <c r="GY88" s="243"/>
      <c r="GZ88" s="243"/>
      <c r="HA88" s="243"/>
      <c r="HB88" s="243"/>
      <c r="HC88" s="243"/>
      <c r="HD88" s="243"/>
      <c r="HE88" s="243"/>
      <c r="HF88" s="243"/>
      <c r="HG88" s="243"/>
      <c r="HH88" s="243"/>
      <c r="HI88" s="243"/>
      <c r="HJ88" s="243"/>
      <c r="HK88" s="243"/>
      <c r="HL88" s="243"/>
      <c r="HM88" s="243"/>
      <c r="HN88" s="243"/>
      <c r="HO88" s="243"/>
      <c r="HP88" s="243"/>
      <c r="HQ88" s="243"/>
      <c r="HR88" s="243"/>
      <c r="HS88" s="243"/>
      <c r="HT88" s="243"/>
      <c r="HU88" s="243"/>
      <c r="HV88" s="243"/>
      <c r="HW88" s="243"/>
      <c r="HX88" s="243"/>
      <c r="HY88" s="243"/>
      <c r="HZ88" s="243"/>
      <c r="IA88" s="243"/>
      <c r="IB88" s="243"/>
      <c r="IC88" s="243"/>
      <c r="ID88" s="243"/>
      <c r="IE88" s="243"/>
      <c r="IF88" s="243"/>
      <c r="IG88" s="243"/>
      <c r="IH88" s="243"/>
      <c r="II88" s="243"/>
      <c r="IJ88" s="243"/>
      <c r="IK88" s="243"/>
      <c r="IL88" s="243"/>
      <c r="IM88" s="243"/>
      <c r="IN88" s="243"/>
      <c r="IO88" s="243"/>
      <c r="IP88" s="243"/>
      <c r="IQ88" s="243"/>
      <c r="IR88" s="243"/>
      <c r="IS88" s="243"/>
      <c r="IT88" s="243"/>
      <c r="IU88" s="243"/>
      <c r="IV88" s="243"/>
      <c r="IW88" s="243"/>
    </row>
    <row r="89" customFormat="false" ht="12.75" hidden="false" customHeight="false" outlineLevel="0" collapsed="false">
      <c r="A89" s="243" t="s">
        <v>138</v>
      </c>
      <c r="B89" s="243"/>
      <c r="C89" s="243"/>
      <c r="D89" s="243"/>
      <c r="E89" s="243"/>
      <c r="F89" s="285" t="n">
        <f aca="false">F126+F127</f>
        <v>331.957415934038</v>
      </c>
      <c r="G89" s="285" t="n">
        <f aca="false">G126+G127</f>
        <v>929.975509802657</v>
      </c>
      <c r="H89" s="285" t="n">
        <f aca="false">H126+H127</f>
        <v>377.496194619457</v>
      </c>
      <c r="I89" s="285" t="n">
        <f aca="false">I126+I127</f>
        <v>48.0463691078121</v>
      </c>
      <c r="J89" s="285" t="n">
        <f aca="false">J126+J127</f>
        <v>38.8858804826974</v>
      </c>
      <c r="K89" s="285" t="n">
        <f aca="false">K126+K127</f>
        <v>-212.818389891767</v>
      </c>
      <c r="L89" s="285" t="n">
        <f aca="false">L126+L127</f>
        <v>-464.863741569639</v>
      </c>
      <c r="M89" s="285" t="n">
        <f aca="false">M126+M127</f>
        <v>-478.084385112374</v>
      </c>
      <c r="N89" s="285" t="n">
        <f aca="false">N126+N127</f>
        <v>-483.012843363572</v>
      </c>
      <c r="O89" s="285" t="n">
        <f aca="false">O126+O127</f>
        <v>-488.381859580669</v>
      </c>
      <c r="P89" s="285" t="n">
        <f aca="false">P126+P127</f>
        <v>-493.840831658796</v>
      </c>
      <c r="Q89" s="285" t="n">
        <f aca="false">Q126+Q127</f>
        <v>-510.017207341776</v>
      </c>
      <c r="R89" s="285" t="n">
        <f aca="false">R126+R127</f>
        <v>-508.041563914673</v>
      </c>
      <c r="S89" s="285" t="n">
        <f aca="false">S126+S127</f>
        <v>-506.076928527593</v>
      </c>
      <c r="T89" s="285" t="n">
        <f aca="false">T126+T127</f>
        <v>-503.76402034545</v>
      </c>
      <c r="U89" s="285" t="n">
        <f aca="false">U126+U127</f>
        <v>-501.430444317561</v>
      </c>
      <c r="V89" s="285" t="n">
        <f aca="false">V126+V127</f>
        <v>-0</v>
      </c>
      <c r="W89" s="285" t="n">
        <f aca="false">W126+W127</f>
        <v>-0</v>
      </c>
      <c r="X89" s="285" t="n">
        <f aca="false">X126+X127</f>
        <v>-0</v>
      </c>
      <c r="Y89" s="285" t="n">
        <f aca="false">Y126+Y127</f>
        <v>-0</v>
      </c>
      <c r="Z89" s="243"/>
      <c r="AA89" s="96" t="n">
        <f aca="false">SUM(F89:Y89)</f>
        <v>-3423.97084567721</v>
      </c>
      <c r="AB89" s="97" t="n">
        <f aca="false">AA89*$C$60</f>
        <v>-1711.9854228386</v>
      </c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M89" s="243"/>
      <c r="AN89" s="243"/>
      <c r="AO89" s="243"/>
      <c r="AP89" s="243"/>
      <c r="AQ89" s="243"/>
      <c r="AR89" s="243"/>
      <c r="AS89" s="243"/>
      <c r="AT89" s="243"/>
      <c r="AU89" s="243"/>
      <c r="AV89" s="243"/>
      <c r="AW89" s="243"/>
      <c r="AX89" s="243"/>
      <c r="AY89" s="243"/>
      <c r="AZ89" s="243"/>
      <c r="BA89" s="243"/>
      <c r="BB89" s="243"/>
      <c r="BC89" s="243"/>
      <c r="BD89" s="243"/>
      <c r="BE89" s="243"/>
      <c r="BF89" s="243"/>
      <c r="BG89" s="243"/>
      <c r="BH89" s="243"/>
      <c r="BI89" s="243"/>
      <c r="BJ89" s="243"/>
      <c r="BK89" s="243"/>
      <c r="BL89" s="243"/>
      <c r="BM89" s="243"/>
      <c r="BN89" s="243"/>
      <c r="BO89" s="243"/>
      <c r="BP89" s="243"/>
      <c r="BQ89" s="243"/>
      <c r="BR89" s="243"/>
      <c r="BS89" s="243"/>
      <c r="BT89" s="243"/>
      <c r="BU89" s="243"/>
      <c r="BV89" s="243"/>
      <c r="BW89" s="243"/>
      <c r="BX89" s="243"/>
      <c r="BY89" s="243"/>
      <c r="BZ89" s="243"/>
      <c r="CA89" s="243"/>
      <c r="CB89" s="243"/>
      <c r="CC89" s="243"/>
      <c r="CD89" s="243"/>
      <c r="CE89" s="243"/>
      <c r="CF89" s="243"/>
      <c r="CG89" s="243"/>
      <c r="CH89" s="243"/>
      <c r="CI89" s="243"/>
      <c r="CJ89" s="243"/>
      <c r="CK89" s="243"/>
      <c r="CL89" s="243"/>
      <c r="CM89" s="243"/>
      <c r="CN89" s="243"/>
      <c r="CO89" s="243"/>
      <c r="CP89" s="243"/>
      <c r="CQ89" s="243"/>
      <c r="CR89" s="243"/>
      <c r="CS89" s="243"/>
      <c r="CT89" s="243"/>
      <c r="CU89" s="243"/>
      <c r="CV89" s="243"/>
      <c r="CW89" s="243"/>
      <c r="CX89" s="243"/>
      <c r="CY89" s="243"/>
      <c r="CZ89" s="243"/>
      <c r="DA89" s="243"/>
      <c r="DB89" s="243"/>
      <c r="DC89" s="243"/>
      <c r="DD89" s="243"/>
      <c r="DE89" s="243"/>
      <c r="DF89" s="243"/>
      <c r="DG89" s="243"/>
      <c r="DH89" s="243"/>
      <c r="DI89" s="243"/>
      <c r="DJ89" s="243"/>
      <c r="DK89" s="243"/>
      <c r="DL89" s="243"/>
      <c r="DM89" s="243"/>
      <c r="DN89" s="243"/>
      <c r="DO89" s="243"/>
      <c r="DP89" s="243"/>
      <c r="DQ89" s="243"/>
      <c r="DR89" s="243"/>
      <c r="DS89" s="243"/>
      <c r="DT89" s="243"/>
      <c r="DU89" s="243"/>
      <c r="DV89" s="243"/>
      <c r="DW89" s="243"/>
      <c r="DX89" s="243"/>
      <c r="DY89" s="243"/>
      <c r="DZ89" s="243"/>
      <c r="EA89" s="243"/>
      <c r="EB89" s="243"/>
      <c r="EC89" s="243"/>
      <c r="ED89" s="243"/>
      <c r="EE89" s="243"/>
      <c r="EF89" s="243"/>
      <c r="EG89" s="243"/>
      <c r="EH89" s="243"/>
      <c r="EI89" s="243"/>
      <c r="EJ89" s="243"/>
      <c r="EK89" s="243"/>
      <c r="EL89" s="243"/>
      <c r="EM89" s="243"/>
      <c r="EN89" s="243"/>
      <c r="EO89" s="243"/>
      <c r="EP89" s="243"/>
      <c r="EQ89" s="243"/>
      <c r="ER89" s="243"/>
      <c r="ES89" s="243"/>
      <c r="ET89" s="243"/>
      <c r="EU89" s="243"/>
      <c r="EV89" s="243"/>
      <c r="EW89" s="243"/>
      <c r="EX89" s="243"/>
      <c r="EY89" s="243"/>
      <c r="EZ89" s="243"/>
      <c r="FA89" s="243"/>
      <c r="FB89" s="243"/>
      <c r="FC89" s="243"/>
      <c r="FD89" s="243"/>
      <c r="FE89" s="243"/>
      <c r="FF89" s="243"/>
      <c r="FG89" s="243"/>
      <c r="FH89" s="243"/>
      <c r="FI89" s="243"/>
      <c r="FJ89" s="243"/>
      <c r="FK89" s="243"/>
      <c r="FL89" s="243"/>
      <c r="FM89" s="243"/>
      <c r="FN89" s="243"/>
      <c r="FO89" s="243"/>
      <c r="FP89" s="243"/>
      <c r="FQ89" s="243"/>
      <c r="FR89" s="243"/>
      <c r="FS89" s="243"/>
      <c r="FT89" s="243"/>
      <c r="FU89" s="243"/>
      <c r="FV89" s="243"/>
      <c r="FW89" s="243"/>
      <c r="FX89" s="243"/>
      <c r="FY89" s="243"/>
      <c r="FZ89" s="243"/>
      <c r="GA89" s="243"/>
      <c r="GB89" s="243"/>
      <c r="GC89" s="243"/>
      <c r="GD89" s="243"/>
      <c r="GE89" s="243"/>
      <c r="GF89" s="243"/>
      <c r="GG89" s="243"/>
      <c r="GH89" s="243"/>
      <c r="GI89" s="243"/>
      <c r="GJ89" s="243"/>
      <c r="GK89" s="243"/>
      <c r="GL89" s="243"/>
      <c r="GM89" s="243"/>
      <c r="GN89" s="243"/>
      <c r="GO89" s="243"/>
      <c r="GP89" s="243"/>
      <c r="GQ89" s="243"/>
      <c r="GR89" s="243"/>
      <c r="GS89" s="243"/>
      <c r="GT89" s="243"/>
      <c r="GU89" s="243"/>
      <c r="GV89" s="243"/>
      <c r="GW89" s="243"/>
      <c r="GX89" s="243"/>
      <c r="GY89" s="243"/>
      <c r="GZ89" s="243"/>
      <c r="HA89" s="243"/>
      <c r="HB89" s="243"/>
      <c r="HC89" s="243"/>
      <c r="HD89" s="243"/>
      <c r="HE89" s="243"/>
      <c r="HF89" s="243"/>
      <c r="HG89" s="243"/>
      <c r="HH89" s="243"/>
      <c r="HI89" s="243"/>
      <c r="HJ89" s="243"/>
      <c r="HK89" s="243"/>
      <c r="HL89" s="243"/>
      <c r="HM89" s="243"/>
      <c r="HN89" s="243"/>
      <c r="HO89" s="243"/>
      <c r="HP89" s="243"/>
      <c r="HQ89" s="243"/>
      <c r="HR89" s="243"/>
      <c r="HS89" s="243"/>
      <c r="HT89" s="243"/>
      <c r="HU89" s="243"/>
      <c r="HV89" s="243"/>
      <c r="HW89" s="243"/>
      <c r="HX89" s="243"/>
      <c r="HY89" s="243"/>
      <c r="HZ89" s="243"/>
      <c r="IA89" s="243"/>
      <c r="IB89" s="243"/>
      <c r="IC89" s="243"/>
      <c r="ID89" s="243"/>
      <c r="IE89" s="243"/>
      <c r="IF89" s="243"/>
      <c r="IG89" s="243"/>
      <c r="IH89" s="243"/>
      <c r="II89" s="243"/>
      <c r="IJ89" s="243"/>
      <c r="IK89" s="243"/>
      <c r="IL89" s="243"/>
      <c r="IM89" s="243"/>
      <c r="IN89" s="243"/>
      <c r="IO89" s="243"/>
      <c r="IP89" s="243"/>
      <c r="IQ89" s="243"/>
      <c r="IR89" s="243"/>
      <c r="IS89" s="243"/>
      <c r="IT89" s="243"/>
      <c r="IU89" s="243"/>
      <c r="IV89" s="243"/>
      <c r="IW89" s="243"/>
    </row>
    <row r="90" customFormat="false" ht="12.75" hidden="false" customHeight="false" outlineLevel="0" collapsed="false">
      <c r="A90" s="243" t="s">
        <v>139</v>
      </c>
      <c r="B90" s="243"/>
      <c r="C90" s="243"/>
      <c r="D90" s="243"/>
      <c r="E90" s="243"/>
      <c r="F90" s="285" t="n">
        <f aca="false">F56</f>
        <v>0</v>
      </c>
      <c r="G90" s="285" t="n">
        <f aca="false">G56</f>
        <v>0</v>
      </c>
      <c r="H90" s="285" t="n">
        <f aca="false">H56</f>
        <v>0</v>
      </c>
      <c r="I90" s="285" t="n">
        <f aca="false">I56</f>
        <v>0</v>
      </c>
      <c r="J90" s="285" t="n">
        <f aca="false">J56</f>
        <v>0</v>
      </c>
      <c r="K90" s="285" t="n">
        <f aca="false">K56</f>
        <v>0</v>
      </c>
      <c r="L90" s="285" t="n">
        <f aca="false">L56</f>
        <v>0</v>
      </c>
      <c r="M90" s="285" t="n">
        <f aca="false">M56</f>
        <v>0</v>
      </c>
      <c r="N90" s="285" t="n">
        <f aca="false">N56</f>
        <v>0</v>
      </c>
      <c r="O90" s="285" t="n">
        <f aca="false">O56</f>
        <v>0</v>
      </c>
      <c r="P90" s="285" t="n">
        <f aca="false">P56</f>
        <v>0</v>
      </c>
      <c r="Q90" s="285" t="n">
        <f aca="false">Q56</f>
        <v>0</v>
      </c>
      <c r="R90" s="285" t="n">
        <f aca="false">R56</f>
        <v>0</v>
      </c>
      <c r="S90" s="285" t="n">
        <f aca="false">S56</f>
        <v>0</v>
      </c>
      <c r="T90" s="285" t="n">
        <f aca="false">T56</f>
        <v>0</v>
      </c>
      <c r="U90" s="285" t="n">
        <f aca="false">U56</f>
        <v>0</v>
      </c>
      <c r="V90" s="285" t="n">
        <f aca="false">V56</f>
        <v>0</v>
      </c>
      <c r="W90" s="285" t="n">
        <f aca="false">W56</f>
        <v>0</v>
      </c>
      <c r="X90" s="285" t="n">
        <f aca="false">X56</f>
        <v>0</v>
      </c>
      <c r="Y90" s="285" t="n">
        <f aca="false">Y56</f>
        <v>0</v>
      </c>
      <c r="Z90" s="243"/>
      <c r="AA90" s="96" t="n">
        <f aca="false">SUM(F90:Y90)</f>
        <v>0</v>
      </c>
      <c r="AB90" s="97" t="n">
        <f aca="false">AA90*$C$60</f>
        <v>0</v>
      </c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M90" s="243"/>
      <c r="AN90" s="243"/>
      <c r="AO90" s="243"/>
      <c r="AP90" s="243"/>
      <c r="AQ90" s="243"/>
      <c r="AR90" s="243"/>
      <c r="AS90" s="243"/>
      <c r="AT90" s="243"/>
      <c r="AU90" s="243"/>
      <c r="AV90" s="243"/>
      <c r="AW90" s="243"/>
      <c r="AX90" s="243"/>
      <c r="AY90" s="243"/>
      <c r="AZ90" s="243"/>
      <c r="BA90" s="243"/>
      <c r="BB90" s="243"/>
      <c r="BC90" s="243"/>
      <c r="BD90" s="243"/>
      <c r="BE90" s="243"/>
      <c r="BF90" s="243"/>
      <c r="BG90" s="243"/>
      <c r="BH90" s="243"/>
      <c r="BI90" s="243"/>
      <c r="BJ90" s="243"/>
      <c r="BK90" s="243"/>
      <c r="BL90" s="243"/>
      <c r="BM90" s="243"/>
      <c r="BN90" s="243"/>
      <c r="BO90" s="243"/>
      <c r="BP90" s="243"/>
      <c r="BQ90" s="243"/>
      <c r="BR90" s="243"/>
      <c r="BS90" s="243"/>
      <c r="BT90" s="243"/>
      <c r="BU90" s="243"/>
      <c r="BV90" s="243"/>
      <c r="BW90" s="243"/>
      <c r="BX90" s="243"/>
      <c r="BY90" s="243"/>
      <c r="BZ90" s="243"/>
      <c r="CA90" s="243"/>
      <c r="CB90" s="243"/>
      <c r="CC90" s="243"/>
      <c r="CD90" s="243"/>
      <c r="CE90" s="243"/>
      <c r="CF90" s="243"/>
      <c r="CG90" s="243"/>
      <c r="CH90" s="243"/>
      <c r="CI90" s="243"/>
      <c r="CJ90" s="243"/>
      <c r="CK90" s="243"/>
      <c r="CL90" s="243"/>
      <c r="CM90" s="243"/>
      <c r="CN90" s="243"/>
      <c r="CO90" s="243"/>
      <c r="CP90" s="243"/>
      <c r="CQ90" s="243"/>
      <c r="CR90" s="243"/>
      <c r="CS90" s="243"/>
      <c r="CT90" s="243"/>
      <c r="CU90" s="243"/>
      <c r="CV90" s="243"/>
      <c r="CW90" s="243"/>
      <c r="CX90" s="243"/>
      <c r="CY90" s="243"/>
      <c r="CZ90" s="243"/>
      <c r="DA90" s="243"/>
      <c r="DB90" s="243"/>
      <c r="DC90" s="243"/>
      <c r="DD90" s="243"/>
      <c r="DE90" s="243"/>
      <c r="DF90" s="243"/>
      <c r="DG90" s="243"/>
      <c r="DH90" s="243"/>
      <c r="DI90" s="243"/>
      <c r="DJ90" s="243"/>
      <c r="DK90" s="243"/>
      <c r="DL90" s="243"/>
      <c r="DM90" s="243"/>
      <c r="DN90" s="243"/>
      <c r="DO90" s="243"/>
      <c r="DP90" s="243"/>
      <c r="DQ90" s="243"/>
      <c r="DR90" s="243"/>
      <c r="DS90" s="243"/>
      <c r="DT90" s="243"/>
      <c r="DU90" s="243"/>
      <c r="DV90" s="243"/>
      <c r="DW90" s="243"/>
      <c r="DX90" s="243"/>
      <c r="DY90" s="243"/>
      <c r="DZ90" s="243"/>
      <c r="EA90" s="243"/>
      <c r="EB90" s="243"/>
      <c r="EC90" s="243"/>
      <c r="ED90" s="243"/>
      <c r="EE90" s="243"/>
      <c r="EF90" s="243"/>
      <c r="EG90" s="243"/>
      <c r="EH90" s="243"/>
      <c r="EI90" s="243"/>
      <c r="EJ90" s="243"/>
      <c r="EK90" s="243"/>
      <c r="EL90" s="243"/>
      <c r="EM90" s="243"/>
      <c r="EN90" s="243"/>
      <c r="EO90" s="243"/>
      <c r="EP90" s="243"/>
      <c r="EQ90" s="243"/>
      <c r="ER90" s="243"/>
      <c r="ES90" s="243"/>
      <c r="ET90" s="243"/>
      <c r="EU90" s="243"/>
      <c r="EV90" s="243"/>
      <c r="EW90" s="243"/>
      <c r="EX90" s="243"/>
      <c r="EY90" s="243"/>
      <c r="EZ90" s="243"/>
      <c r="FA90" s="243"/>
      <c r="FB90" s="243"/>
      <c r="FC90" s="243"/>
      <c r="FD90" s="243"/>
      <c r="FE90" s="243"/>
      <c r="FF90" s="243"/>
      <c r="FG90" s="243"/>
      <c r="FH90" s="243"/>
      <c r="FI90" s="243"/>
      <c r="FJ90" s="243"/>
      <c r="FK90" s="243"/>
      <c r="FL90" s="243"/>
      <c r="FM90" s="243"/>
      <c r="FN90" s="243"/>
      <c r="FO90" s="243"/>
      <c r="FP90" s="243"/>
      <c r="FQ90" s="243"/>
      <c r="FR90" s="243"/>
      <c r="FS90" s="243"/>
      <c r="FT90" s="243"/>
      <c r="FU90" s="243"/>
      <c r="FV90" s="243"/>
      <c r="FW90" s="243"/>
      <c r="FX90" s="243"/>
      <c r="FY90" s="243"/>
      <c r="FZ90" s="243"/>
      <c r="GA90" s="243"/>
      <c r="GB90" s="243"/>
      <c r="GC90" s="243"/>
      <c r="GD90" s="243"/>
      <c r="GE90" s="243"/>
      <c r="GF90" s="243"/>
      <c r="GG90" s="243"/>
      <c r="GH90" s="243"/>
      <c r="GI90" s="243"/>
      <c r="GJ90" s="243"/>
      <c r="GK90" s="243"/>
      <c r="GL90" s="243"/>
      <c r="GM90" s="243"/>
      <c r="GN90" s="243"/>
      <c r="GO90" s="243"/>
      <c r="GP90" s="243"/>
      <c r="GQ90" s="243"/>
      <c r="GR90" s="243"/>
      <c r="GS90" s="243"/>
      <c r="GT90" s="243"/>
      <c r="GU90" s="243"/>
      <c r="GV90" s="243"/>
      <c r="GW90" s="243"/>
      <c r="GX90" s="243"/>
      <c r="GY90" s="243"/>
      <c r="GZ90" s="243"/>
      <c r="HA90" s="243"/>
      <c r="HB90" s="243"/>
      <c r="HC90" s="243"/>
      <c r="HD90" s="243"/>
      <c r="HE90" s="243"/>
      <c r="HF90" s="243"/>
      <c r="HG90" s="243"/>
      <c r="HH90" s="243"/>
      <c r="HI90" s="243"/>
      <c r="HJ90" s="243"/>
      <c r="HK90" s="243"/>
      <c r="HL90" s="243"/>
      <c r="HM90" s="243"/>
      <c r="HN90" s="243"/>
      <c r="HO90" s="243"/>
      <c r="HP90" s="243"/>
      <c r="HQ90" s="243"/>
      <c r="HR90" s="243"/>
      <c r="HS90" s="243"/>
      <c r="HT90" s="243"/>
      <c r="HU90" s="243"/>
      <c r="HV90" s="243"/>
      <c r="HW90" s="243"/>
      <c r="HX90" s="243"/>
      <c r="HY90" s="243"/>
      <c r="HZ90" s="243"/>
      <c r="IA90" s="243"/>
      <c r="IB90" s="243"/>
      <c r="IC90" s="243"/>
      <c r="ID90" s="243"/>
      <c r="IE90" s="243"/>
      <c r="IF90" s="243"/>
      <c r="IG90" s="243"/>
      <c r="IH90" s="243"/>
      <c r="II90" s="243"/>
      <c r="IJ90" s="243"/>
      <c r="IK90" s="243"/>
      <c r="IL90" s="243"/>
      <c r="IM90" s="243"/>
      <c r="IN90" s="243"/>
      <c r="IO90" s="243"/>
      <c r="IP90" s="243"/>
      <c r="IQ90" s="243"/>
      <c r="IR90" s="243"/>
      <c r="IS90" s="243"/>
      <c r="IT90" s="243"/>
      <c r="IU90" s="243"/>
      <c r="IV90" s="243"/>
      <c r="IW90" s="243"/>
    </row>
    <row r="91" customFormat="false" ht="15" hidden="false" customHeight="false" outlineLevel="0" collapsed="false">
      <c r="A91" s="243" t="s">
        <v>140</v>
      </c>
      <c r="B91" s="243"/>
      <c r="C91" s="243"/>
      <c r="D91" s="243"/>
      <c r="E91" s="243"/>
      <c r="F91" s="286" t="n">
        <v>0</v>
      </c>
      <c r="G91" s="286" t="n">
        <v>0</v>
      </c>
      <c r="H91" s="286" t="n">
        <v>0</v>
      </c>
      <c r="I91" s="286" t="n">
        <v>0</v>
      </c>
      <c r="J91" s="286" t="n">
        <v>0</v>
      </c>
      <c r="K91" s="286" t="n">
        <v>0</v>
      </c>
      <c r="L91" s="286" t="n">
        <v>0</v>
      </c>
      <c r="M91" s="286" t="n">
        <v>0</v>
      </c>
      <c r="N91" s="286" t="n">
        <v>0</v>
      </c>
      <c r="O91" s="286" t="n">
        <v>0</v>
      </c>
      <c r="P91" s="286" t="n">
        <v>0</v>
      </c>
      <c r="Q91" s="286" t="n">
        <v>0</v>
      </c>
      <c r="R91" s="286" t="n">
        <v>0</v>
      </c>
      <c r="S91" s="286" t="n">
        <v>0</v>
      </c>
      <c r="T91" s="286" t="n">
        <v>0</v>
      </c>
      <c r="U91" s="286" t="n">
        <f aca="false">Y99</f>
        <v>10487.4341295176</v>
      </c>
      <c r="V91" s="286" t="n">
        <v>0</v>
      </c>
      <c r="W91" s="286" t="n">
        <v>0</v>
      </c>
      <c r="X91" s="286" t="n">
        <v>0</v>
      </c>
      <c r="Y91" s="286" t="n">
        <v>0</v>
      </c>
      <c r="Z91" s="243"/>
      <c r="AA91" s="96" t="n">
        <f aca="false">SUM(F91:Y91)</f>
        <v>10487.4341295176</v>
      </c>
      <c r="AB91" s="97" t="n">
        <f aca="false">AA91*$C$60</f>
        <v>5243.71706475881</v>
      </c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M91" s="243"/>
      <c r="AN91" s="243"/>
      <c r="AO91" s="243"/>
      <c r="AP91" s="243"/>
      <c r="AQ91" s="243"/>
      <c r="AR91" s="243"/>
      <c r="AS91" s="243"/>
      <c r="AT91" s="243"/>
      <c r="AU91" s="243"/>
      <c r="AV91" s="243"/>
      <c r="AW91" s="243"/>
      <c r="AX91" s="243"/>
      <c r="AY91" s="243"/>
      <c r="AZ91" s="243"/>
      <c r="BA91" s="243"/>
      <c r="BB91" s="243"/>
      <c r="BC91" s="243"/>
      <c r="BD91" s="243"/>
      <c r="BE91" s="243"/>
      <c r="BF91" s="243"/>
      <c r="BG91" s="243"/>
      <c r="BH91" s="243"/>
      <c r="BI91" s="243"/>
      <c r="BJ91" s="243"/>
      <c r="BK91" s="243"/>
      <c r="BL91" s="243"/>
      <c r="BM91" s="243"/>
      <c r="BN91" s="243"/>
      <c r="BO91" s="243"/>
      <c r="BP91" s="243"/>
      <c r="BQ91" s="243"/>
      <c r="BR91" s="243"/>
      <c r="BS91" s="243"/>
      <c r="BT91" s="243"/>
      <c r="BU91" s="243"/>
      <c r="BV91" s="243"/>
      <c r="BW91" s="243"/>
      <c r="BX91" s="243"/>
      <c r="BY91" s="243"/>
      <c r="BZ91" s="243"/>
      <c r="CA91" s="243"/>
      <c r="CB91" s="243"/>
      <c r="CC91" s="243"/>
      <c r="CD91" s="243"/>
      <c r="CE91" s="243"/>
      <c r="CF91" s="243"/>
      <c r="CG91" s="243"/>
      <c r="CH91" s="243"/>
      <c r="CI91" s="243"/>
      <c r="CJ91" s="243"/>
      <c r="CK91" s="243"/>
      <c r="CL91" s="243"/>
      <c r="CM91" s="243"/>
      <c r="CN91" s="243"/>
      <c r="CO91" s="243"/>
      <c r="CP91" s="243"/>
      <c r="CQ91" s="243"/>
      <c r="CR91" s="243"/>
      <c r="CS91" s="243"/>
      <c r="CT91" s="243"/>
      <c r="CU91" s="243"/>
      <c r="CV91" s="243"/>
      <c r="CW91" s="243"/>
      <c r="CX91" s="243"/>
      <c r="CY91" s="243"/>
      <c r="CZ91" s="243"/>
      <c r="DA91" s="243"/>
      <c r="DB91" s="243"/>
      <c r="DC91" s="243"/>
      <c r="DD91" s="243"/>
      <c r="DE91" s="243"/>
      <c r="DF91" s="243"/>
      <c r="DG91" s="243"/>
      <c r="DH91" s="243"/>
      <c r="DI91" s="243"/>
      <c r="DJ91" s="243"/>
      <c r="DK91" s="243"/>
      <c r="DL91" s="243"/>
      <c r="DM91" s="243"/>
      <c r="DN91" s="243"/>
      <c r="DO91" s="243"/>
      <c r="DP91" s="243"/>
      <c r="DQ91" s="243"/>
      <c r="DR91" s="243"/>
      <c r="DS91" s="243"/>
      <c r="DT91" s="243"/>
      <c r="DU91" s="243"/>
      <c r="DV91" s="243"/>
      <c r="DW91" s="243"/>
      <c r="DX91" s="243"/>
      <c r="DY91" s="243"/>
      <c r="DZ91" s="243"/>
      <c r="EA91" s="243"/>
      <c r="EB91" s="243"/>
      <c r="EC91" s="243"/>
      <c r="ED91" s="243"/>
      <c r="EE91" s="243"/>
      <c r="EF91" s="243"/>
      <c r="EG91" s="243"/>
      <c r="EH91" s="243"/>
      <c r="EI91" s="243"/>
      <c r="EJ91" s="243"/>
      <c r="EK91" s="243"/>
      <c r="EL91" s="243"/>
      <c r="EM91" s="243"/>
      <c r="EN91" s="243"/>
      <c r="EO91" s="243"/>
      <c r="EP91" s="243"/>
      <c r="EQ91" s="243"/>
      <c r="ER91" s="243"/>
      <c r="ES91" s="243"/>
      <c r="ET91" s="243"/>
      <c r="EU91" s="243"/>
      <c r="EV91" s="243"/>
      <c r="EW91" s="243"/>
      <c r="EX91" s="243"/>
      <c r="EY91" s="243"/>
      <c r="EZ91" s="243"/>
      <c r="FA91" s="243"/>
      <c r="FB91" s="243"/>
      <c r="FC91" s="243"/>
      <c r="FD91" s="243"/>
      <c r="FE91" s="243"/>
      <c r="FF91" s="243"/>
      <c r="FG91" s="243"/>
      <c r="FH91" s="243"/>
      <c r="FI91" s="243"/>
      <c r="FJ91" s="243"/>
      <c r="FK91" s="243"/>
      <c r="FL91" s="243"/>
      <c r="FM91" s="243"/>
      <c r="FN91" s="243"/>
      <c r="FO91" s="243"/>
      <c r="FP91" s="243"/>
      <c r="FQ91" s="243"/>
      <c r="FR91" s="243"/>
      <c r="FS91" s="243"/>
      <c r="FT91" s="243"/>
      <c r="FU91" s="243"/>
      <c r="FV91" s="243"/>
      <c r="FW91" s="243"/>
      <c r="FX91" s="243"/>
      <c r="FY91" s="243"/>
      <c r="FZ91" s="243"/>
      <c r="GA91" s="243"/>
      <c r="GB91" s="243"/>
      <c r="GC91" s="243"/>
      <c r="GD91" s="243"/>
      <c r="GE91" s="243"/>
      <c r="GF91" s="243"/>
      <c r="GG91" s="243"/>
      <c r="GH91" s="243"/>
      <c r="GI91" s="243"/>
      <c r="GJ91" s="243"/>
      <c r="GK91" s="243"/>
      <c r="GL91" s="243"/>
      <c r="GM91" s="243"/>
      <c r="GN91" s="243"/>
      <c r="GO91" s="243"/>
      <c r="GP91" s="243"/>
      <c r="GQ91" s="243"/>
      <c r="GR91" s="243"/>
      <c r="GS91" s="243"/>
      <c r="GT91" s="243"/>
      <c r="GU91" s="243"/>
      <c r="GV91" s="243"/>
      <c r="GW91" s="243"/>
      <c r="GX91" s="243"/>
      <c r="GY91" s="243"/>
      <c r="GZ91" s="243"/>
      <c r="HA91" s="243"/>
      <c r="HB91" s="243"/>
      <c r="HC91" s="243"/>
      <c r="HD91" s="243"/>
      <c r="HE91" s="243"/>
      <c r="HF91" s="243"/>
      <c r="HG91" s="243"/>
      <c r="HH91" s="243"/>
      <c r="HI91" s="243"/>
      <c r="HJ91" s="243"/>
      <c r="HK91" s="243"/>
      <c r="HL91" s="243"/>
      <c r="HM91" s="243"/>
      <c r="HN91" s="243"/>
      <c r="HO91" s="243"/>
      <c r="HP91" s="243"/>
      <c r="HQ91" s="243"/>
      <c r="HR91" s="243"/>
      <c r="HS91" s="243"/>
      <c r="HT91" s="243"/>
      <c r="HU91" s="243"/>
      <c r="HV91" s="243"/>
      <c r="HW91" s="243"/>
      <c r="HX91" s="243"/>
      <c r="HY91" s="243"/>
      <c r="HZ91" s="243"/>
      <c r="IA91" s="243"/>
      <c r="IB91" s="243"/>
      <c r="IC91" s="243"/>
      <c r="ID91" s="243"/>
      <c r="IE91" s="243"/>
      <c r="IF91" s="243"/>
      <c r="IG91" s="243"/>
      <c r="IH91" s="243"/>
      <c r="II91" s="243"/>
      <c r="IJ91" s="243"/>
      <c r="IK91" s="243"/>
      <c r="IL91" s="243"/>
      <c r="IM91" s="243"/>
      <c r="IN91" s="243"/>
      <c r="IO91" s="243"/>
      <c r="IP91" s="243"/>
      <c r="IQ91" s="243"/>
      <c r="IR91" s="243"/>
      <c r="IS91" s="243"/>
      <c r="IT91" s="243"/>
      <c r="IU91" s="243"/>
      <c r="IV91" s="243"/>
      <c r="IW91" s="243"/>
    </row>
    <row r="92" customFormat="false" ht="12.75" hidden="false" customHeight="false" outlineLevel="0" collapsed="false">
      <c r="A92" s="243" t="s">
        <v>141</v>
      </c>
      <c r="B92" s="243"/>
      <c r="C92" s="243"/>
      <c r="D92" s="243"/>
      <c r="E92" s="287" t="n">
        <v>-12376.4077817279</v>
      </c>
      <c r="F92" s="284" t="n">
        <f aca="false">SUM(F88:F91)</f>
        <v>1691.84829132732</v>
      </c>
      <c r="G92" s="284" t="n">
        <f aca="false">SUM(G88:G91)</f>
        <v>2063.07242858042</v>
      </c>
      <c r="H92" s="284" t="n">
        <f aca="false">SUM(H88:H91)</f>
        <v>1529.22130343418</v>
      </c>
      <c r="I92" s="284" t="n">
        <f aca="false">SUM(I88:I91)</f>
        <v>1205.62090541328</v>
      </c>
      <c r="J92" s="284" t="n">
        <f aca="false">SUM(J88:J91)</f>
        <v>1220.40940665775</v>
      </c>
      <c r="K92" s="284" t="n">
        <f aca="false">SUM(K88:K91)</f>
        <v>985.162536942466</v>
      </c>
      <c r="L92" s="284" t="n">
        <f aca="false">SUM(L88:L91)</f>
        <v>750.466301749679</v>
      </c>
      <c r="M92" s="284" t="n">
        <f aca="false">SUM(M88:M91)</f>
        <v>771.809432174879</v>
      </c>
      <c r="N92" s="284" t="n">
        <f aca="false">SUM(N88:N91)</f>
        <v>779.765832096747</v>
      </c>
      <c r="O92" s="284" t="n">
        <f aca="false">SUM(O88:O91)</f>
        <v>788.433459584478</v>
      </c>
      <c r="P92" s="284" t="n">
        <f aca="false">SUM(P88:P91)</f>
        <v>797.246309932827</v>
      </c>
      <c r="Q92" s="284" t="n">
        <f aca="false">SUM(Q88:Q91)</f>
        <v>823.361112506004</v>
      </c>
      <c r="R92" s="284" t="n">
        <f aca="false">SUM(R88:R91)</f>
        <v>820.171675077937</v>
      </c>
      <c r="S92" s="284" t="n">
        <f aca="false">SUM(S88:S91)</f>
        <v>817.000008799447</v>
      </c>
      <c r="T92" s="284" t="n">
        <f aca="false">SUM(T88:T91)</f>
        <v>813.266098204746</v>
      </c>
      <c r="U92" s="284" t="n">
        <f aca="false">SUM(U88:U91)</f>
        <v>11296.9329513898</v>
      </c>
      <c r="V92" s="284" t="n">
        <f aca="false">SUM(V88:V91)</f>
        <v>0</v>
      </c>
      <c r="W92" s="284" t="n">
        <f aca="false">SUM(W88:W91)</f>
        <v>0</v>
      </c>
      <c r="X92" s="284" t="n">
        <f aca="false">SUM(X88:X91)</f>
        <v>0</v>
      </c>
      <c r="Y92" s="284" t="n">
        <f aca="false">SUM(Y88:Y91)</f>
        <v>0</v>
      </c>
      <c r="Z92" s="243"/>
      <c r="AA92" s="96" t="n">
        <f aca="false">SUM(F92:Y92)</f>
        <v>27153.7880538719</v>
      </c>
      <c r="AB92" s="97" t="n">
        <f aca="false">AA92*$C$60</f>
        <v>13576.894026936</v>
      </c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3"/>
      <c r="CD92" s="243"/>
      <c r="CE92" s="243"/>
      <c r="CF92" s="243"/>
      <c r="CG92" s="243"/>
      <c r="CH92" s="243"/>
      <c r="CI92" s="243"/>
      <c r="CJ92" s="243"/>
      <c r="CK92" s="243"/>
      <c r="CL92" s="243"/>
      <c r="CM92" s="243"/>
      <c r="CN92" s="243"/>
      <c r="CO92" s="243"/>
      <c r="CP92" s="243"/>
      <c r="CQ92" s="243"/>
      <c r="CR92" s="243"/>
      <c r="CS92" s="243"/>
      <c r="CT92" s="243"/>
      <c r="CU92" s="243"/>
      <c r="CV92" s="243"/>
      <c r="CW92" s="243"/>
      <c r="CX92" s="243"/>
      <c r="CY92" s="243"/>
      <c r="CZ92" s="243"/>
      <c r="DA92" s="243"/>
      <c r="DB92" s="243"/>
      <c r="DC92" s="243"/>
      <c r="DD92" s="243"/>
      <c r="DE92" s="243"/>
      <c r="DF92" s="243"/>
      <c r="DG92" s="243"/>
      <c r="DH92" s="243"/>
      <c r="DI92" s="243"/>
      <c r="DJ92" s="243"/>
      <c r="DK92" s="243"/>
      <c r="DL92" s="243"/>
      <c r="DM92" s="243"/>
      <c r="DN92" s="243"/>
      <c r="DO92" s="243"/>
      <c r="DP92" s="243"/>
      <c r="DQ92" s="243"/>
      <c r="DR92" s="243"/>
      <c r="DS92" s="243"/>
      <c r="DT92" s="243"/>
      <c r="DU92" s="243"/>
      <c r="DV92" s="243"/>
      <c r="DW92" s="243"/>
      <c r="DX92" s="243"/>
      <c r="DY92" s="243"/>
      <c r="DZ92" s="243"/>
      <c r="EA92" s="243"/>
      <c r="EB92" s="243"/>
      <c r="EC92" s="243"/>
      <c r="ED92" s="243"/>
      <c r="EE92" s="243"/>
      <c r="EF92" s="243"/>
      <c r="EG92" s="243"/>
      <c r="EH92" s="243"/>
      <c r="EI92" s="243"/>
      <c r="EJ92" s="243"/>
      <c r="EK92" s="243"/>
      <c r="EL92" s="243"/>
      <c r="EM92" s="243"/>
      <c r="EN92" s="243"/>
      <c r="EO92" s="243"/>
      <c r="EP92" s="243"/>
      <c r="EQ92" s="243"/>
      <c r="ER92" s="243"/>
      <c r="ES92" s="243"/>
      <c r="ET92" s="243"/>
      <c r="EU92" s="243"/>
      <c r="EV92" s="243"/>
      <c r="EW92" s="243"/>
      <c r="EX92" s="243"/>
      <c r="EY92" s="243"/>
      <c r="EZ92" s="243"/>
      <c r="FA92" s="243"/>
      <c r="FB92" s="243"/>
      <c r="FC92" s="243"/>
      <c r="FD92" s="243"/>
      <c r="FE92" s="243"/>
      <c r="FF92" s="243"/>
      <c r="FG92" s="243"/>
      <c r="FH92" s="243"/>
      <c r="FI92" s="243"/>
      <c r="FJ92" s="243"/>
      <c r="FK92" s="243"/>
      <c r="FL92" s="243"/>
      <c r="FM92" s="243"/>
      <c r="FN92" s="243"/>
      <c r="FO92" s="243"/>
      <c r="FP92" s="243"/>
      <c r="FQ92" s="243"/>
      <c r="FR92" s="243"/>
      <c r="FS92" s="243"/>
      <c r="FT92" s="243"/>
      <c r="FU92" s="243"/>
      <c r="FV92" s="243"/>
      <c r="FW92" s="243"/>
      <c r="FX92" s="243"/>
      <c r="FY92" s="243"/>
      <c r="FZ92" s="243"/>
      <c r="GA92" s="243"/>
      <c r="GB92" s="243"/>
      <c r="GC92" s="243"/>
      <c r="GD92" s="243"/>
      <c r="GE92" s="243"/>
      <c r="GF92" s="243"/>
      <c r="GG92" s="243"/>
      <c r="GH92" s="243"/>
      <c r="GI92" s="243"/>
      <c r="GJ92" s="243"/>
      <c r="GK92" s="243"/>
      <c r="GL92" s="243"/>
      <c r="GM92" s="243"/>
      <c r="GN92" s="243"/>
      <c r="GO92" s="243"/>
      <c r="GP92" s="243"/>
      <c r="GQ92" s="243"/>
      <c r="GR92" s="243"/>
      <c r="GS92" s="243"/>
      <c r="GT92" s="243"/>
      <c r="GU92" s="243"/>
      <c r="GV92" s="243"/>
      <c r="GW92" s="243"/>
      <c r="GX92" s="243"/>
      <c r="GY92" s="243"/>
      <c r="GZ92" s="243"/>
      <c r="HA92" s="243"/>
      <c r="HB92" s="243"/>
      <c r="HC92" s="243"/>
      <c r="HD92" s="243"/>
      <c r="HE92" s="243"/>
      <c r="HF92" s="243"/>
      <c r="HG92" s="243"/>
      <c r="HH92" s="243"/>
      <c r="HI92" s="243"/>
      <c r="HJ92" s="243"/>
      <c r="HK92" s="243"/>
      <c r="HL92" s="243"/>
      <c r="HM92" s="243"/>
      <c r="HN92" s="243"/>
      <c r="HO92" s="243"/>
      <c r="HP92" s="243"/>
      <c r="HQ92" s="243"/>
      <c r="HR92" s="243"/>
      <c r="HS92" s="243"/>
      <c r="HT92" s="243"/>
      <c r="HU92" s="243"/>
      <c r="HV92" s="243"/>
      <c r="HW92" s="243"/>
      <c r="HX92" s="243"/>
      <c r="HY92" s="243"/>
      <c r="HZ92" s="243"/>
      <c r="IA92" s="243"/>
      <c r="IB92" s="243"/>
      <c r="IC92" s="243"/>
      <c r="ID92" s="243"/>
      <c r="IE92" s="243"/>
      <c r="IF92" s="243"/>
      <c r="IG92" s="243"/>
      <c r="IH92" s="243"/>
      <c r="II92" s="243"/>
      <c r="IJ92" s="243"/>
      <c r="IK92" s="243"/>
      <c r="IL92" s="243"/>
      <c r="IM92" s="243"/>
      <c r="IN92" s="243"/>
      <c r="IO92" s="243"/>
      <c r="IP92" s="243"/>
      <c r="IQ92" s="243"/>
      <c r="IR92" s="243"/>
      <c r="IS92" s="243"/>
      <c r="IT92" s="243"/>
      <c r="IU92" s="243"/>
      <c r="IV92" s="243"/>
      <c r="IW92" s="243"/>
    </row>
    <row r="93" customFormat="false" ht="13.5" hidden="false" customHeight="false" outlineLevel="0" collapsed="false">
      <c r="A93" s="243"/>
      <c r="B93" s="243"/>
      <c r="C93" s="243"/>
      <c r="D93" s="243"/>
      <c r="E93" s="243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96" t="n">
        <f aca="false">SUM(F93:Y93)</f>
        <v>0</v>
      </c>
      <c r="AB93" s="97" t="n">
        <f aca="false">AA93*$C$60</f>
        <v>0</v>
      </c>
      <c r="AC93" s="288"/>
      <c r="AD93" s="288"/>
      <c r="AE93" s="243"/>
      <c r="AF93" s="243"/>
      <c r="AG93" s="243"/>
      <c r="AH93" s="243"/>
      <c r="AI93" s="243"/>
      <c r="AJ93" s="243"/>
      <c r="AK93" s="243"/>
      <c r="AL93" s="243"/>
      <c r="AM93" s="243"/>
      <c r="AN93" s="243"/>
      <c r="AO93" s="243"/>
      <c r="AP93" s="243"/>
      <c r="AQ93" s="243"/>
      <c r="AR93" s="243"/>
      <c r="AS93" s="243"/>
      <c r="AT93" s="243"/>
      <c r="AU93" s="243"/>
      <c r="AV93" s="243"/>
      <c r="AW93" s="243"/>
      <c r="AX93" s="243"/>
      <c r="AY93" s="243"/>
      <c r="AZ93" s="243"/>
      <c r="BA93" s="243"/>
      <c r="BB93" s="243"/>
      <c r="BC93" s="243"/>
      <c r="BD93" s="243"/>
      <c r="BE93" s="243"/>
      <c r="BF93" s="243"/>
      <c r="BG93" s="243"/>
      <c r="BH93" s="243"/>
      <c r="BI93" s="243"/>
      <c r="BJ93" s="243"/>
      <c r="BK93" s="243"/>
      <c r="BL93" s="243"/>
      <c r="BM93" s="243"/>
      <c r="BN93" s="243"/>
      <c r="BO93" s="243"/>
      <c r="BP93" s="243"/>
      <c r="BQ93" s="243"/>
      <c r="BR93" s="243"/>
      <c r="BS93" s="243"/>
      <c r="BT93" s="243"/>
      <c r="BU93" s="243"/>
      <c r="BV93" s="243"/>
      <c r="BW93" s="243"/>
      <c r="BX93" s="243"/>
      <c r="BY93" s="243"/>
      <c r="BZ93" s="243"/>
      <c r="CA93" s="243"/>
      <c r="CB93" s="243"/>
      <c r="CC93" s="243"/>
      <c r="CD93" s="243"/>
      <c r="CE93" s="243"/>
      <c r="CF93" s="243"/>
      <c r="CG93" s="243"/>
      <c r="CH93" s="243"/>
      <c r="CI93" s="243"/>
      <c r="CJ93" s="243"/>
      <c r="CK93" s="243"/>
      <c r="CL93" s="243"/>
      <c r="CM93" s="243"/>
      <c r="CN93" s="243"/>
      <c r="CO93" s="243"/>
      <c r="CP93" s="243"/>
      <c r="CQ93" s="243"/>
      <c r="CR93" s="243"/>
      <c r="CS93" s="243"/>
      <c r="CT93" s="243"/>
      <c r="CU93" s="243"/>
      <c r="CV93" s="243"/>
      <c r="CW93" s="243"/>
      <c r="CX93" s="243"/>
      <c r="CY93" s="243"/>
      <c r="CZ93" s="243"/>
      <c r="DA93" s="243"/>
      <c r="DB93" s="243"/>
      <c r="DC93" s="243"/>
      <c r="DD93" s="243"/>
      <c r="DE93" s="243"/>
      <c r="DF93" s="243"/>
      <c r="DG93" s="243"/>
      <c r="DH93" s="243"/>
      <c r="DI93" s="243"/>
      <c r="DJ93" s="243"/>
      <c r="DK93" s="243"/>
      <c r="DL93" s="243"/>
      <c r="DM93" s="243"/>
      <c r="DN93" s="243"/>
      <c r="DO93" s="243"/>
      <c r="DP93" s="243"/>
      <c r="DQ93" s="243"/>
      <c r="DR93" s="243"/>
      <c r="DS93" s="243"/>
      <c r="DT93" s="243"/>
      <c r="DU93" s="243"/>
      <c r="DV93" s="243"/>
      <c r="DW93" s="243"/>
      <c r="DX93" s="243"/>
      <c r="DY93" s="243"/>
      <c r="DZ93" s="243"/>
      <c r="EA93" s="243"/>
      <c r="EB93" s="243"/>
      <c r="EC93" s="243"/>
      <c r="ED93" s="243"/>
      <c r="EE93" s="243"/>
      <c r="EF93" s="243"/>
      <c r="EG93" s="243"/>
      <c r="EH93" s="243"/>
      <c r="EI93" s="243"/>
      <c r="EJ93" s="243"/>
      <c r="EK93" s="243"/>
      <c r="EL93" s="243"/>
      <c r="EM93" s="243"/>
      <c r="EN93" s="243"/>
      <c r="EO93" s="243"/>
      <c r="EP93" s="243"/>
      <c r="EQ93" s="243"/>
      <c r="ER93" s="243"/>
      <c r="ES93" s="243"/>
      <c r="ET93" s="243"/>
      <c r="EU93" s="243"/>
      <c r="EV93" s="243"/>
      <c r="EW93" s="243"/>
      <c r="EX93" s="243"/>
      <c r="EY93" s="243"/>
      <c r="EZ93" s="243"/>
      <c r="FA93" s="243"/>
      <c r="FB93" s="243"/>
      <c r="FC93" s="243"/>
      <c r="FD93" s="243"/>
      <c r="FE93" s="243"/>
      <c r="FF93" s="243"/>
      <c r="FG93" s="243"/>
      <c r="FH93" s="243"/>
      <c r="FI93" s="243"/>
      <c r="FJ93" s="243"/>
      <c r="FK93" s="243"/>
      <c r="FL93" s="243"/>
      <c r="FM93" s="243"/>
      <c r="FN93" s="243"/>
      <c r="FO93" s="243"/>
      <c r="FP93" s="243"/>
      <c r="FQ93" s="243"/>
      <c r="FR93" s="243"/>
      <c r="FS93" s="243"/>
      <c r="FT93" s="243"/>
      <c r="FU93" s="243"/>
      <c r="FV93" s="243"/>
      <c r="FW93" s="243"/>
      <c r="FX93" s="243"/>
      <c r="FY93" s="243"/>
      <c r="FZ93" s="243"/>
      <c r="GA93" s="243"/>
      <c r="GB93" s="243"/>
      <c r="GC93" s="243"/>
      <c r="GD93" s="243"/>
      <c r="GE93" s="243"/>
      <c r="GF93" s="243"/>
      <c r="GG93" s="243"/>
      <c r="GH93" s="243"/>
      <c r="GI93" s="243"/>
      <c r="GJ93" s="243"/>
      <c r="GK93" s="243"/>
      <c r="GL93" s="243"/>
      <c r="GM93" s="243"/>
      <c r="GN93" s="243"/>
      <c r="GO93" s="243"/>
      <c r="GP93" s="243"/>
      <c r="GQ93" s="243"/>
      <c r="GR93" s="243"/>
      <c r="GS93" s="243"/>
      <c r="GT93" s="243"/>
      <c r="GU93" s="243"/>
      <c r="GV93" s="243"/>
      <c r="GW93" s="243"/>
      <c r="GX93" s="243"/>
      <c r="GY93" s="243"/>
      <c r="GZ93" s="243"/>
      <c r="HA93" s="243"/>
      <c r="HB93" s="243"/>
      <c r="HC93" s="243"/>
      <c r="HD93" s="243"/>
      <c r="HE93" s="243"/>
      <c r="HF93" s="243"/>
      <c r="HG93" s="243"/>
      <c r="HH93" s="243"/>
      <c r="HI93" s="243"/>
      <c r="HJ93" s="243"/>
      <c r="HK93" s="243"/>
      <c r="HL93" s="243"/>
      <c r="HM93" s="243"/>
      <c r="HN93" s="243"/>
      <c r="HO93" s="243"/>
      <c r="HP93" s="243"/>
      <c r="HQ93" s="243"/>
      <c r="HR93" s="243"/>
      <c r="HS93" s="243"/>
      <c r="HT93" s="243"/>
      <c r="HU93" s="243"/>
      <c r="HV93" s="243"/>
      <c r="HW93" s="243"/>
      <c r="HX93" s="243"/>
      <c r="HY93" s="243"/>
      <c r="HZ93" s="243"/>
      <c r="IA93" s="243"/>
      <c r="IB93" s="243"/>
      <c r="IC93" s="243"/>
      <c r="ID93" s="243"/>
      <c r="IE93" s="243"/>
      <c r="IF93" s="243"/>
      <c r="IG93" s="243"/>
      <c r="IH93" s="243"/>
      <c r="II93" s="243"/>
      <c r="IJ93" s="243"/>
      <c r="IK93" s="243"/>
      <c r="IL93" s="243"/>
      <c r="IM93" s="243"/>
      <c r="IN93" s="243"/>
      <c r="IO93" s="243"/>
      <c r="IP93" s="243"/>
      <c r="IQ93" s="243"/>
      <c r="IR93" s="243"/>
      <c r="IS93" s="243"/>
      <c r="IT93" s="243"/>
      <c r="IU93" s="243"/>
      <c r="IV93" s="243"/>
      <c r="IW93" s="243"/>
    </row>
    <row r="94" customFormat="false" ht="12.75" hidden="false" customHeight="false" outlineLevel="0" collapsed="false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89" t="s">
        <v>142</v>
      </c>
      <c r="V94" s="290"/>
      <c r="W94" s="290"/>
      <c r="X94" s="290"/>
      <c r="Y94" s="291"/>
      <c r="Z94" s="243"/>
      <c r="AA94" s="96" t="n">
        <f aca="false">SUM(F94:Y94)</f>
        <v>0</v>
      </c>
      <c r="AB94" s="97" t="n">
        <f aca="false">AA94*$C$60</f>
        <v>0</v>
      </c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  <c r="AM94" s="243"/>
      <c r="AN94" s="243"/>
      <c r="AO94" s="243"/>
      <c r="AP94" s="243"/>
      <c r="AQ94" s="243"/>
      <c r="AR94" s="243"/>
      <c r="AS94" s="243"/>
      <c r="AT94" s="243"/>
      <c r="AU94" s="243"/>
      <c r="AV94" s="243"/>
      <c r="AW94" s="243"/>
      <c r="AX94" s="243"/>
      <c r="AY94" s="243"/>
      <c r="AZ94" s="243"/>
      <c r="BA94" s="243"/>
      <c r="BB94" s="243"/>
      <c r="BC94" s="243"/>
      <c r="BD94" s="243"/>
      <c r="BE94" s="243"/>
      <c r="BF94" s="243"/>
      <c r="BG94" s="243"/>
      <c r="BH94" s="243"/>
      <c r="BI94" s="243"/>
      <c r="BJ94" s="243"/>
      <c r="BK94" s="243"/>
      <c r="BL94" s="243"/>
      <c r="BM94" s="243"/>
      <c r="BN94" s="243"/>
      <c r="BO94" s="243"/>
      <c r="BP94" s="243"/>
      <c r="BQ94" s="243"/>
      <c r="BR94" s="243"/>
      <c r="BS94" s="243"/>
      <c r="BT94" s="243"/>
      <c r="BU94" s="243"/>
      <c r="BV94" s="243"/>
      <c r="BW94" s="243"/>
      <c r="BX94" s="243"/>
      <c r="BY94" s="243"/>
      <c r="BZ94" s="243"/>
      <c r="CA94" s="243"/>
      <c r="CB94" s="243"/>
      <c r="CC94" s="243"/>
      <c r="CD94" s="243"/>
      <c r="CE94" s="243"/>
      <c r="CF94" s="243"/>
      <c r="CG94" s="243"/>
      <c r="CH94" s="243"/>
      <c r="CI94" s="243"/>
      <c r="CJ94" s="243"/>
      <c r="CK94" s="243"/>
      <c r="CL94" s="243"/>
      <c r="CM94" s="243"/>
      <c r="CN94" s="243"/>
      <c r="CO94" s="243"/>
      <c r="CP94" s="243"/>
      <c r="CQ94" s="243"/>
      <c r="CR94" s="243"/>
      <c r="CS94" s="243"/>
      <c r="CT94" s="243"/>
      <c r="CU94" s="243"/>
      <c r="CV94" s="243"/>
      <c r="CW94" s="243"/>
      <c r="CX94" s="243"/>
      <c r="CY94" s="243"/>
      <c r="CZ94" s="243"/>
      <c r="DA94" s="243"/>
      <c r="DB94" s="243"/>
      <c r="DC94" s="243"/>
      <c r="DD94" s="243"/>
      <c r="DE94" s="243"/>
      <c r="DF94" s="243"/>
      <c r="DG94" s="243"/>
      <c r="DH94" s="243"/>
      <c r="DI94" s="243"/>
      <c r="DJ94" s="243"/>
      <c r="DK94" s="243"/>
      <c r="DL94" s="243"/>
      <c r="DM94" s="243"/>
      <c r="DN94" s="243"/>
      <c r="DO94" s="243"/>
      <c r="DP94" s="243"/>
      <c r="DQ94" s="243"/>
      <c r="DR94" s="243"/>
      <c r="DS94" s="243"/>
      <c r="DT94" s="243"/>
      <c r="DU94" s="243"/>
      <c r="DV94" s="243"/>
      <c r="DW94" s="243"/>
      <c r="DX94" s="243"/>
      <c r="DY94" s="243"/>
      <c r="DZ94" s="243"/>
      <c r="EA94" s="243"/>
      <c r="EB94" s="243"/>
      <c r="EC94" s="243"/>
      <c r="ED94" s="243"/>
      <c r="EE94" s="243"/>
      <c r="EF94" s="243"/>
      <c r="EG94" s="243"/>
      <c r="EH94" s="243"/>
      <c r="EI94" s="243"/>
      <c r="EJ94" s="243"/>
      <c r="EK94" s="243"/>
      <c r="EL94" s="243"/>
      <c r="EM94" s="243"/>
      <c r="EN94" s="243"/>
      <c r="EO94" s="243"/>
      <c r="EP94" s="243"/>
      <c r="EQ94" s="243"/>
      <c r="ER94" s="243"/>
      <c r="ES94" s="243"/>
      <c r="ET94" s="243"/>
      <c r="EU94" s="243"/>
      <c r="EV94" s="243"/>
      <c r="EW94" s="243"/>
      <c r="EX94" s="243"/>
      <c r="EY94" s="243"/>
      <c r="EZ94" s="243"/>
      <c r="FA94" s="243"/>
      <c r="FB94" s="243"/>
      <c r="FC94" s="243"/>
      <c r="FD94" s="243"/>
      <c r="FE94" s="243"/>
      <c r="FF94" s="243"/>
      <c r="FG94" s="243"/>
      <c r="FH94" s="243"/>
      <c r="FI94" s="243"/>
      <c r="FJ94" s="243"/>
      <c r="FK94" s="243"/>
      <c r="FL94" s="243"/>
      <c r="FM94" s="243"/>
      <c r="FN94" s="243"/>
      <c r="FO94" s="243"/>
      <c r="FP94" s="243"/>
      <c r="FQ94" s="243"/>
      <c r="FR94" s="243"/>
      <c r="FS94" s="243"/>
      <c r="FT94" s="243"/>
      <c r="FU94" s="243"/>
      <c r="FV94" s="243"/>
      <c r="FW94" s="243"/>
      <c r="FX94" s="243"/>
      <c r="FY94" s="243"/>
      <c r="FZ94" s="243"/>
      <c r="GA94" s="243"/>
      <c r="GB94" s="243"/>
      <c r="GC94" s="243"/>
      <c r="GD94" s="243"/>
      <c r="GE94" s="243"/>
      <c r="GF94" s="243"/>
      <c r="GG94" s="243"/>
      <c r="GH94" s="243"/>
      <c r="GI94" s="243"/>
      <c r="GJ94" s="243"/>
      <c r="GK94" s="243"/>
      <c r="GL94" s="243"/>
      <c r="GM94" s="243"/>
      <c r="GN94" s="243"/>
      <c r="GO94" s="243"/>
      <c r="GP94" s="243"/>
      <c r="GQ94" s="243"/>
      <c r="GR94" s="243"/>
      <c r="GS94" s="243"/>
      <c r="GT94" s="243"/>
      <c r="GU94" s="243"/>
      <c r="GV94" s="243"/>
      <c r="GW94" s="243"/>
      <c r="GX94" s="243"/>
      <c r="GY94" s="243"/>
      <c r="GZ94" s="243"/>
      <c r="HA94" s="243"/>
      <c r="HB94" s="243"/>
      <c r="HC94" s="243"/>
      <c r="HD94" s="243"/>
      <c r="HE94" s="243"/>
      <c r="HF94" s="243"/>
      <c r="HG94" s="243"/>
      <c r="HH94" s="243"/>
      <c r="HI94" s="243"/>
      <c r="HJ94" s="243"/>
      <c r="HK94" s="243"/>
      <c r="HL94" s="243"/>
      <c r="HM94" s="243"/>
      <c r="HN94" s="243"/>
      <c r="HO94" s="243"/>
      <c r="HP94" s="243"/>
      <c r="HQ94" s="243"/>
      <c r="HR94" s="243"/>
      <c r="HS94" s="243"/>
      <c r="HT94" s="243"/>
      <c r="HU94" s="243"/>
      <c r="HV94" s="243"/>
      <c r="HW94" s="243"/>
      <c r="HX94" s="243"/>
      <c r="HY94" s="243"/>
      <c r="HZ94" s="243"/>
      <c r="IA94" s="243"/>
      <c r="IB94" s="243"/>
      <c r="IC94" s="243"/>
      <c r="ID94" s="243"/>
      <c r="IE94" s="243"/>
      <c r="IF94" s="243"/>
      <c r="IG94" s="243"/>
      <c r="IH94" s="243"/>
      <c r="II94" s="243"/>
      <c r="IJ94" s="243"/>
      <c r="IK94" s="243"/>
      <c r="IL94" s="243"/>
      <c r="IM94" s="243"/>
      <c r="IN94" s="243"/>
      <c r="IO94" s="243"/>
      <c r="IP94" s="243"/>
      <c r="IQ94" s="243"/>
      <c r="IR94" s="243"/>
      <c r="IS94" s="243"/>
      <c r="IT94" s="243"/>
      <c r="IU94" s="243"/>
      <c r="IV94" s="243"/>
      <c r="IW94" s="243"/>
    </row>
    <row r="95" customFormat="false" ht="13.5" hidden="false" customHeight="false" outlineLevel="0" collapsed="false">
      <c r="A95" s="243" t="s">
        <v>143</v>
      </c>
      <c r="B95" s="243"/>
      <c r="C95" s="243"/>
      <c r="D95" s="243"/>
      <c r="E95" s="292" t="n">
        <f aca="false">NPV(C96,E92:Y92)</f>
        <v>9.66338120633736E-012</v>
      </c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93"/>
      <c r="S95" s="243"/>
      <c r="T95" s="243"/>
      <c r="U95" s="294" t="s">
        <v>144</v>
      </c>
      <c r="V95" s="295"/>
      <c r="W95" s="295"/>
      <c r="X95" s="295"/>
      <c r="Y95" s="296" t="n">
        <f aca="false">U88</f>
        <v>1310.9292661897</v>
      </c>
      <c r="Z95" s="243"/>
      <c r="AA95" s="96" t="n">
        <f aca="false">SUM(F95:Y95)</f>
        <v>1310.9292661897</v>
      </c>
      <c r="AB95" s="97" t="n">
        <f aca="false">AA95*$C$60</f>
        <v>655.464633094852</v>
      </c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  <c r="AM95" s="243"/>
      <c r="AN95" s="243"/>
      <c r="AO95" s="243"/>
      <c r="AP95" s="243"/>
      <c r="AQ95" s="243"/>
      <c r="AR95" s="243"/>
      <c r="AS95" s="243"/>
      <c r="AT95" s="243"/>
      <c r="AU95" s="243"/>
      <c r="AV95" s="243"/>
      <c r="AW95" s="243"/>
      <c r="AX95" s="243"/>
      <c r="AY95" s="243"/>
      <c r="AZ95" s="243"/>
      <c r="BA95" s="243"/>
      <c r="BB95" s="243"/>
      <c r="BC95" s="243"/>
      <c r="BD95" s="243"/>
      <c r="BE95" s="243"/>
      <c r="BF95" s="243"/>
      <c r="BG95" s="243"/>
      <c r="BH95" s="243"/>
      <c r="BI95" s="243"/>
      <c r="BJ95" s="243"/>
      <c r="BK95" s="243"/>
      <c r="BL95" s="243"/>
      <c r="BM95" s="243"/>
      <c r="BN95" s="243"/>
      <c r="BO95" s="243"/>
      <c r="BP95" s="243"/>
      <c r="BQ95" s="243"/>
      <c r="BR95" s="243"/>
      <c r="BS95" s="243"/>
      <c r="BT95" s="243"/>
      <c r="BU95" s="243"/>
      <c r="BV95" s="243"/>
      <c r="BW95" s="243"/>
      <c r="BX95" s="243"/>
      <c r="BY95" s="243"/>
      <c r="BZ95" s="243"/>
      <c r="CA95" s="243"/>
      <c r="CB95" s="243"/>
      <c r="CC95" s="243"/>
      <c r="CD95" s="243"/>
      <c r="CE95" s="243"/>
      <c r="CF95" s="243"/>
      <c r="CG95" s="243"/>
      <c r="CH95" s="243"/>
      <c r="CI95" s="243"/>
      <c r="CJ95" s="243"/>
      <c r="CK95" s="243"/>
      <c r="CL95" s="243"/>
      <c r="CM95" s="243"/>
      <c r="CN95" s="243"/>
      <c r="CO95" s="243"/>
      <c r="CP95" s="243"/>
      <c r="CQ95" s="243"/>
      <c r="CR95" s="243"/>
      <c r="CS95" s="243"/>
      <c r="CT95" s="243"/>
      <c r="CU95" s="243"/>
      <c r="CV95" s="243"/>
      <c r="CW95" s="243"/>
      <c r="CX95" s="243"/>
      <c r="CY95" s="243"/>
      <c r="CZ95" s="243"/>
      <c r="DA95" s="243"/>
      <c r="DB95" s="243"/>
      <c r="DC95" s="243"/>
      <c r="DD95" s="243"/>
      <c r="DE95" s="243"/>
      <c r="DF95" s="243"/>
      <c r="DG95" s="243"/>
      <c r="DH95" s="243"/>
      <c r="DI95" s="243"/>
      <c r="DJ95" s="243"/>
      <c r="DK95" s="243"/>
      <c r="DL95" s="243"/>
      <c r="DM95" s="243"/>
      <c r="DN95" s="243"/>
      <c r="DO95" s="243"/>
      <c r="DP95" s="243"/>
      <c r="DQ95" s="243"/>
      <c r="DR95" s="243"/>
      <c r="DS95" s="243"/>
      <c r="DT95" s="243"/>
      <c r="DU95" s="243"/>
      <c r="DV95" s="243"/>
      <c r="DW95" s="243"/>
      <c r="DX95" s="243"/>
      <c r="DY95" s="243"/>
      <c r="DZ95" s="243"/>
      <c r="EA95" s="243"/>
      <c r="EB95" s="243"/>
      <c r="EC95" s="243"/>
      <c r="ED95" s="243"/>
      <c r="EE95" s="243"/>
      <c r="EF95" s="243"/>
      <c r="EG95" s="243"/>
      <c r="EH95" s="243"/>
      <c r="EI95" s="243"/>
      <c r="EJ95" s="243"/>
      <c r="EK95" s="243"/>
      <c r="EL95" s="243"/>
      <c r="EM95" s="243"/>
      <c r="EN95" s="243"/>
      <c r="EO95" s="243"/>
      <c r="EP95" s="243"/>
      <c r="EQ95" s="243"/>
      <c r="ER95" s="243"/>
      <c r="ES95" s="243"/>
      <c r="ET95" s="243"/>
      <c r="EU95" s="243"/>
      <c r="EV95" s="243"/>
      <c r="EW95" s="243"/>
      <c r="EX95" s="243"/>
      <c r="EY95" s="243"/>
      <c r="EZ95" s="243"/>
      <c r="FA95" s="243"/>
      <c r="FB95" s="243"/>
      <c r="FC95" s="243"/>
      <c r="FD95" s="243"/>
      <c r="FE95" s="243"/>
      <c r="FF95" s="243"/>
      <c r="FG95" s="243"/>
      <c r="FH95" s="243"/>
      <c r="FI95" s="243"/>
      <c r="FJ95" s="243"/>
      <c r="FK95" s="243"/>
      <c r="FL95" s="243"/>
      <c r="FM95" s="243"/>
      <c r="FN95" s="243"/>
      <c r="FO95" s="243"/>
      <c r="FP95" s="243"/>
      <c r="FQ95" s="243"/>
      <c r="FR95" s="243"/>
      <c r="FS95" s="243"/>
      <c r="FT95" s="243"/>
      <c r="FU95" s="243"/>
      <c r="FV95" s="243"/>
      <c r="FW95" s="243"/>
      <c r="FX95" s="243"/>
      <c r="FY95" s="243"/>
      <c r="FZ95" s="243"/>
      <c r="GA95" s="243"/>
      <c r="GB95" s="243"/>
      <c r="GC95" s="243"/>
      <c r="GD95" s="243"/>
      <c r="GE95" s="243"/>
      <c r="GF95" s="243"/>
      <c r="GG95" s="243"/>
      <c r="GH95" s="243"/>
      <c r="GI95" s="243"/>
      <c r="GJ95" s="243"/>
      <c r="GK95" s="243"/>
      <c r="GL95" s="243"/>
      <c r="GM95" s="243"/>
      <c r="GN95" s="243"/>
      <c r="GO95" s="243"/>
      <c r="GP95" s="243"/>
      <c r="GQ95" s="243"/>
      <c r="GR95" s="243"/>
      <c r="GS95" s="243"/>
      <c r="GT95" s="243"/>
      <c r="GU95" s="243"/>
      <c r="GV95" s="243"/>
      <c r="GW95" s="243"/>
      <c r="GX95" s="243"/>
      <c r="GY95" s="243"/>
      <c r="GZ95" s="243"/>
      <c r="HA95" s="243"/>
      <c r="HB95" s="243"/>
      <c r="HC95" s="243"/>
      <c r="HD95" s="243"/>
      <c r="HE95" s="243"/>
      <c r="HF95" s="243"/>
      <c r="HG95" s="243"/>
      <c r="HH95" s="243"/>
      <c r="HI95" s="243"/>
      <c r="HJ95" s="243"/>
      <c r="HK95" s="243"/>
      <c r="HL95" s="243"/>
      <c r="HM95" s="243"/>
      <c r="HN95" s="243"/>
      <c r="HO95" s="243"/>
      <c r="HP95" s="243"/>
      <c r="HQ95" s="243"/>
      <c r="HR95" s="243"/>
      <c r="HS95" s="243"/>
      <c r="HT95" s="243"/>
      <c r="HU95" s="243"/>
      <c r="HV95" s="243"/>
      <c r="HW95" s="243"/>
      <c r="HX95" s="243"/>
      <c r="HY95" s="243"/>
      <c r="HZ95" s="243"/>
      <c r="IA95" s="243"/>
      <c r="IB95" s="243"/>
      <c r="IC95" s="243"/>
      <c r="ID95" s="243"/>
      <c r="IE95" s="243"/>
      <c r="IF95" s="243"/>
      <c r="IG95" s="243"/>
      <c r="IH95" s="243"/>
      <c r="II95" s="243"/>
      <c r="IJ95" s="243"/>
      <c r="IK95" s="243"/>
      <c r="IL95" s="243"/>
      <c r="IM95" s="243"/>
      <c r="IN95" s="243"/>
      <c r="IO95" s="243"/>
      <c r="IP95" s="243"/>
      <c r="IQ95" s="243"/>
      <c r="IR95" s="243"/>
      <c r="IS95" s="243"/>
      <c r="IT95" s="243"/>
      <c r="IU95" s="243"/>
      <c r="IV95" s="243"/>
      <c r="IW95" s="243"/>
    </row>
    <row r="96" customFormat="false" ht="13.5" hidden="false" customHeight="false" outlineLevel="0" collapsed="false">
      <c r="A96" s="243" t="s">
        <v>145</v>
      </c>
      <c r="B96" s="243"/>
      <c r="C96" s="297" t="n">
        <v>0.09</v>
      </c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84"/>
      <c r="S96" s="243"/>
      <c r="T96" s="243"/>
      <c r="U96" s="294" t="s">
        <v>146</v>
      </c>
      <c r="V96" s="295"/>
      <c r="W96" s="295"/>
      <c r="X96" s="295"/>
      <c r="Y96" s="298" t="n">
        <v>1</v>
      </c>
      <c r="Z96" s="243"/>
      <c r="AA96" s="96" t="n">
        <f aca="false">SUM(F96:Y96)</f>
        <v>1</v>
      </c>
      <c r="AB96" s="97" t="n">
        <f aca="false">AA96*$C$60</f>
        <v>0.5</v>
      </c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  <c r="AM96" s="243"/>
      <c r="AN96" s="243"/>
      <c r="AO96" s="243"/>
      <c r="AP96" s="243"/>
      <c r="AQ96" s="243"/>
      <c r="AR96" s="243"/>
      <c r="AS96" s="243"/>
      <c r="AT96" s="243"/>
      <c r="AU96" s="243"/>
      <c r="AV96" s="243"/>
      <c r="AW96" s="243"/>
      <c r="AX96" s="243"/>
      <c r="AY96" s="243"/>
      <c r="AZ96" s="243"/>
      <c r="BA96" s="243"/>
      <c r="BB96" s="243"/>
      <c r="BC96" s="243"/>
      <c r="BD96" s="243"/>
      <c r="BE96" s="243"/>
      <c r="BF96" s="243"/>
      <c r="BG96" s="243"/>
      <c r="BH96" s="243"/>
      <c r="BI96" s="243"/>
      <c r="BJ96" s="243"/>
      <c r="BK96" s="243"/>
      <c r="BL96" s="243"/>
      <c r="BM96" s="243"/>
      <c r="BN96" s="243"/>
      <c r="BO96" s="243"/>
      <c r="BP96" s="243"/>
      <c r="BQ96" s="243"/>
      <c r="BR96" s="243"/>
      <c r="BS96" s="243"/>
      <c r="BT96" s="243"/>
      <c r="BU96" s="243"/>
      <c r="BV96" s="243"/>
      <c r="BW96" s="243"/>
      <c r="BX96" s="243"/>
      <c r="BY96" s="243"/>
      <c r="BZ96" s="243"/>
      <c r="CA96" s="243"/>
      <c r="CB96" s="243"/>
      <c r="CC96" s="243"/>
      <c r="CD96" s="243"/>
      <c r="CE96" s="243"/>
      <c r="CF96" s="243"/>
      <c r="CG96" s="243"/>
      <c r="CH96" s="243"/>
      <c r="CI96" s="243"/>
      <c r="CJ96" s="243"/>
      <c r="CK96" s="243"/>
      <c r="CL96" s="243"/>
      <c r="CM96" s="243"/>
      <c r="CN96" s="243"/>
      <c r="CO96" s="243"/>
      <c r="CP96" s="243"/>
      <c r="CQ96" s="243"/>
      <c r="CR96" s="243"/>
      <c r="CS96" s="243"/>
      <c r="CT96" s="243"/>
      <c r="CU96" s="243"/>
      <c r="CV96" s="243"/>
      <c r="CW96" s="243"/>
      <c r="CX96" s="243"/>
      <c r="CY96" s="243"/>
      <c r="CZ96" s="243"/>
      <c r="DA96" s="243"/>
      <c r="DB96" s="243"/>
      <c r="DC96" s="243"/>
      <c r="DD96" s="243"/>
      <c r="DE96" s="243"/>
      <c r="DF96" s="243"/>
      <c r="DG96" s="243"/>
      <c r="DH96" s="243"/>
      <c r="DI96" s="243"/>
      <c r="DJ96" s="243"/>
      <c r="DK96" s="243"/>
      <c r="DL96" s="243"/>
      <c r="DM96" s="243"/>
      <c r="DN96" s="243"/>
      <c r="DO96" s="243"/>
      <c r="DP96" s="243"/>
      <c r="DQ96" s="243"/>
      <c r="DR96" s="243"/>
      <c r="DS96" s="243"/>
      <c r="DT96" s="243"/>
      <c r="DU96" s="243"/>
      <c r="DV96" s="243"/>
      <c r="DW96" s="243"/>
      <c r="DX96" s="243"/>
      <c r="DY96" s="243"/>
      <c r="DZ96" s="243"/>
      <c r="EA96" s="243"/>
      <c r="EB96" s="243"/>
      <c r="EC96" s="243"/>
      <c r="ED96" s="243"/>
      <c r="EE96" s="243"/>
      <c r="EF96" s="243"/>
      <c r="EG96" s="243"/>
      <c r="EH96" s="243"/>
      <c r="EI96" s="243"/>
      <c r="EJ96" s="243"/>
      <c r="EK96" s="243"/>
      <c r="EL96" s="243"/>
      <c r="EM96" s="243"/>
      <c r="EN96" s="243"/>
      <c r="EO96" s="243"/>
      <c r="EP96" s="243"/>
      <c r="EQ96" s="243"/>
      <c r="ER96" s="243"/>
      <c r="ES96" s="243"/>
      <c r="ET96" s="243"/>
      <c r="EU96" s="243"/>
      <c r="EV96" s="243"/>
      <c r="EW96" s="243"/>
      <c r="EX96" s="243"/>
      <c r="EY96" s="243"/>
      <c r="EZ96" s="243"/>
      <c r="FA96" s="243"/>
      <c r="FB96" s="243"/>
      <c r="FC96" s="243"/>
      <c r="FD96" s="243"/>
      <c r="FE96" s="243"/>
      <c r="FF96" s="243"/>
      <c r="FG96" s="243"/>
      <c r="FH96" s="243"/>
      <c r="FI96" s="243"/>
      <c r="FJ96" s="243"/>
      <c r="FK96" s="243"/>
      <c r="FL96" s="243"/>
      <c r="FM96" s="243"/>
      <c r="FN96" s="243"/>
      <c r="FO96" s="243"/>
      <c r="FP96" s="243"/>
      <c r="FQ96" s="243"/>
      <c r="FR96" s="243"/>
      <c r="FS96" s="243"/>
      <c r="FT96" s="243"/>
      <c r="FU96" s="243"/>
      <c r="FV96" s="243"/>
      <c r="FW96" s="243"/>
      <c r="FX96" s="243"/>
      <c r="FY96" s="243"/>
      <c r="FZ96" s="243"/>
      <c r="GA96" s="243"/>
      <c r="GB96" s="243"/>
      <c r="GC96" s="243"/>
      <c r="GD96" s="243"/>
      <c r="GE96" s="243"/>
      <c r="GF96" s="243"/>
      <c r="GG96" s="243"/>
      <c r="GH96" s="243"/>
      <c r="GI96" s="243"/>
      <c r="GJ96" s="243"/>
      <c r="GK96" s="243"/>
      <c r="GL96" s="243"/>
      <c r="GM96" s="243"/>
      <c r="GN96" s="243"/>
      <c r="GO96" s="243"/>
      <c r="GP96" s="243"/>
      <c r="GQ96" s="243"/>
      <c r="GR96" s="243"/>
      <c r="GS96" s="243"/>
      <c r="GT96" s="243"/>
      <c r="GU96" s="243"/>
      <c r="GV96" s="243"/>
      <c r="GW96" s="243"/>
      <c r="GX96" s="243"/>
      <c r="GY96" s="243"/>
      <c r="GZ96" s="243"/>
      <c r="HA96" s="243"/>
      <c r="HB96" s="243"/>
      <c r="HC96" s="243"/>
      <c r="HD96" s="243"/>
      <c r="HE96" s="243"/>
      <c r="HF96" s="243"/>
      <c r="HG96" s="243"/>
      <c r="HH96" s="243"/>
      <c r="HI96" s="243"/>
      <c r="HJ96" s="243"/>
      <c r="HK96" s="243"/>
      <c r="HL96" s="243"/>
      <c r="HM96" s="243"/>
      <c r="HN96" s="243"/>
      <c r="HO96" s="243"/>
      <c r="HP96" s="243"/>
      <c r="HQ96" s="243"/>
      <c r="HR96" s="243"/>
      <c r="HS96" s="243"/>
      <c r="HT96" s="243"/>
      <c r="HU96" s="243"/>
      <c r="HV96" s="243"/>
      <c r="HW96" s="243"/>
      <c r="HX96" s="243"/>
      <c r="HY96" s="243"/>
      <c r="HZ96" s="243"/>
      <c r="IA96" s="243"/>
      <c r="IB96" s="243"/>
      <c r="IC96" s="243"/>
      <c r="ID96" s="243"/>
      <c r="IE96" s="243"/>
      <c r="IF96" s="243"/>
      <c r="IG96" s="243"/>
      <c r="IH96" s="243"/>
      <c r="II96" s="243"/>
      <c r="IJ96" s="243"/>
      <c r="IK96" s="243"/>
      <c r="IL96" s="243"/>
      <c r="IM96" s="243"/>
      <c r="IN96" s="243"/>
      <c r="IO96" s="243"/>
      <c r="IP96" s="243"/>
      <c r="IQ96" s="243"/>
      <c r="IR96" s="243"/>
      <c r="IS96" s="243"/>
      <c r="IT96" s="243"/>
      <c r="IU96" s="243"/>
      <c r="IV96" s="243"/>
      <c r="IW96" s="243"/>
    </row>
    <row r="97" customFormat="false" ht="12.75" hidden="false" customHeight="false" outlineLevel="0" collapsed="false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94" t="s">
        <v>147</v>
      </c>
      <c r="V97" s="295"/>
      <c r="W97" s="295"/>
      <c r="X97" s="295"/>
      <c r="Y97" s="299" t="n">
        <f aca="false">Y95*Y96</f>
        <v>1310.9292661897</v>
      </c>
      <c r="Z97" s="243"/>
      <c r="AA97" s="96" t="n">
        <f aca="false">SUM(F97:Y97)</f>
        <v>1310.9292661897</v>
      </c>
      <c r="AB97" s="97" t="n">
        <f aca="false">AA97*$C$60</f>
        <v>655.464633094852</v>
      </c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M97" s="243"/>
      <c r="AN97" s="243"/>
      <c r="AO97" s="243"/>
      <c r="AP97" s="243"/>
      <c r="AQ97" s="243"/>
      <c r="AR97" s="243"/>
      <c r="AS97" s="243"/>
      <c r="AT97" s="243"/>
      <c r="AU97" s="243"/>
      <c r="AV97" s="243"/>
      <c r="AW97" s="243"/>
      <c r="AX97" s="243"/>
      <c r="AY97" s="243"/>
      <c r="AZ97" s="243"/>
      <c r="BA97" s="243"/>
      <c r="BB97" s="243"/>
      <c r="BC97" s="243"/>
      <c r="BD97" s="243"/>
      <c r="BE97" s="243"/>
      <c r="BF97" s="243"/>
      <c r="BG97" s="243"/>
      <c r="BH97" s="243"/>
      <c r="BI97" s="243"/>
      <c r="BJ97" s="243"/>
      <c r="BK97" s="243"/>
      <c r="BL97" s="243"/>
      <c r="BM97" s="243"/>
      <c r="BN97" s="243"/>
      <c r="BO97" s="243"/>
      <c r="BP97" s="243"/>
      <c r="BQ97" s="243"/>
      <c r="BR97" s="243"/>
      <c r="BS97" s="243"/>
      <c r="BT97" s="243"/>
      <c r="BU97" s="243"/>
      <c r="BV97" s="243"/>
      <c r="BW97" s="243"/>
      <c r="BX97" s="243"/>
      <c r="BY97" s="243"/>
      <c r="BZ97" s="243"/>
      <c r="CA97" s="243"/>
      <c r="CB97" s="243"/>
      <c r="CC97" s="243"/>
      <c r="CD97" s="243"/>
      <c r="CE97" s="243"/>
      <c r="CF97" s="243"/>
      <c r="CG97" s="243"/>
      <c r="CH97" s="243"/>
      <c r="CI97" s="243"/>
      <c r="CJ97" s="243"/>
      <c r="CK97" s="243"/>
      <c r="CL97" s="243"/>
      <c r="CM97" s="243"/>
      <c r="CN97" s="243"/>
      <c r="CO97" s="243"/>
      <c r="CP97" s="243"/>
      <c r="CQ97" s="243"/>
      <c r="CR97" s="243"/>
      <c r="CS97" s="243"/>
      <c r="CT97" s="243"/>
      <c r="CU97" s="243"/>
      <c r="CV97" s="243"/>
      <c r="CW97" s="243"/>
      <c r="CX97" s="243"/>
      <c r="CY97" s="243"/>
      <c r="CZ97" s="243"/>
      <c r="DA97" s="243"/>
      <c r="DB97" s="243"/>
      <c r="DC97" s="243"/>
      <c r="DD97" s="243"/>
      <c r="DE97" s="243"/>
      <c r="DF97" s="243"/>
      <c r="DG97" s="243"/>
      <c r="DH97" s="243"/>
      <c r="DI97" s="243"/>
      <c r="DJ97" s="243"/>
      <c r="DK97" s="243"/>
      <c r="DL97" s="243"/>
      <c r="DM97" s="243"/>
      <c r="DN97" s="243"/>
      <c r="DO97" s="243"/>
      <c r="DP97" s="243"/>
      <c r="DQ97" s="243"/>
      <c r="DR97" s="243"/>
      <c r="DS97" s="243"/>
      <c r="DT97" s="243"/>
      <c r="DU97" s="243"/>
      <c r="DV97" s="243"/>
      <c r="DW97" s="243"/>
      <c r="DX97" s="243"/>
      <c r="DY97" s="243"/>
      <c r="DZ97" s="243"/>
      <c r="EA97" s="243"/>
      <c r="EB97" s="243"/>
      <c r="EC97" s="243"/>
      <c r="ED97" s="243"/>
      <c r="EE97" s="243"/>
      <c r="EF97" s="243"/>
      <c r="EG97" s="243"/>
      <c r="EH97" s="243"/>
      <c r="EI97" s="243"/>
      <c r="EJ97" s="243"/>
      <c r="EK97" s="243"/>
      <c r="EL97" s="243"/>
      <c r="EM97" s="243"/>
      <c r="EN97" s="243"/>
      <c r="EO97" s="243"/>
      <c r="EP97" s="243"/>
      <c r="EQ97" s="243"/>
      <c r="ER97" s="243"/>
      <c r="ES97" s="243"/>
      <c r="ET97" s="243"/>
      <c r="EU97" s="243"/>
      <c r="EV97" s="243"/>
      <c r="EW97" s="243"/>
      <c r="EX97" s="243"/>
      <c r="EY97" s="243"/>
      <c r="EZ97" s="243"/>
      <c r="FA97" s="243"/>
      <c r="FB97" s="243"/>
      <c r="FC97" s="243"/>
      <c r="FD97" s="243"/>
      <c r="FE97" s="243"/>
      <c r="FF97" s="243"/>
      <c r="FG97" s="243"/>
      <c r="FH97" s="243"/>
      <c r="FI97" s="243"/>
      <c r="FJ97" s="243"/>
      <c r="FK97" s="243"/>
      <c r="FL97" s="243"/>
      <c r="FM97" s="243"/>
      <c r="FN97" s="243"/>
      <c r="FO97" s="243"/>
      <c r="FP97" s="243"/>
      <c r="FQ97" s="243"/>
      <c r="FR97" s="243"/>
      <c r="FS97" s="243"/>
      <c r="FT97" s="243"/>
      <c r="FU97" s="243"/>
      <c r="FV97" s="243"/>
      <c r="FW97" s="243"/>
      <c r="FX97" s="243"/>
      <c r="FY97" s="243"/>
      <c r="FZ97" s="243"/>
      <c r="GA97" s="243"/>
      <c r="GB97" s="243"/>
      <c r="GC97" s="243"/>
      <c r="GD97" s="243"/>
      <c r="GE97" s="243"/>
      <c r="GF97" s="243"/>
      <c r="GG97" s="243"/>
      <c r="GH97" s="243"/>
      <c r="GI97" s="243"/>
      <c r="GJ97" s="243"/>
      <c r="GK97" s="243"/>
      <c r="GL97" s="243"/>
      <c r="GM97" s="243"/>
      <c r="GN97" s="243"/>
      <c r="GO97" s="243"/>
      <c r="GP97" s="243"/>
      <c r="GQ97" s="243"/>
      <c r="GR97" s="243"/>
      <c r="GS97" s="243"/>
      <c r="GT97" s="243"/>
      <c r="GU97" s="243"/>
      <c r="GV97" s="243"/>
      <c r="GW97" s="243"/>
      <c r="GX97" s="243"/>
      <c r="GY97" s="243"/>
      <c r="GZ97" s="243"/>
      <c r="HA97" s="243"/>
      <c r="HB97" s="243"/>
      <c r="HC97" s="243"/>
      <c r="HD97" s="243"/>
      <c r="HE97" s="243"/>
      <c r="HF97" s="243"/>
      <c r="HG97" s="243"/>
      <c r="HH97" s="243"/>
      <c r="HI97" s="243"/>
      <c r="HJ97" s="243"/>
      <c r="HK97" s="243"/>
      <c r="HL97" s="243"/>
      <c r="HM97" s="243"/>
      <c r="HN97" s="243"/>
      <c r="HO97" s="243"/>
      <c r="HP97" s="243"/>
      <c r="HQ97" s="243"/>
      <c r="HR97" s="243"/>
      <c r="HS97" s="243"/>
      <c r="HT97" s="243"/>
      <c r="HU97" s="243"/>
      <c r="HV97" s="243"/>
      <c r="HW97" s="243"/>
      <c r="HX97" s="243"/>
      <c r="HY97" s="243"/>
      <c r="HZ97" s="243"/>
      <c r="IA97" s="243"/>
      <c r="IB97" s="243"/>
      <c r="IC97" s="243"/>
      <c r="ID97" s="243"/>
      <c r="IE97" s="243"/>
      <c r="IF97" s="243"/>
      <c r="IG97" s="243"/>
      <c r="IH97" s="243"/>
      <c r="II97" s="243"/>
      <c r="IJ97" s="243"/>
      <c r="IK97" s="243"/>
      <c r="IL97" s="243"/>
      <c r="IM97" s="243"/>
      <c r="IN97" s="243"/>
      <c r="IO97" s="243"/>
      <c r="IP97" s="243"/>
      <c r="IQ97" s="243"/>
      <c r="IR97" s="243"/>
      <c r="IS97" s="243"/>
      <c r="IT97" s="243"/>
      <c r="IU97" s="243"/>
      <c r="IV97" s="243"/>
      <c r="IW97" s="243"/>
    </row>
    <row r="98" customFormat="false" ht="12.75" hidden="false" customHeight="false" outlineLevel="0" collapsed="false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94" t="s">
        <v>148</v>
      </c>
      <c r="V98" s="295"/>
      <c r="W98" s="295"/>
      <c r="X98" s="295"/>
      <c r="Y98" s="300" t="n">
        <v>8</v>
      </c>
      <c r="Z98" s="243"/>
      <c r="AA98" s="96" t="n">
        <f aca="false">SUM(F98:Y98)</f>
        <v>8</v>
      </c>
      <c r="AB98" s="97" t="n">
        <f aca="false">AA98*$C$60</f>
        <v>4</v>
      </c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M98" s="243"/>
      <c r="AN98" s="243"/>
      <c r="AO98" s="243"/>
      <c r="AP98" s="243"/>
      <c r="AQ98" s="243"/>
      <c r="AR98" s="243"/>
      <c r="AS98" s="243"/>
      <c r="AT98" s="243"/>
      <c r="AU98" s="243"/>
      <c r="AV98" s="243"/>
      <c r="AW98" s="243"/>
      <c r="AX98" s="243"/>
      <c r="AY98" s="243"/>
      <c r="AZ98" s="243"/>
      <c r="BA98" s="243"/>
      <c r="BB98" s="243"/>
      <c r="BC98" s="243"/>
      <c r="BD98" s="243"/>
      <c r="BE98" s="243"/>
      <c r="BF98" s="243"/>
      <c r="BG98" s="243"/>
      <c r="BH98" s="243"/>
      <c r="BI98" s="243"/>
      <c r="BJ98" s="243"/>
      <c r="BK98" s="243"/>
      <c r="BL98" s="243"/>
      <c r="BM98" s="243"/>
      <c r="BN98" s="243"/>
      <c r="BO98" s="243"/>
      <c r="BP98" s="243"/>
      <c r="BQ98" s="243"/>
      <c r="BR98" s="243"/>
      <c r="BS98" s="243"/>
      <c r="BT98" s="243"/>
      <c r="BU98" s="243"/>
      <c r="BV98" s="243"/>
      <c r="BW98" s="243"/>
      <c r="BX98" s="243"/>
      <c r="BY98" s="243"/>
      <c r="BZ98" s="243"/>
      <c r="CA98" s="243"/>
      <c r="CB98" s="243"/>
      <c r="CC98" s="243"/>
      <c r="CD98" s="243"/>
      <c r="CE98" s="243"/>
      <c r="CF98" s="243"/>
      <c r="CG98" s="243"/>
      <c r="CH98" s="243"/>
      <c r="CI98" s="243"/>
      <c r="CJ98" s="243"/>
      <c r="CK98" s="243"/>
      <c r="CL98" s="243"/>
      <c r="CM98" s="243"/>
      <c r="CN98" s="243"/>
      <c r="CO98" s="243"/>
      <c r="CP98" s="243"/>
      <c r="CQ98" s="243"/>
      <c r="CR98" s="243"/>
      <c r="CS98" s="243"/>
      <c r="CT98" s="243"/>
      <c r="CU98" s="243"/>
      <c r="CV98" s="243"/>
      <c r="CW98" s="243"/>
      <c r="CX98" s="243"/>
      <c r="CY98" s="243"/>
      <c r="CZ98" s="243"/>
      <c r="DA98" s="243"/>
      <c r="DB98" s="243"/>
      <c r="DC98" s="243"/>
      <c r="DD98" s="243"/>
      <c r="DE98" s="243"/>
      <c r="DF98" s="243"/>
      <c r="DG98" s="243"/>
      <c r="DH98" s="243"/>
      <c r="DI98" s="243"/>
      <c r="DJ98" s="243"/>
      <c r="DK98" s="243"/>
      <c r="DL98" s="243"/>
      <c r="DM98" s="243"/>
      <c r="DN98" s="243"/>
      <c r="DO98" s="243"/>
      <c r="DP98" s="243"/>
      <c r="DQ98" s="243"/>
      <c r="DR98" s="243"/>
      <c r="DS98" s="243"/>
      <c r="DT98" s="243"/>
      <c r="DU98" s="243"/>
      <c r="DV98" s="243"/>
      <c r="DW98" s="243"/>
      <c r="DX98" s="243"/>
      <c r="DY98" s="243"/>
      <c r="DZ98" s="243"/>
      <c r="EA98" s="243"/>
      <c r="EB98" s="243"/>
      <c r="EC98" s="243"/>
      <c r="ED98" s="243"/>
      <c r="EE98" s="243"/>
      <c r="EF98" s="243"/>
      <c r="EG98" s="243"/>
      <c r="EH98" s="243"/>
      <c r="EI98" s="243"/>
      <c r="EJ98" s="243"/>
      <c r="EK98" s="243"/>
      <c r="EL98" s="243"/>
      <c r="EM98" s="243"/>
      <c r="EN98" s="243"/>
      <c r="EO98" s="243"/>
      <c r="EP98" s="243"/>
      <c r="EQ98" s="243"/>
      <c r="ER98" s="243"/>
      <c r="ES98" s="243"/>
      <c r="ET98" s="243"/>
      <c r="EU98" s="243"/>
      <c r="EV98" s="243"/>
      <c r="EW98" s="243"/>
      <c r="EX98" s="243"/>
      <c r="EY98" s="243"/>
      <c r="EZ98" s="243"/>
      <c r="FA98" s="243"/>
      <c r="FB98" s="243"/>
      <c r="FC98" s="243"/>
      <c r="FD98" s="243"/>
      <c r="FE98" s="243"/>
      <c r="FF98" s="243"/>
      <c r="FG98" s="243"/>
      <c r="FH98" s="243"/>
      <c r="FI98" s="243"/>
      <c r="FJ98" s="243"/>
      <c r="FK98" s="243"/>
      <c r="FL98" s="243"/>
      <c r="FM98" s="243"/>
      <c r="FN98" s="243"/>
      <c r="FO98" s="243"/>
      <c r="FP98" s="243"/>
      <c r="FQ98" s="243"/>
      <c r="FR98" s="243"/>
      <c r="FS98" s="243"/>
      <c r="FT98" s="243"/>
      <c r="FU98" s="243"/>
      <c r="FV98" s="243"/>
      <c r="FW98" s="243"/>
      <c r="FX98" s="243"/>
      <c r="FY98" s="243"/>
      <c r="FZ98" s="243"/>
      <c r="GA98" s="243"/>
      <c r="GB98" s="243"/>
      <c r="GC98" s="243"/>
      <c r="GD98" s="243"/>
      <c r="GE98" s="243"/>
      <c r="GF98" s="243"/>
      <c r="GG98" s="243"/>
      <c r="GH98" s="243"/>
      <c r="GI98" s="243"/>
      <c r="GJ98" s="243"/>
      <c r="GK98" s="243"/>
      <c r="GL98" s="243"/>
      <c r="GM98" s="243"/>
      <c r="GN98" s="243"/>
      <c r="GO98" s="243"/>
      <c r="GP98" s="243"/>
      <c r="GQ98" s="243"/>
      <c r="GR98" s="243"/>
      <c r="GS98" s="243"/>
      <c r="GT98" s="243"/>
      <c r="GU98" s="243"/>
      <c r="GV98" s="243"/>
      <c r="GW98" s="243"/>
      <c r="GX98" s="243"/>
      <c r="GY98" s="243"/>
      <c r="GZ98" s="243"/>
      <c r="HA98" s="243"/>
      <c r="HB98" s="243"/>
      <c r="HC98" s="243"/>
      <c r="HD98" s="243"/>
      <c r="HE98" s="243"/>
      <c r="HF98" s="243"/>
      <c r="HG98" s="243"/>
      <c r="HH98" s="243"/>
      <c r="HI98" s="243"/>
      <c r="HJ98" s="243"/>
      <c r="HK98" s="243"/>
      <c r="HL98" s="243"/>
      <c r="HM98" s="243"/>
      <c r="HN98" s="243"/>
      <c r="HO98" s="243"/>
      <c r="HP98" s="243"/>
      <c r="HQ98" s="243"/>
      <c r="HR98" s="243"/>
      <c r="HS98" s="243"/>
      <c r="HT98" s="243"/>
      <c r="HU98" s="243"/>
      <c r="HV98" s="243"/>
      <c r="HW98" s="243"/>
      <c r="HX98" s="243"/>
      <c r="HY98" s="243"/>
      <c r="HZ98" s="243"/>
      <c r="IA98" s="243"/>
      <c r="IB98" s="243"/>
      <c r="IC98" s="243"/>
      <c r="ID98" s="243"/>
      <c r="IE98" s="243"/>
      <c r="IF98" s="243"/>
      <c r="IG98" s="243"/>
      <c r="IH98" s="243"/>
      <c r="II98" s="243"/>
      <c r="IJ98" s="243"/>
      <c r="IK98" s="243"/>
      <c r="IL98" s="243"/>
      <c r="IM98" s="243"/>
      <c r="IN98" s="243"/>
      <c r="IO98" s="243"/>
      <c r="IP98" s="243"/>
      <c r="IQ98" s="243"/>
      <c r="IR98" s="243"/>
      <c r="IS98" s="243"/>
      <c r="IT98" s="243"/>
      <c r="IU98" s="243"/>
      <c r="IV98" s="243"/>
      <c r="IW98" s="243"/>
    </row>
    <row r="99" customFormat="false" ht="13.5" hidden="false" customHeight="false" outlineLevel="0" collapsed="false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301" t="s">
        <v>142</v>
      </c>
      <c r="V99" s="302"/>
      <c r="W99" s="302"/>
      <c r="X99" s="302"/>
      <c r="Y99" s="303" t="n">
        <f aca="false">Y97*Y98</f>
        <v>10487.4341295176</v>
      </c>
      <c r="Z99" s="243"/>
      <c r="AA99" s="96" t="n">
        <f aca="false">SUM(F99:Y99)</f>
        <v>10487.4341295176</v>
      </c>
      <c r="AB99" s="97" t="n">
        <f aca="false">AA99*$C$60</f>
        <v>5243.71706475881</v>
      </c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M99" s="243"/>
      <c r="AN99" s="243"/>
      <c r="AO99" s="243"/>
      <c r="AP99" s="243"/>
      <c r="AQ99" s="243"/>
      <c r="AR99" s="243"/>
      <c r="AS99" s="243"/>
      <c r="AT99" s="243"/>
      <c r="AU99" s="243"/>
      <c r="AV99" s="243"/>
      <c r="AW99" s="243"/>
      <c r="AX99" s="243"/>
      <c r="AY99" s="243"/>
      <c r="AZ99" s="243"/>
      <c r="BA99" s="243"/>
      <c r="BB99" s="243"/>
      <c r="BC99" s="243"/>
      <c r="BD99" s="243"/>
      <c r="BE99" s="243"/>
      <c r="BF99" s="243"/>
      <c r="BG99" s="243"/>
      <c r="BH99" s="243"/>
      <c r="BI99" s="243"/>
      <c r="BJ99" s="243"/>
      <c r="BK99" s="243"/>
      <c r="BL99" s="243"/>
      <c r="BM99" s="243"/>
      <c r="BN99" s="243"/>
      <c r="BO99" s="243"/>
      <c r="BP99" s="243"/>
      <c r="BQ99" s="243"/>
      <c r="BR99" s="243"/>
      <c r="BS99" s="243"/>
      <c r="BT99" s="243"/>
      <c r="BU99" s="243"/>
      <c r="BV99" s="243"/>
      <c r="BW99" s="243"/>
      <c r="BX99" s="243"/>
      <c r="BY99" s="243"/>
      <c r="BZ99" s="243"/>
      <c r="CA99" s="243"/>
      <c r="CB99" s="243"/>
      <c r="CC99" s="243"/>
      <c r="CD99" s="243"/>
      <c r="CE99" s="243"/>
      <c r="CF99" s="243"/>
      <c r="CG99" s="243"/>
      <c r="CH99" s="243"/>
      <c r="CI99" s="243"/>
      <c r="CJ99" s="243"/>
      <c r="CK99" s="243"/>
      <c r="CL99" s="243"/>
      <c r="CM99" s="243"/>
      <c r="CN99" s="243"/>
      <c r="CO99" s="243"/>
      <c r="CP99" s="243"/>
      <c r="CQ99" s="243"/>
      <c r="CR99" s="243"/>
      <c r="CS99" s="243"/>
      <c r="CT99" s="243"/>
      <c r="CU99" s="243"/>
      <c r="CV99" s="243"/>
      <c r="CW99" s="243"/>
      <c r="CX99" s="243"/>
      <c r="CY99" s="243"/>
      <c r="CZ99" s="243"/>
      <c r="DA99" s="243"/>
      <c r="DB99" s="243"/>
      <c r="DC99" s="243"/>
      <c r="DD99" s="243"/>
      <c r="DE99" s="243"/>
      <c r="DF99" s="243"/>
      <c r="DG99" s="243"/>
      <c r="DH99" s="243"/>
      <c r="DI99" s="243"/>
      <c r="DJ99" s="243"/>
      <c r="DK99" s="243"/>
      <c r="DL99" s="243"/>
      <c r="DM99" s="243"/>
      <c r="DN99" s="243"/>
      <c r="DO99" s="243"/>
      <c r="DP99" s="243"/>
      <c r="DQ99" s="243"/>
      <c r="DR99" s="243"/>
      <c r="DS99" s="243"/>
      <c r="DT99" s="243"/>
      <c r="DU99" s="243"/>
      <c r="DV99" s="243"/>
      <c r="DW99" s="243"/>
      <c r="DX99" s="243"/>
      <c r="DY99" s="243"/>
      <c r="DZ99" s="243"/>
      <c r="EA99" s="243"/>
      <c r="EB99" s="243"/>
      <c r="EC99" s="243"/>
      <c r="ED99" s="243"/>
      <c r="EE99" s="243"/>
      <c r="EF99" s="243"/>
      <c r="EG99" s="243"/>
      <c r="EH99" s="243"/>
      <c r="EI99" s="243"/>
      <c r="EJ99" s="243"/>
      <c r="EK99" s="243"/>
      <c r="EL99" s="243"/>
      <c r="EM99" s="243"/>
      <c r="EN99" s="243"/>
      <c r="EO99" s="243"/>
      <c r="EP99" s="243"/>
      <c r="EQ99" s="243"/>
      <c r="ER99" s="243"/>
      <c r="ES99" s="243"/>
      <c r="ET99" s="243"/>
      <c r="EU99" s="243"/>
      <c r="EV99" s="243"/>
      <c r="EW99" s="243"/>
      <c r="EX99" s="243"/>
      <c r="EY99" s="243"/>
      <c r="EZ99" s="243"/>
      <c r="FA99" s="243"/>
      <c r="FB99" s="243"/>
      <c r="FC99" s="243"/>
      <c r="FD99" s="243"/>
      <c r="FE99" s="243"/>
      <c r="FF99" s="243"/>
      <c r="FG99" s="243"/>
      <c r="FH99" s="243"/>
      <c r="FI99" s="243"/>
      <c r="FJ99" s="243"/>
      <c r="FK99" s="243"/>
      <c r="FL99" s="243"/>
      <c r="FM99" s="243"/>
      <c r="FN99" s="243"/>
      <c r="FO99" s="243"/>
      <c r="FP99" s="243"/>
      <c r="FQ99" s="243"/>
      <c r="FR99" s="243"/>
      <c r="FS99" s="243"/>
      <c r="FT99" s="243"/>
      <c r="FU99" s="243"/>
      <c r="FV99" s="243"/>
      <c r="FW99" s="243"/>
      <c r="FX99" s="243"/>
      <c r="FY99" s="243"/>
      <c r="FZ99" s="243"/>
      <c r="GA99" s="243"/>
      <c r="GB99" s="243"/>
      <c r="GC99" s="243"/>
      <c r="GD99" s="243"/>
      <c r="GE99" s="243"/>
      <c r="GF99" s="243"/>
      <c r="GG99" s="243"/>
      <c r="GH99" s="243"/>
      <c r="GI99" s="243"/>
      <c r="GJ99" s="243"/>
      <c r="GK99" s="243"/>
      <c r="GL99" s="243"/>
      <c r="GM99" s="243"/>
      <c r="GN99" s="243"/>
      <c r="GO99" s="243"/>
      <c r="GP99" s="243"/>
      <c r="GQ99" s="243"/>
      <c r="GR99" s="243"/>
      <c r="GS99" s="243"/>
      <c r="GT99" s="243"/>
      <c r="GU99" s="243"/>
      <c r="GV99" s="243"/>
      <c r="GW99" s="243"/>
      <c r="GX99" s="243"/>
      <c r="GY99" s="243"/>
      <c r="GZ99" s="243"/>
      <c r="HA99" s="243"/>
      <c r="HB99" s="243"/>
      <c r="HC99" s="243"/>
      <c r="HD99" s="243"/>
      <c r="HE99" s="243"/>
      <c r="HF99" s="243"/>
      <c r="HG99" s="243"/>
      <c r="HH99" s="243"/>
      <c r="HI99" s="243"/>
      <c r="HJ99" s="243"/>
      <c r="HK99" s="243"/>
      <c r="HL99" s="243"/>
      <c r="HM99" s="243"/>
      <c r="HN99" s="243"/>
      <c r="HO99" s="243"/>
      <c r="HP99" s="243"/>
      <c r="HQ99" s="243"/>
      <c r="HR99" s="243"/>
      <c r="HS99" s="243"/>
      <c r="HT99" s="243"/>
      <c r="HU99" s="243"/>
      <c r="HV99" s="243"/>
      <c r="HW99" s="243"/>
      <c r="HX99" s="243"/>
      <c r="HY99" s="243"/>
      <c r="HZ99" s="243"/>
      <c r="IA99" s="243"/>
      <c r="IB99" s="243"/>
      <c r="IC99" s="243"/>
      <c r="ID99" s="243"/>
      <c r="IE99" s="243"/>
      <c r="IF99" s="243"/>
      <c r="IG99" s="243"/>
      <c r="IH99" s="243"/>
      <c r="II99" s="243"/>
      <c r="IJ99" s="243"/>
      <c r="IK99" s="243"/>
      <c r="IL99" s="243"/>
      <c r="IM99" s="243"/>
      <c r="IN99" s="243"/>
      <c r="IO99" s="243"/>
      <c r="IP99" s="243"/>
      <c r="IQ99" s="243"/>
      <c r="IR99" s="243"/>
      <c r="IS99" s="243"/>
      <c r="IT99" s="243"/>
      <c r="IU99" s="243"/>
      <c r="IV99" s="243"/>
      <c r="IW99" s="243"/>
    </row>
    <row r="100" customFormat="false" ht="12.75" hidden="false" customHeight="false" outlineLevel="0" collapsed="false">
      <c r="A100" s="282" t="s">
        <v>149</v>
      </c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  <c r="AA100" s="96" t="n">
        <f aca="false">SUM(F100:Y100)</f>
        <v>0</v>
      </c>
      <c r="AB100" s="97" t="n">
        <f aca="false">AA100*$C$60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  <c r="AO100" s="243"/>
      <c r="AP100" s="243"/>
      <c r="AQ100" s="243"/>
      <c r="AR100" s="243"/>
      <c r="AS100" s="243"/>
      <c r="AT100" s="243"/>
      <c r="AU100" s="243"/>
      <c r="AV100" s="243"/>
      <c r="AW100" s="243"/>
      <c r="AX100" s="243"/>
      <c r="AY100" s="243"/>
      <c r="AZ100" s="243"/>
      <c r="BA100" s="243"/>
      <c r="BB100" s="243"/>
      <c r="BC100" s="243"/>
      <c r="BD100" s="243"/>
      <c r="BE100" s="243"/>
      <c r="BF100" s="243"/>
      <c r="BG100" s="243"/>
      <c r="BH100" s="243"/>
      <c r="BI100" s="243"/>
      <c r="BJ100" s="243"/>
      <c r="BK100" s="243"/>
      <c r="BL100" s="243"/>
      <c r="BM100" s="243"/>
      <c r="BN100" s="243"/>
      <c r="BO100" s="243"/>
      <c r="BP100" s="243"/>
      <c r="BQ100" s="243"/>
      <c r="BR100" s="243"/>
      <c r="BS100" s="243"/>
      <c r="BT100" s="243"/>
      <c r="BU100" s="243"/>
      <c r="BV100" s="243"/>
      <c r="BW100" s="243"/>
      <c r="BX100" s="243"/>
      <c r="BY100" s="243"/>
      <c r="BZ100" s="243"/>
      <c r="CA100" s="243"/>
      <c r="CB100" s="243"/>
      <c r="CC100" s="243"/>
      <c r="CD100" s="243"/>
      <c r="CE100" s="243"/>
      <c r="CF100" s="243"/>
      <c r="CG100" s="243"/>
      <c r="CH100" s="243"/>
      <c r="CI100" s="243"/>
      <c r="CJ100" s="243"/>
      <c r="CK100" s="243"/>
      <c r="CL100" s="243"/>
      <c r="CM100" s="243"/>
      <c r="CN100" s="243"/>
      <c r="CO100" s="243"/>
      <c r="CP100" s="243"/>
      <c r="CQ100" s="243"/>
      <c r="CR100" s="243"/>
      <c r="CS100" s="243"/>
      <c r="CT100" s="243"/>
      <c r="CU100" s="243"/>
      <c r="CV100" s="243"/>
      <c r="CW100" s="243"/>
      <c r="CX100" s="243"/>
      <c r="CY100" s="243"/>
      <c r="CZ100" s="243"/>
      <c r="DA100" s="243"/>
      <c r="DB100" s="243"/>
      <c r="DC100" s="243"/>
      <c r="DD100" s="243"/>
      <c r="DE100" s="243"/>
      <c r="DF100" s="243"/>
      <c r="DG100" s="243"/>
      <c r="DH100" s="243"/>
      <c r="DI100" s="243"/>
      <c r="DJ100" s="243"/>
      <c r="DK100" s="243"/>
      <c r="DL100" s="243"/>
      <c r="DM100" s="243"/>
      <c r="DN100" s="243"/>
      <c r="DO100" s="243"/>
      <c r="DP100" s="243"/>
      <c r="DQ100" s="243"/>
      <c r="DR100" s="243"/>
      <c r="DS100" s="243"/>
      <c r="DT100" s="243"/>
      <c r="DU100" s="243"/>
      <c r="DV100" s="243"/>
      <c r="DW100" s="243"/>
      <c r="DX100" s="243"/>
      <c r="DY100" s="243"/>
      <c r="DZ100" s="243"/>
      <c r="EA100" s="243"/>
      <c r="EB100" s="243"/>
      <c r="EC100" s="243"/>
      <c r="ED100" s="243"/>
      <c r="EE100" s="243"/>
      <c r="EF100" s="243"/>
      <c r="EG100" s="243"/>
      <c r="EH100" s="243"/>
      <c r="EI100" s="243"/>
      <c r="EJ100" s="243"/>
      <c r="EK100" s="243"/>
      <c r="EL100" s="243"/>
      <c r="EM100" s="243"/>
      <c r="EN100" s="243"/>
      <c r="EO100" s="243"/>
      <c r="EP100" s="243"/>
      <c r="EQ100" s="243"/>
      <c r="ER100" s="243"/>
      <c r="ES100" s="243"/>
      <c r="ET100" s="243"/>
      <c r="EU100" s="243"/>
      <c r="EV100" s="243"/>
      <c r="EW100" s="243"/>
      <c r="EX100" s="243"/>
      <c r="EY100" s="243"/>
      <c r="EZ100" s="243"/>
      <c r="FA100" s="243"/>
      <c r="FB100" s="243"/>
      <c r="FC100" s="243"/>
      <c r="FD100" s="243"/>
      <c r="FE100" s="243"/>
      <c r="FF100" s="243"/>
      <c r="FG100" s="243"/>
      <c r="FH100" s="243"/>
      <c r="FI100" s="243"/>
      <c r="FJ100" s="243"/>
      <c r="FK100" s="243"/>
      <c r="FL100" s="243"/>
      <c r="FM100" s="243"/>
      <c r="FN100" s="243"/>
      <c r="FO100" s="243"/>
      <c r="FP100" s="243"/>
      <c r="FQ100" s="243"/>
      <c r="FR100" s="243"/>
      <c r="FS100" s="243"/>
      <c r="FT100" s="243"/>
      <c r="FU100" s="243"/>
      <c r="FV100" s="243"/>
      <c r="FW100" s="243"/>
      <c r="FX100" s="243"/>
      <c r="FY100" s="243"/>
      <c r="FZ100" s="243"/>
      <c r="GA100" s="243"/>
      <c r="GB100" s="243"/>
      <c r="GC100" s="243"/>
      <c r="GD100" s="243"/>
      <c r="GE100" s="243"/>
      <c r="GF100" s="243"/>
      <c r="GG100" s="243"/>
      <c r="GH100" s="243"/>
      <c r="GI100" s="243"/>
      <c r="GJ100" s="243"/>
      <c r="GK100" s="243"/>
      <c r="GL100" s="243"/>
      <c r="GM100" s="243"/>
      <c r="GN100" s="243"/>
      <c r="GO100" s="243"/>
      <c r="GP100" s="243"/>
      <c r="GQ100" s="243"/>
      <c r="GR100" s="243"/>
      <c r="GS100" s="243"/>
      <c r="GT100" s="243"/>
      <c r="GU100" s="243"/>
      <c r="GV100" s="243"/>
      <c r="GW100" s="243"/>
      <c r="GX100" s="243"/>
      <c r="GY100" s="243"/>
      <c r="GZ100" s="243"/>
      <c r="HA100" s="243"/>
      <c r="HB100" s="243"/>
      <c r="HC100" s="243"/>
      <c r="HD100" s="243"/>
      <c r="HE100" s="243"/>
      <c r="HF100" s="243"/>
      <c r="HG100" s="243"/>
      <c r="HH100" s="243"/>
      <c r="HI100" s="243"/>
      <c r="HJ100" s="243"/>
      <c r="HK100" s="243"/>
      <c r="HL100" s="243"/>
      <c r="HM100" s="243"/>
      <c r="HN100" s="243"/>
      <c r="HO100" s="243"/>
      <c r="HP100" s="243"/>
      <c r="HQ100" s="243"/>
      <c r="HR100" s="243"/>
      <c r="HS100" s="243"/>
      <c r="HT100" s="243"/>
      <c r="HU100" s="243"/>
      <c r="HV100" s="243"/>
      <c r="HW100" s="243"/>
      <c r="HX100" s="243"/>
      <c r="HY100" s="243"/>
      <c r="HZ100" s="243"/>
      <c r="IA100" s="243"/>
      <c r="IB100" s="243"/>
      <c r="IC100" s="243"/>
      <c r="ID100" s="243"/>
      <c r="IE100" s="243"/>
      <c r="IF100" s="243"/>
      <c r="IG100" s="243"/>
      <c r="IH100" s="243"/>
      <c r="II100" s="243"/>
      <c r="IJ100" s="243"/>
      <c r="IK100" s="243"/>
      <c r="IL100" s="243"/>
      <c r="IM100" s="243"/>
      <c r="IN100" s="243"/>
      <c r="IO100" s="243"/>
      <c r="IP100" s="243"/>
      <c r="IQ100" s="243"/>
      <c r="IR100" s="243"/>
      <c r="IS100" s="243"/>
      <c r="IT100" s="243"/>
      <c r="IU100" s="243"/>
      <c r="IV100" s="243"/>
      <c r="IW100" s="243"/>
    </row>
    <row r="101" customFormat="false" ht="12.75" hidden="false" customHeight="false" outlineLevel="0" collapsed="false">
      <c r="A101" s="243" t="s">
        <v>150</v>
      </c>
      <c r="B101" s="243"/>
      <c r="C101" s="243"/>
      <c r="D101" s="304" t="n">
        <v>0</v>
      </c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  <c r="AA101" s="96" t="n">
        <f aca="false">SUM(F101:Y101)</f>
        <v>0</v>
      </c>
      <c r="AB101" s="97" t="n">
        <f aca="false">AA101*$C$60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  <c r="AO101" s="243"/>
      <c r="AP101" s="243"/>
      <c r="AQ101" s="243"/>
      <c r="AR101" s="243"/>
      <c r="AS101" s="243"/>
      <c r="AT101" s="243"/>
      <c r="AU101" s="243"/>
      <c r="AV101" s="243"/>
      <c r="AW101" s="243"/>
      <c r="AX101" s="243"/>
      <c r="AY101" s="243"/>
      <c r="AZ101" s="243"/>
      <c r="BA101" s="243"/>
      <c r="BB101" s="243"/>
      <c r="BC101" s="243"/>
      <c r="BD101" s="243"/>
      <c r="BE101" s="243"/>
      <c r="BF101" s="243"/>
      <c r="BG101" s="243"/>
      <c r="BH101" s="243"/>
      <c r="BI101" s="243"/>
      <c r="BJ101" s="243"/>
      <c r="BK101" s="243"/>
      <c r="BL101" s="243"/>
      <c r="BM101" s="243"/>
      <c r="BN101" s="243"/>
      <c r="BO101" s="243"/>
      <c r="BP101" s="243"/>
      <c r="BQ101" s="243"/>
      <c r="BR101" s="243"/>
      <c r="BS101" s="243"/>
      <c r="BT101" s="243"/>
      <c r="BU101" s="243"/>
      <c r="BV101" s="243"/>
      <c r="BW101" s="243"/>
      <c r="BX101" s="243"/>
      <c r="BY101" s="243"/>
      <c r="BZ101" s="243"/>
      <c r="CA101" s="243"/>
      <c r="CB101" s="243"/>
      <c r="CC101" s="243"/>
      <c r="CD101" s="243"/>
      <c r="CE101" s="243"/>
      <c r="CF101" s="243"/>
      <c r="CG101" s="243"/>
      <c r="CH101" s="243"/>
      <c r="CI101" s="243"/>
      <c r="CJ101" s="243"/>
      <c r="CK101" s="243"/>
      <c r="CL101" s="243"/>
      <c r="CM101" s="243"/>
      <c r="CN101" s="243"/>
      <c r="CO101" s="243"/>
      <c r="CP101" s="243"/>
      <c r="CQ101" s="243"/>
      <c r="CR101" s="243"/>
      <c r="CS101" s="243"/>
      <c r="CT101" s="243"/>
      <c r="CU101" s="243"/>
      <c r="CV101" s="243"/>
      <c r="CW101" s="243"/>
      <c r="CX101" s="243"/>
      <c r="CY101" s="243"/>
      <c r="CZ101" s="243"/>
      <c r="DA101" s="243"/>
      <c r="DB101" s="243"/>
      <c r="DC101" s="243"/>
      <c r="DD101" s="243"/>
      <c r="DE101" s="243"/>
      <c r="DF101" s="243"/>
      <c r="DG101" s="243"/>
      <c r="DH101" s="243"/>
      <c r="DI101" s="243"/>
      <c r="DJ101" s="243"/>
      <c r="DK101" s="243"/>
      <c r="DL101" s="243"/>
      <c r="DM101" s="243"/>
      <c r="DN101" s="243"/>
      <c r="DO101" s="243"/>
      <c r="DP101" s="243"/>
      <c r="DQ101" s="243"/>
      <c r="DR101" s="243"/>
      <c r="DS101" s="243"/>
      <c r="DT101" s="243"/>
      <c r="DU101" s="243"/>
      <c r="DV101" s="243"/>
      <c r="DW101" s="243"/>
      <c r="DX101" s="243"/>
      <c r="DY101" s="243"/>
      <c r="DZ101" s="243"/>
      <c r="EA101" s="243"/>
      <c r="EB101" s="243"/>
      <c r="EC101" s="243"/>
      <c r="ED101" s="243"/>
      <c r="EE101" s="243"/>
      <c r="EF101" s="243"/>
      <c r="EG101" s="243"/>
      <c r="EH101" s="243"/>
      <c r="EI101" s="243"/>
      <c r="EJ101" s="243"/>
      <c r="EK101" s="243"/>
      <c r="EL101" s="243"/>
      <c r="EM101" s="243"/>
      <c r="EN101" s="243"/>
      <c r="EO101" s="243"/>
      <c r="EP101" s="243"/>
      <c r="EQ101" s="243"/>
      <c r="ER101" s="243"/>
      <c r="ES101" s="243"/>
      <c r="ET101" s="243"/>
      <c r="EU101" s="243"/>
      <c r="EV101" s="243"/>
      <c r="EW101" s="243"/>
      <c r="EX101" s="243"/>
      <c r="EY101" s="243"/>
      <c r="EZ101" s="243"/>
      <c r="FA101" s="243"/>
      <c r="FB101" s="243"/>
      <c r="FC101" s="243"/>
      <c r="FD101" s="243"/>
      <c r="FE101" s="243"/>
      <c r="FF101" s="243"/>
      <c r="FG101" s="243"/>
      <c r="FH101" s="243"/>
      <c r="FI101" s="243"/>
      <c r="FJ101" s="243"/>
      <c r="FK101" s="243"/>
      <c r="FL101" s="243"/>
      <c r="FM101" s="243"/>
      <c r="FN101" s="243"/>
      <c r="FO101" s="243"/>
      <c r="FP101" s="243"/>
      <c r="FQ101" s="243"/>
      <c r="FR101" s="243"/>
      <c r="FS101" s="243"/>
      <c r="FT101" s="243"/>
      <c r="FU101" s="243"/>
      <c r="FV101" s="243"/>
      <c r="FW101" s="243"/>
      <c r="FX101" s="243"/>
      <c r="FY101" s="243"/>
      <c r="FZ101" s="243"/>
      <c r="GA101" s="243"/>
      <c r="GB101" s="243"/>
      <c r="GC101" s="243"/>
      <c r="GD101" s="243"/>
      <c r="GE101" s="243"/>
      <c r="GF101" s="243"/>
      <c r="GG101" s="243"/>
      <c r="GH101" s="243"/>
      <c r="GI101" s="243"/>
      <c r="GJ101" s="243"/>
      <c r="GK101" s="243"/>
      <c r="GL101" s="243"/>
      <c r="GM101" s="243"/>
      <c r="GN101" s="243"/>
      <c r="GO101" s="243"/>
      <c r="GP101" s="243"/>
      <c r="GQ101" s="243"/>
      <c r="GR101" s="243"/>
      <c r="GS101" s="243"/>
      <c r="GT101" s="243"/>
      <c r="GU101" s="243"/>
      <c r="GV101" s="243"/>
      <c r="GW101" s="243"/>
      <c r="GX101" s="243"/>
      <c r="GY101" s="243"/>
      <c r="GZ101" s="243"/>
      <c r="HA101" s="243"/>
      <c r="HB101" s="243"/>
      <c r="HC101" s="243"/>
      <c r="HD101" s="243"/>
      <c r="HE101" s="243"/>
      <c r="HF101" s="243"/>
      <c r="HG101" s="243"/>
      <c r="HH101" s="243"/>
      <c r="HI101" s="243"/>
      <c r="HJ101" s="243"/>
      <c r="HK101" s="243"/>
      <c r="HL101" s="243"/>
      <c r="HM101" s="243"/>
      <c r="HN101" s="243"/>
      <c r="HO101" s="243"/>
      <c r="HP101" s="243"/>
      <c r="HQ101" s="243"/>
      <c r="HR101" s="243"/>
      <c r="HS101" s="243"/>
      <c r="HT101" s="243"/>
      <c r="HU101" s="243"/>
      <c r="HV101" s="243"/>
      <c r="HW101" s="243"/>
      <c r="HX101" s="243"/>
      <c r="HY101" s="243"/>
      <c r="HZ101" s="243"/>
      <c r="IA101" s="243"/>
      <c r="IB101" s="243"/>
      <c r="IC101" s="243"/>
      <c r="ID101" s="243"/>
      <c r="IE101" s="243"/>
      <c r="IF101" s="243"/>
      <c r="IG101" s="243"/>
      <c r="IH101" s="243"/>
      <c r="II101" s="243"/>
      <c r="IJ101" s="243"/>
      <c r="IK101" s="243"/>
      <c r="IL101" s="243"/>
      <c r="IM101" s="243"/>
      <c r="IN101" s="243"/>
      <c r="IO101" s="243"/>
      <c r="IP101" s="243"/>
      <c r="IQ101" s="243"/>
      <c r="IR101" s="243"/>
      <c r="IS101" s="243"/>
      <c r="IT101" s="243"/>
      <c r="IU101" s="243"/>
      <c r="IV101" s="243"/>
      <c r="IW101" s="243"/>
    </row>
    <row r="102" customFormat="false" ht="15" hidden="false" customHeight="false" outlineLevel="0" collapsed="false">
      <c r="A102" s="243" t="s">
        <v>151</v>
      </c>
      <c r="B102" s="243"/>
      <c r="C102" s="243"/>
      <c r="D102" s="286" t="n">
        <f aca="false">-E92</f>
        <v>12376.4077817279</v>
      </c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  <c r="AA102" s="96" t="n">
        <f aca="false">SUM(F102:Y102)</f>
        <v>0</v>
      </c>
      <c r="AB102" s="97" t="n">
        <f aca="false">AA102*$C$60</f>
        <v>0</v>
      </c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3"/>
      <c r="BB102" s="243"/>
      <c r="BC102" s="243"/>
      <c r="BD102" s="243"/>
      <c r="BE102" s="243"/>
      <c r="BF102" s="243"/>
      <c r="BG102" s="243"/>
      <c r="BH102" s="243"/>
      <c r="BI102" s="243"/>
      <c r="BJ102" s="243"/>
      <c r="BK102" s="243"/>
      <c r="BL102" s="243"/>
      <c r="BM102" s="243"/>
      <c r="BN102" s="243"/>
      <c r="BO102" s="243"/>
      <c r="BP102" s="243"/>
      <c r="BQ102" s="243"/>
      <c r="BR102" s="243"/>
      <c r="BS102" s="243"/>
      <c r="BT102" s="243"/>
      <c r="BU102" s="243"/>
      <c r="BV102" s="243"/>
      <c r="BW102" s="243"/>
      <c r="BX102" s="243"/>
      <c r="BY102" s="243"/>
      <c r="BZ102" s="243"/>
      <c r="CA102" s="243"/>
      <c r="CB102" s="243"/>
      <c r="CC102" s="243"/>
      <c r="CD102" s="243"/>
      <c r="CE102" s="243"/>
      <c r="CF102" s="243"/>
      <c r="CG102" s="243"/>
      <c r="CH102" s="243"/>
      <c r="CI102" s="243"/>
      <c r="CJ102" s="243"/>
      <c r="CK102" s="243"/>
      <c r="CL102" s="243"/>
      <c r="CM102" s="243"/>
      <c r="CN102" s="243"/>
      <c r="CO102" s="243"/>
      <c r="CP102" s="243"/>
      <c r="CQ102" s="243"/>
      <c r="CR102" s="243"/>
      <c r="CS102" s="243"/>
      <c r="CT102" s="243"/>
      <c r="CU102" s="243"/>
      <c r="CV102" s="243"/>
      <c r="CW102" s="243"/>
      <c r="CX102" s="243"/>
      <c r="CY102" s="243"/>
      <c r="CZ102" s="243"/>
      <c r="DA102" s="243"/>
      <c r="DB102" s="243"/>
      <c r="DC102" s="243"/>
      <c r="DD102" s="243"/>
      <c r="DE102" s="243"/>
      <c r="DF102" s="243"/>
      <c r="DG102" s="243"/>
      <c r="DH102" s="243"/>
      <c r="DI102" s="243"/>
      <c r="DJ102" s="243"/>
      <c r="DK102" s="243"/>
      <c r="DL102" s="243"/>
      <c r="DM102" s="243"/>
      <c r="DN102" s="243"/>
      <c r="DO102" s="243"/>
      <c r="DP102" s="243"/>
      <c r="DQ102" s="243"/>
      <c r="DR102" s="243"/>
      <c r="DS102" s="243"/>
      <c r="DT102" s="243"/>
      <c r="DU102" s="243"/>
      <c r="DV102" s="243"/>
      <c r="DW102" s="243"/>
      <c r="DX102" s="243"/>
      <c r="DY102" s="243"/>
      <c r="DZ102" s="243"/>
      <c r="EA102" s="243"/>
      <c r="EB102" s="243"/>
      <c r="EC102" s="243"/>
      <c r="ED102" s="243"/>
      <c r="EE102" s="243"/>
      <c r="EF102" s="243"/>
      <c r="EG102" s="243"/>
      <c r="EH102" s="243"/>
      <c r="EI102" s="243"/>
      <c r="EJ102" s="243"/>
      <c r="EK102" s="243"/>
      <c r="EL102" s="243"/>
      <c r="EM102" s="243"/>
      <c r="EN102" s="243"/>
      <c r="EO102" s="243"/>
      <c r="EP102" s="243"/>
      <c r="EQ102" s="243"/>
      <c r="ER102" s="243"/>
      <c r="ES102" s="243"/>
      <c r="ET102" s="243"/>
      <c r="EU102" s="243"/>
      <c r="EV102" s="243"/>
      <c r="EW102" s="243"/>
      <c r="EX102" s="243"/>
      <c r="EY102" s="243"/>
      <c r="EZ102" s="243"/>
      <c r="FA102" s="243"/>
      <c r="FB102" s="243"/>
      <c r="FC102" s="243"/>
      <c r="FD102" s="243"/>
      <c r="FE102" s="243"/>
      <c r="FF102" s="243"/>
      <c r="FG102" s="243"/>
      <c r="FH102" s="243"/>
      <c r="FI102" s="243"/>
      <c r="FJ102" s="243"/>
      <c r="FK102" s="243"/>
      <c r="FL102" s="243"/>
      <c r="FM102" s="243"/>
      <c r="FN102" s="243"/>
      <c r="FO102" s="243"/>
      <c r="FP102" s="243"/>
      <c r="FQ102" s="243"/>
      <c r="FR102" s="243"/>
      <c r="FS102" s="243"/>
      <c r="FT102" s="243"/>
      <c r="FU102" s="243"/>
      <c r="FV102" s="243"/>
      <c r="FW102" s="243"/>
      <c r="FX102" s="243"/>
      <c r="FY102" s="243"/>
      <c r="FZ102" s="243"/>
      <c r="GA102" s="243"/>
      <c r="GB102" s="243"/>
      <c r="GC102" s="243"/>
      <c r="GD102" s="243"/>
      <c r="GE102" s="243"/>
      <c r="GF102" s="243"/>
      <c r="GG102" s="243"/>
      <c r="GH102" s="243"/>
      <c r="GI102" s="243"/>
      <c r="GJ102" s="243"/>
      <c r="GK102" s="243"/>
      <c r="GL102" s="243"/>
      <c r="GM102" s="243"/>
      <c r="GN102" s="243"/>
      <c r="GO102" s="243"/>
      <c r="GP102" s="243"/>
      <c r="GQ102" s="243"/>
      <c r="GR102" s="243"/>
      <c r="GS102" s="243"/>
      <c r="GT102" s="243"/>
      <c r="GU102" s="243"/>
      <c r="GV102" s="243"/>
      <c r="GW102" s="243"/>
      <c r="GX102" s="243"/>
      <c r="GY102" s="243"/>
      <c r="GZ102" s="243"/>
      <c r="HA102" s="243"/>
      <c r="HB102" s="243"/>
      <c r="HC102" s="243"/>
      <c r="HD102" s="243"/>
      <c r="HE102" s="243"/>
      <c r="HF102" s="243"/>
      <c r="HG102" s="243"/>
      <c r="HH102" s="243"/>
      <c r="HI102" s="243"/>
      <c r="HJ102" s="243"/>
      <c r="HK102" s="243"/>
      <c r="HL102" s="243"/>
      <c r="HM102" s="243"/>
      <c r="HN102" s="243"/>
      <c r="HO102" s="243"/>
      <c r="HP102" s="243"/>
      <c r="HQ102" s="243"/>
      <c r="HR102" s="243"/>
      <c r="HS102" s="243"/>
      <c r="HT102" s="243"/>
      <c r="HU102" s="243"/>
      <c r="HV102" s="243"/>
      <c r="HW102" s="243"/>
      <c r="HX102" s="243"/>
      <c r="HY102" s="243"/>
      <c r="HZ102" s="243"/>
      <c r="IA102" s="243"/>
      <c r="IB102" s="243"/>
      <c r="IC102" s="243"/>
      <c r="ID102" s="243"/>
      <c r="IE102" s="243"/>
      <c r="IF102" s="243"/>
      <c r="IG102" s="243"/>
      <c r="IH102" s="243"/>
      <c r="II102" s="243"/>
      <c r="IJ102" s="243"/>
      <c r="IK102" s="243"/>
      <c r="IL102" s="243"/>
      <c r="IM102" s="243"/>
      <c r="IN102" s="243"/>
      <c r="IO102" s="243"/>
      <c r="IP102" s="243"/>
      <c r="IQ102" s="243"/>
      <c r="IR102" s="243"/>
      <c r="IS102" s="243"/>
      <c r="IT102" s="243"/>
      <c r="IU102" s="243"/>
      <c r="IV102" s="243"/>
      <c r="IW102" s="243"/>
    </row>
    <row r="103" customFormat="false" ht="12.75" hidden="false" customHeight="false" outlineLevel="0" collapsed="false">
      <c r="A103" s="243"/>
      <c r="B103" s="243"/>
      <c r="C103" s="243"/>
      <c r="D103" s="305" t="n">
        <f aca="false">D101+D102</f>
        <v>12376.4077817279</v>
      </c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  <c r="AA103" s="96" t="n">
        <f aca="false">SUM(F103:Y103)</f>
        <v>0</v>
      </c>
      <c r="AB103" s="97" t="n">
        <f aca="false">AA103*$C$60</f>
        <v>0</v>
      </c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M103" s="243"/>
      <c r="AN103" s="243"/>
      <c r="AO103" s="243"/>
      <c r="AP103" s="243"/>
      <c r="AQ103" s="243"/>
      <c r="AR103" s="243"/>
      <c r="AS103" s="243"/>
      <c r="AT103" s="243"/>
      <c r="AU103" s="243"/>
      <c r="AV103" s="243"/>
      <c r="AW103" s="243"/>
      <c r="AX103" s="243"/>
      <c r="AY103" s="243"/>
      <c r="AZ103" s="243"/>
      <c r="BA103" s="243"/>
      <c r="BB103" s="243"/>
      <c r="BC103" s="243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43"/>
      <c r="BN103" s="243"/>
      <c r="BO103" s="243"/>
      <c r="BP103" s="243"/>
      <c r="BQ103" s="243"/>
      <c r="BR103" s="243"/>
      <c r="BS103" s="243"/>
      <c r="BT103" s="243"/>
      <c r="BU103" s="243"/>
      <c r="BV103" s="243"/>
      <c r="BW103" s="243"/>
      <c r="BX103" s="243"/>
      <c r="BY103" s="243"/>
      <c r="BZ103" s="243"/>
      <c r="CA103" s="243"/>
      <c r="CB103" s="243"/>
      <c r="CC103" s="243"/>
      <c r="CD103" s="243"/>
      <c r="CE103" s="243"/>
      <c r="CF103" s="243"/>
      <c r="CG103" s="243"/>
      <c r="CH103" s="243"/>
      <c r="CI103" s="243"/>
      <c r="CJ103" s="243"/>
      <c r="CK103" s="243"/>
      <c r="CL103" s="243"/>
      <c r="CM103" s="243"/>
      <c r="CN103" s="243"/>
      <c r="CO103" s="243"/>
      <c r="CP103" s="243"/>
      <c r="CQ103" s="243"/>
      <c r="CR103" s="243"/>
      <c r="CS103" s="243"/>
      <c r="CT103" s="243"/>
      <c r="CU103" s="243"/>
      <c r="CV103" s="243"/>
      <c r="CW103" s="243"/>
      <c r="CX103" s="243"/>
      <c r="CY103" s="243"/>
      <c r="CZ103" s="243"/>
      <c r="DA103" s="243"/>
      <c r="DB103" s="243"/>
      <c r="DC103" s="243"/>
      <c r="DD103" s="243"/>
      <c r="DE103" s="243"/>
      <c r="DF103" s="243"/>
      <c r="DG103" s="243"/>
      <c r="DH103" s="243"/>
      <c r="DI103" s="243"/>
      <c r="DJ103" s="243"/>
      <c r="DK103" s="243"/>
      <c r="DL103" s="243"/>
      <c r="DM103" s="243"/>
      <c r="DN103" s="243"/>
      <c r="DO103" s="243"/>
      <c r="DP103" s="243"/>
      <c r="DQ103" s="243"/>
      <c r="DR103" s="243"/>
      <c r="DS103" s="243"/>
      <c r="DT103" s="243"/>
      <c r="DU103" s="243"/>
      <c r="DV103" s="243"/>
      <c r="DW103" s="243"/>
      <c r="DX103" s="243"/>
      <c r="DY103" s="243"/>
      <c r="DZ103" s="243"/>
      <c r="EA103" s="243"/>
      <c r="EB103" s="243"/>
      <c r="EC103" s="243"/>
      <c r="ED103" s="243"/>
      <c r="EE103" s="243"/>
      <c r="EF103" s="243"/>
      <c r="EG103" s="243"/>
      <c r="EH103" s="243"/>
      <c r="EI103" s="243"/>
      <c r="EJ103" s="243"/>
      <c r="EK103" s="243"/>
      <c r="EL103" s="243"/>
      <c r="EM103" s="243"/>
      <c r="EN103" s="243"/>
      <c r="EO103" s="243"/>
      <c r="EP103" s="243"/>
      <c r="EQ103" s="243"/>
      <c r="ER103" s="243"/>
      <c r="ES103" s="243"/>
      <c r="ET103" s="243"/>
      <c r="EU103" s="243"/>
      <c r="EV103" s="243"/>
      <c r="EW103" s="243"/>
      <c r="EX103" s="243"/>
      <c r="EY103" s="243"/>
      <c r="EZ103" s="243"/>
      <c r="FA103" s="243"/>
      <c r="FB103" s="243"/>
      <c r="FC103" s="243"/>
      <c r="FD103" s="243"/>
      <c r="FE103" s="243"/>
      <c r="FF103" s="243"/>
      <c r="FG103" s="243"/>
      <c r="FH103" s="243"/>
      <c r="FI103" s="243"/>
      <c r="FJ103" s="243"/>
      <c r="FK103" s="243"/>
      <c r="FL103" s="243"/>
      <c r="FM103" s="243"/>
      <c r="FN103" s="243"/>
      <c r="FO103" s="243"/>
      <c r="FP103" s="243"/>
      <c r="FQ103" s="243"/>
      <c r="FR103" s="243"/>
      <c r="FS103" s="243"/>
      <c r="FT103" s="243"/>
      <c r="FU103" s="243"/>
      <c r="FV103" s="243"/>
      <c r="FW103" s="243"/>
      <c r="FX103" s="243"/>
      <c r="FY103" s="243"/>
      <c r="FZ103" s="243"/>
      <c r="GA103" s="243"/>
      <c r="GB103" s="243"/>
      <c r="GC103" s="243"/>
      <c r="GD103" s="243"/>
      <c r="GE103" s="243"/>
      <c r="GF103" s="243"/>
      <c r="GG103" s="243"/>
      <c r="GH103" s="243"/>
      <c r="GI103" s="243"/>
      <c r="GJ103" s="243"/>
      <c r="GK103" s="243"/>
      <c r="GL103" s="243"/>
      <c r="GM103" s="243"/>
      <c r="GN103" s="243"/>
      <c r="GO103" s="243"/>
      <c r="GP103" s="243"/>
      <c r="GQ103" s="243"/>
      <c r="GR103" s="243"/>
      <c r="GS103" s="243"/>
      <c r="GT103" s="243"/>
      <c r="GU103" s="243"/>
      <c r="GV103" s="243"/>
      <c r="GW103" s="243"/>
      <c r="GX103" s="243"/>
      <c r="GY103" s="243"/>
      <c r="GZ103" s="243"/>
      <c r="HA103" s="243"/>
      <c r="HB103" s="243"/>
      <c r="HC103" s="243"/>
      <c r="HD103" s="243"/>
      <c r="HE103" s="243"/>
      <c r="HF103" s="243"/>
      <c r="HG103" s="243"/>
      <c r="HH103" s="243"/>
      <c r="HI103" s="243"/>
      <c r="HJ103" s="243"/>
      <c r="HK103" s="243"/>
      <c r="HL103" s="243"/>
      <c r="HM103" s="243"/>
      <c r="HN103" s="243"/>
      <c r="HO103" s="243"/>
      <c r="HP103" s="243"/>
      <c r="HQ103" s="243"/>
      <c r="HR103" s="243"/>
      <c r="HS103" s="243"/>
      <c r="HT103" s="243"/>
      <c r="HU103" s="243"/>
      <c r="HV103" s="243"/>
      <c r="HW103" s="243"/>
      <c r="HX103" s="243"/>
      <c r="HY103" s="243"/>
      <c r="HZ103" s="243"/>
      <c r="IA103" s="243"/>
      <c r="IB103" s="243"/>
      <c r="IC103" s="243"/>
      <c r="ID103" s="243"/>
      <c r="IE103" s="243"/>
      <c r="IF103" s="243"/>
      <c r="IG103" s="243"/>
      <c r="IH103" s="243"/>
      <c r="II103" s="243"/>
      <c r="IJ103" s="243"/>
      <c r="IK103" s="243"/>
      <c r="IL103" s="243"/>
      <c r="IM103" s="243"/>
      <c r="IN103" s="243"/>
      <c r="IO103" s="243"/>
      <c r="IP103" s="243"/>
      <c r="IQ103" s="243"/>
      <c r="IR103" s="243"/>
      <c r="IS103" s="243"/>
      <c r="IT103" s="243"/>
      <c r="IU103" s="243"/>
      <c r="IV103" s="243"/>
      <c r="IW103" s="243"/>
    </row>
    <row r="104" customFormat="false" ht="12.75" hidden="false" customHeight="false" outlineLevel="0" collapsed="false">
      <c r="A104" s="243" t="s">
        <v>152</v>
      </c>
      <c r="B104" s="243"/>
      <c r="C104" s="243"/>
      <c r="D104" s="306" t="n">
        <v>0.9</v>
      </c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  <c r="AA104" s="96" t="n">
        <f aca="false">SUM(F104:Y104)</f>
        <v>0</v>
      </c>
      <c r="AB104" s="97" t="n">
        <f aca="false">AA104*$C$60</f>
        <v>0</v>
      </c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M104" s="243"/>
      <c r="AN104" s="243"/>
      <c r="AO104" s="243"/>
      <c r="AP104" s="243"/>
      <c r="AQ104" s="243"/>
      <c r="AR104" s="243"/>
      <c r="AS104" s="243"/>
      <c r="AT104" s="243"/>
      <c r="AU104" s="243"/>
      <c r="AV104" s="243"/>
      <c r="AW104" s="243"/>
      <c r="AX104" s="243"/>
      <c r="AY104" s="243"/>
      <c r="AZ104" s="243"/>
      <c r="BA104" s="243"/>
      <c r="BB104" s="243"/>
      <c r="BC104" s="243"/>
      <c r="BD104" s="243"/>
      <c r="BE104" s="243"/>
      <c r="BF104" s="243"/>
      <c r="BG104" s="243"/>
      <c r="BH104" s="243"/>
      <c r="BI104" s="243"/>
      <c r="BJ104" s="243"/>
      <c r="BK104" s="243"/>
      <c r="BL104" s="243"/>
      <c r="BM104" s="243"/>
      <c r="BN104" s="243"/>
      <c r="BO104" s="243"/>
      <c r="BP104" s="243"/>
      <c r="BQ104" s="243"/>
      <c r="BR104" s="243"/>
      <c r="BS104" s="243"/>
      <c r="BT104" s="243"/>
      <c r="BU104" s="243"/>
      <c r="BV104" s="243"/>
      <c r="BW104" s="243"/>
      <c r="BX104" s="243"/>
      <c r="BY104" s="243"/>
      <c r="BZ104" s="243"/>
      <c r="CA104" s="243"/>
      <c r="CB104" s="243"/>
      <c r="CC104" s="243"/>
      <c r="CD104" s="243"/>
      <c r="CE104" s="243"/>
      <c r="CF104" s="243"/>
      <c r="CG104" s="243"/>
      <c r="CH104" s="243"/>
      <c r="CI104" s="243"/>
      <c r="CJ104" s="243"/>
      <c r="CK104" s="243"/>
      <c r="CL104" s="243"/>
      <c r="CM104" s="243"/>
      <c r="CN104" s="243"/>
      <c r="CO104" s="243"/>
      <c r="CP104" s="243"/>
      <c r="CQ104" s="243"/>
      <c r="CR104" s="243"/>
      <c r="CS104" s="243"/>
      <c r="CT104" s="243"/>
      <c r="CU104" s="243"/>
      <c r="CV104" s="243"/>
      <c r="CW104" s="243"/>
      <c r="CX104" s="243"/>
      <c r="CY104" s="243"/>
      <c r="CZ104" s="243"/>
      <c r="DA104" s="243"/>
      <c r="DB104" s="243"/>
      <c r="DC104" s="243"/>
      <c r="DD104" s="243"/>
      <c r="DE104" s="243"/>
      <c r="DF104" s="243"/>
      <c r="DG104" s="243"/>
      <c r="DH104" s="243"/>
      <c r="DI104" s="243"/>
      <c r="DJ104" s="243"/>
      <c r="DK104" s="243"/>
      <c r="DL104" s="243"/>
      <c r="DM104" s="243"/>
      <c r="DN104" s="243"/>
      <c r="DO104" s="243"/>
      <c r="DP104" s="243"/>
      <c r="DQ104" s="243"/>
      <c r="DR104" s="243"/>
      <c r="DS104" s="243"/>
      <c r="DT104" s="243"/>
      <c r="DU104" s="243"/>
      <c r="DV104" s="243"/>
      <c r="DW104" s="243"/>
      <c r="DX104" s="243"/>
      <c r="DY104" s="243"/>
      <c r="DZ104" s="243"/>
      <c r="EA104" s="243"/>
      <c r="EB104" s="243"/>
      <c r="EC104" s="243"/>
      <c r="ED104" s="243"/>
      <c r="EE104" s="243"/>
      <c r="EF104" s="243"/>
      <c r="EG104" s="243"/>
      <c r="EH104" s="243"/>
      <c r="EI104" s="243"/>
      <c r="EJ104" s="243"/>
      <c r="EK104" s="243"/>
      <c r="EL104" s="243"/>
      <c r="EM104" s="243"/>
      <c r="EN104" s="243"/>
      <c r="EO104" s="243"/>
      <c r="EP104" s="243"/>
      <c r="EQ104" s="243"/>
      <c r="ER104" s="243"/>
      <c r="ES104" s="243"/>
      <c r="ET104" s="243"/>
      <c r="EU104" s="243"/>
      <c r="EV104" s="243"/>
      <c r="EW104" s="243"/>
      <c r="EX104" s="243"/>
      <c r="EY104" s="243"/>
      <c r="EZ104" s="243"/>
      <c r="FA104" s="243"/>
      <c r="FB104" s="243"/>
      <c r="FC104" s="243"/>
      <c r="FD104" s="243"/>
      <c r="FE104" s="243"/>
      <c r="FF104" s="243"/>
      <c r="FG104" s="243"/>
      <c r="FH104" s="243"/>
      <c r="FI104" s="243"/>
      <c r="FJ104" s="243"/>
      <c r="FK104" s="243"/>
      <c r="FL104" s="243"/>
      <c r="FM104" s="243"/>
      <c r="FN104" s="243"/>
      <c r="FO104" s="243"/>
      <c r="FP104" s="243"/>
      <c r="FQ104" s="243"/>
      <c r="FR104" s="243"/>
      <c r="FS104" s="243"/>
      <c r="FT104" s="243"/>
      <c r="FU104" s="243"/>
      <c r="FV104" s="243"/>
      <c r="FW104" s="243"/>
      <c r="FX104" s="243"/>
      <c r="FY104" s="243"/>
      <c r="FZ104" s="243"/>
      <c r="GA104" s="243"/>
      <c r="GB104" s="243"/>
      <c r="GC104" s="243"/>
      <c r="GD104" s="243"/>
      <c r="GE104" s="243"/>
      <c r="GF104" s="243"/>
      <c r="GG104" s="243"/>
      <c r="GH104" s="243"/>
      <c r="GI104" s="243"/>
      <c r="GJ104" s="243"/>
      <c r="GK104" s="243"/>
      <c r="GL104" s="243"/>
      <c r="GM104" s="243"/>
      <c r="GN104" s="243"/>
      <c r="GO104" s="243"/>
      <c r="GP104" s="243"/>
      <c r="GQ104" s="243"/>
      <c r="GR104" s="243"/>
      <c r="GS104" s="243"/>
      <c r="GT104" s="243"/>
      <c r="GU104" s="243"/>
      <c r="GV104" s="243"/>
      <c r="GW104" s="243"/>
      <c r="GX104" s="243"/>
      <c r="GY104" s="243"/>
      <c r="GZ104" s="243"/>
      <c r="HA104" s="243"/>
      <c r="HB104" s="243"/>
      <c r="HC104" s="243"/>
      <c r="HD104" s="243"/>
      <c r="HE104" s="243"/>
      <c r="HF104" s="243"/>
      <c r="HG104" s="243"/>
      <c r="HH104" s="243"/>
      <c r="HI104" s="243"/>
      <c r="HJ104" s="243"/>
      <c r="HK104" s="243"/>
      <c r="HL104" s="243"/>
      <c r="HM104" s="243"/>
      <c r="HN104" s="243"/>
      <c r="HO104" s="243"/>
      <c r="HP104" s="243"/>
      <c r="HQ104" s="243"/>
      <c r="HR104" s="243"/>
      <c r="HS104" s="243"/>
      <c r="HT104" s="243"/>
      <c r="HU104" s="243"/>
      <c r="HV104" s="243"/>
      <c r="HW104" s="243"/>
      <c r="HX104" s="243"/>
      <c r="HY104" s="243"/>
      <c r="HZ104" s="243"/>
      <c r="IA104" s="243"/>
      <c r="IB104" s="243"/>
      <c r="IC104" s="243"/>
      <c r="ID104" s="243"/>
      <c r="IE104" s="243"/>
      <c r="IF104" s="243"/>
      <c r="IG104" s="243"/>
      <c r="IH104" s="243"/>
      <c r="II104" s="243"/>
      <c r="IJ104" s="243"/>
      <c r="IK104" s="243"/>
      <c r="IL104" s="243"/>
      <c r="IM104" s="243"/>
      <c r="IN104" s="243"/>
      <c r="IO104" s="243"/>
      <c r="IP104" s="243"/>
      <c r="IQ104" s="243"/>
      <c r="IR104" s="243"/>
      <c r="IS104" s="243"/>
      <c r="IT104" s="243"/>
      <c r="IU104" s="243"/>
      <c r="IV104" s="243"/>
      <c r="IW104" s="243"/>
    </row>
    <row r="105" customFormat="false" ht="12.75" hidden="false" customHeight="false" outlineLevel="0" collapsed="false">
      <c r="A105" s="243" t="s">
        <v>153</v>
      </c>
      <c r="B105" s="243"/>
      <c r="C105" s="243"/>
      <c r="D105" s="305" t="n">
        <f aca="false">D103*D104</f>
        <v>11138.7670035552</v>
      </c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96" t="n">
        <f aca="false">SUM(F105:Y105)</f>
        <v>0</v>
      </c>
      <c r="AB105" s="97" t="n">
        <f aca="false">AA105*$C$60</f>
        <v>0</v>
      </c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M105" s="243"/>
      <c r="AN105" s="243"/>
      <c r="AO105" s="243"/>
      <c r="AP105" s="243"/>
      <c r="AQ105" s="243"/>
      <c r="AR105" s="243"/>
      <c r="AS105" s="243"/>
      <c r="AT105" s="243"/>
      <c r="AU105" s="243"/>
      <c r="AV105" s="243"/>
      <c r="AW105" s="243"/>
      <c r="AX105" s="243"/>
      <c r="AY105" s="243"/>
      <c r="AZ105" s="243"/>
      <c r="BA105" s="243"/>
      <c r="BB105" s="243"/>
      <c r="BC105" s="243"/>
      <c r="BD105" s="243"/>
      <c r="BE105" s="243"/>
      <c r="BF105" s="243"/>
      <c r="BG105" s="243"/>
      <c r="BH105" s="243"/>
      <c r="BI105" s="243"/>
      <c r="BJ105" s="243"/>
      <c r="BK105" s="243"/>
      <c r="BL105" s="243"/>
      <c r="BM105" s="243"/>
      <c r="BN105" s="243"/>
      <c r="BO105" s="243"/>
      <c r="BP105" s="243"/>
      <c r="BQ105" s="243"/>
      <c r="BR105" s="243"/>
      <c r="BS105" s="243"/>
      <c r="BT105" s="243"/>
      <c r="BU105" s="243"/>
      <c r="BV105" s="243"/>
      <c r="BW105" s="243"/>
      <c r="BX105" s="243"/>
      <c r="BY105" s="243"/>
      <c r="BZ105" s="243"/>
      <c r="CA105" s="243"/>
      <c r="CB105" s="243"/>
      <c r="CC105" s="243"/>
      <c r="CD105" s="243"/>
      <c r="CE105" s="243"/>
      <c r="CF105" s="243"/>
      <c r="CG105" s="243"/>
      <c r="CH105" s="243"/>
      <c r="CI105" s="243"/>
      <c r="CJ105" s="243"/>
      <c r="CK105" s="243"/>
      <c r="CL105" s="243"/>
      <c r="CM105" s="243"/>
      <c r="CN105" s="243"/>
      <c r="CO105" s="243"/>
      <c r="CP105" s="243"/>
      <c r="CQ105" s="243"/>
      <c r="CR105" s="243"/>
      <c r="CS105" s="243"/>
      <c r="CT105" s="243"/>
      <c r="CU105" s="243"/>
      <c r="CV105" s="243"/>
      <c r="CW105" s="243"/>
      <c r="CX105" s="243"/>
      <c r="CY105" s="243"/>
      <c r="CZ105" s="243"/>
      <c r="DA105" s="243"/>
      <c r="DB105" s="243"/>
      <c r="DC105" s="243"/>
      <c r="DD105" s="243"/>
      <c r="DE105" s="243"/>
      <c r="DF105" s="243"/>
      <c r="DG105" s="243"/>
      <c r="DH105" s="243"/>
      <c r="DI105" s="243"/>
      <c r="DJ105" s="243"/>
      <c r="DK105" s="243"/>
      <c r="DL105" s="243"/>
      <c r="DM105" s="243"/>
      <c r="DN105" s="243"/>
      <c r="DO105" s="243"/>
      <c r="DP105" s="243"/>
      <c r="DQ105" s="243"/>
      <c r="DR105" s="243"/>
      <c r="DS105" s="243"/>
      <c r="DT105" s="243"/>
      <c r="DU105" s="243"/>
      <c r="DV105" s="243"/>
      <c r="DW105" s="243"/>
      <c r="DX105" s="243"/>
      <c r="DY105" s="243"/>
      <c r="DZ105" s="243"/>
      <c r="EA105" s="243"/>
      <c r="EB105" s="243"/>
      <c r="EC105" s="243"/>
      <c r="ED105" s="243"/>
      <c r="EE105" s="243"/>
      <c r="EF105" s="243"/>
      <c r="EG105" s="243"/>
      <c r="EH105" s="243"/>
      <c r="EI105" s="243"/>
      <c r="EJ105" s="243"/>
      <c r="EK105" s="243"/>
      <c r="EL105" s="243"/>
      <c r="EM105" s="243"/>
      <c r="EN105" s="243"/>
      <c r="EO105" s="243"/>
      <c r="EP105" s="243"/>
      <c r="EQ105" s="243"/>
      <c r="ER105" s="243"/>
      <c r="ES105" s="243"/>
      <c r="ET105" s="243"/>
      <c r="EU105" s="243"/>
      <c r="EV105" s="243"/>
      <c r="EW105" s="243"/>
      <c r="EX105" s="243"/>
      <c r="EY105" s="243"/>
      <c r="EZ105" s="243"/>
      <c r="FA105" s="243"/>
      <c r="FB105" s="243"/>
      <c r="FC105" s="243"/>
      <c r="FD105" s="243"/>
      <c r="FE105" s="243"/>
      <c r="FF105" s="243"/>
      <c r="FG105" s="243"/>
      <c r="FH105" s="243"/>
      <c r="FI105" s="243"/>
      <c r="FJ105" s="243"/>
      <c r="FK105" s="243"/>
      <c r="FL105" s="243"/>
      <c r="FM105" s="243"/>
      <c r="FN105" s="243"/>
      <c r="FO105" s="243"/>
      <c r="FP105" s="243"/>
      <c r="FQ105" s="243"/>
      <c r="FR105" s="243"/>
      <c r="FS105" s="243"/>
      <c r="FT105" s="243"/>
      <c r="FU105" s="243"/>
      <c r="FV105" s="243"/>
      <c r="FW105" s="243"/>
      <c r="FX105" s="243"/>
      <c r="FY105" s="243"/>
      <c r="FZ105" s="243"/>
      <c r="GA105" s="243"/>
      <c r="GB105" s="243"/>
      <c r="GC105" s="243"/>
      <c r="GD105" s="243"/>
      <c r="GE105" s="243"/>
      <c r="GF105" s="243"/>
      <c r="GG105" s="243"/>
      <c r="GH105" s="243"/>
      <c r="GI105" s="243"/>
      <c r="GJ105" s="243"/>
      <c r="GK105" s="243"/>
      <c r="GL105" s="243"/>
      <c r="GM105" s="243"/>
      <c r="GN105" s="243"/>
      <c r="GO105" s="243"/>
      <c r="GP105" s="243"/>
      <c r="GQ105" s="243"/>
      <c r="GR105" s="243"/>
      <c r="GS105" s="243"/>
      <c r="GT105" s="243"/>
      <c r="GU105" s="243"/>
      <c r="GV105" s="243"/>
      <c r="GW105" s="243"/>
      <c r="GX105" s="243"/>
      <c r="GY105" s="243"/>
      <c r="GZ105" s="243"/>
      <c r="HA105" s="243"/>
      <c r="HB105" s="243"/>
      <c r="HC105" s="243"/>
      <c r="HD105" s="243"/>
      <c r="HE105" s="243"/>
      <c r="HF105" s="243"/>
      <c r="HG105" s="243"/>
      <c r="HH105" s="243"/>
      <c r="HI105" s="243"/>
      <c r="HJ105" s="243"/>
      <c r="HK105" s="243"/>
      <c r="HL105" s="243"/>
      <c r="HM105" s="243"/>
      <c r="HN105" s="243"/>
      <c r="HO105" s="243"/>
      <c r="HP105" s="243"/>
      <c r="HQ105" s="243"/>
      <c r="HR105" s="243"/>
      <c r="HS105" s="243"/>
      <c r="HT105" s="243"/>
      <c r="HU105" s="243"/>
      <c r="HV105" s="243"/>
      <c r="HW105" s="243"/>
      <c r="HX105" s="243"/>
      <c r="HY105" s="243"/>
      <c r="HZ105" s="243"/>
      <c r="IA105" s="243"/>
      <c r="IB105" s="243"/>
      <c r="IC105" s="243"/>
      <c r="ID105" s="243"/>
      <c r="IE105" s="243"/>
      <c r="IF105" s="243"/>
      <c r="IG105" s="243"/>
      <c r="IH105" s="243"/>
      <c r="II105" s="243"/>
      <c r="IJ105" s="243"/>
      <c r="IK105" s="243"/>
      <c r="IL105" s="243"/>
      <c r="IM105" s="243"/>
      <c r="IN105" s="243"/>
      <c r="IO105" s="243"/>
      <c r="IP105" s="243"/>
      <c r="IQ105" s="243"/>
      <c r="IR105" s="243"/>
      <c r="IS105" s="243"/>
      <c r="IT105" s="243"/>
      <c r="IU105" s="243"/>
      <c r="IV105" s="243"/>
      <c r="IW105" s="243"/>
    </row>
    <row r="106" customFormat="false" ht="12.75" hidden="false" customHeight="false" outlineLevel="0" collapsed="false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  <c r="AA106" s="96" t="n">
        <f aca="false">SUM(F106:Y106)</f>
        <v>0</v>
      </c>
      <c r="AB106" s="97" t="n">
        <f aca="false">AA106*$C$60</f>
        <v>0</v>
      </c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M106" s="243"/>
      <c r="AN106" s="243"/>
      <c r="AO106" s="243"/>
      <c r="AP106" s="243"/>
      <c r="AQ106" s="243"/>
      <c r="AR106" s="243"/>
      <c r="AS106" s="243"/>
      <c r="AT106" s="243"/>
      <c r="AU106" s="243"/>
      <c r="AV106" s="243"/>
      <c r="AW106" s="243"/>
      <c r="AX106" s="243"/>
      <c r="AY106" s="243"/>
      <c r="AZ106" s="243"/>
      <c r="BA106" s="243"/>
      <c r="BB106" s="243"/>
      <c r="BC106" s="243"/>
      <c r="BD106" s="243"/>
      <c r="BE106" s="243"/>
      <c r="BF106" s="243"/>
      <c r="BG106" s="243"/>
      <c r="BH106" s="243"/>
      <c r="BI106" s="243"/>
      <c r="BJ106" s="243"/>
      <c r="BK106" s="243"/>
      <c r="BL106" s="243"/>
      <c r="BM106" s="243"/>
      <c r="BN106" s="243"/>
      <c r="BO106" s="243"/>
      <c r="BP106" s="243"/>
      <c r="BQ106" s="243"/>
      <c r="BR106" s="243"/>
      <c r="BS106" s="243"/>
      <c r="BT106" s="243"/>
      <c r="BU106" s="243"/>
      <c r="BV106" s="243"/>
      <c r="BW106" s="243"/>
      <c r="BX106" s="243"/>
      <c r="BY106" s="243"/>
      <c r="BZ106" s="243"/>
      <c r="CA106" s="243"/>
      <c r="CB106" s="243"/>
      <c r="CC106" s="243"/>
      <c r="CD106" s="243"/>
      <c r="CE106" s="243"/>
      <c r="CF106" s="243"/>
      <c r="CG106" s="243"/>
      <c r="CH106" s="243"/>
      <c r="CI106" s="243"/>
      <c r="CJ106" s="243"/>
      <c r="CK106" s="243"/>
      <c r="CL106" s="243"/>
      <c r="CM106" s="243"/>
      <c r="CN106" s="243"/>
      <c r="CO106" s="243"/>
      <c r="CP106" s="243"/>
      <c r="CQ106" s="243"/>
      <c r="CR106" s="243"/>
      <c r="CS106" s="243"/>
      <c r="CT106" s="243"/>
      <c r="CU106" s="243"/>
      <c r="CV106" s="243"/>
      <c r="CW106" s="243"/>
      <c r="CX106" s="243"/>
      <c r="CY106" s="243"/>
      <c r="CZ106" s="243"/>
      <c r="DA106" s="243"/>
      <c r="DB106" s="243"/>
      <c r="DC106" s="243"/>
      <c r="DD106" s="243"/>
      <c r="DE106" s="243"/>
      <c r="DF106" s="243"/>
      <c r="DG106" s="243"/>
      <c r="DH106" s="243"/>
      <c r="DI106" s="243"/>
      <c r="DJ106" s="243"/>
      <c r="DK106" s="243"/>
      <c r="DL106" s="243"/>
      <c r="DM106" s="243"/>
      <c r="DN106" s="243"/>
      <c r="DO106" s="243"/>
      <c r="DP106" s="243"/>
      <c r="DQ106" s="243"/>
      <c r="DR106" s="243"/>
      <c r="DS106" s="243"/>
      <c r="DT106" s="243"/>
      <c r="DU106" s="243"/>
      <c r="DV106" s="243"/>
      <c r="DW106" s="243"/>
      <c r="DX106" s="243"/>
      <c r="DY106" s="243"/>
      <c r="DZ106" s="243"/>
      <c r="EA106" s="243"/>
      <c r="EB106" s="243"/>
      <c r="EC106" s="243"/>
      <c r="ED106" s="243"/>
      <c r="EE106" s="243"/>
      <c r="EF106" s="243"/>
      <c r="EG106" s="243"/>
      <c r="EH106" s="243"/>
      <c r="EI106" s="243"/>
      <c r="EJ106" s="243"/>
      <c r="EK106" s="243"/>
      <c r="EL106" s="243"/>
      <c r="EM106" s="243"/>
      <c r="EN106" s="243"/>
      <c r="EO106" s="243"/>
      <c r="EP106" s="243"/>
      <c r="EQ106" s="243"/>
      <c r="ER106" s="243"/>
      <c r="ES106" s="243"/>
      <c r="ET106" s="243"/>
      <c r="EU106" s="243"/>
      <c r="EV106" s="243"/>
      <c r="EW106" s="243"/>
      <c r="EX106" s="243"/>
      <c r="EY106" s="243"/>
      <c r="EZ106" s="243"/>
      <c r="FA106" s="243"/>
      <c r="FB106" s="243"/>
      <c r="FC106" s="243"/>
      <c r="FD106" s="243"/>
      <c r="FE106" s="243"/>
      <c r="FF106" s="243"/>
      <c r="FG106" s="243"/>
      <c r="FH106" s="243"/>
      <c r="FI106" s="243"/>
      <c r="FJ106" s="243"/>
      <c r="FK106" s="243"/>
      <c r="FL106" s="243"/>
      <c r="FM106" s="243"/>
      <c r="FN106" s="243"/>
      <c r="FO106" s="243"/>
      <c r="FP106" s="243"/>
      <c r="FQ106" s="243"/>
      <c r="FR106" s="243"/>
      <c r="FS106" s="243"/>
      <c r="FT106" s="243"/>
      <c r="FU106" s="243"/>
      <c r="FV106" s="243"/>
      <c r="FW106" s="243"/>
      <c r="FX106" s="243"/>
      <c r="FY106" s="243"/>
      <c r="FZ106" s="243"/>
      <c r="GA106" s="243"/>
      <c r="GB106" s="243"/>
      <c r="GC106" s="243"/>
      <c r="GD106" s="243"/>
      <c r="GE106" s="243"/>
      <c r="GF106" s="243"/>
      <c r="GG106" s="243"/>
      <c r="GH106" s="243"/>
      <c r="GI106" s="243"/>
      <c r="GJ106" s="243"/>
      <c r="GK106" s="243"/>
      <c r="GL106" s="243"/>
      <c r="GM106" s="243"/>
      <c r="GN106" s="243"/>
      <c r="GO106" s="243"/>
      <c r="GP106" s="243"/>
      <c r="GQ106" s="243"/>
      <c r="GR106" s="243"/>
      <c r="GS106" s="243"/>
      <c r="GT106" s="243"/>
      <c r="GU106" s="243"/>
      <c r="GV106" s="243"/>
      <c r="GW106" s="243"/>
      <c r="GX106" s="243"/>
      <c r="GY106" s="243"/>
      <c r="GZ106" s="243"/>
      <c r="HA106" s="243"/>
      <c r="HB106" s="243"/>
      <c r="HC106" s="243"/>
      <c r="HD106" s="243"/>
      <c r="HE106" s="243"/>
      <c r="HF106" s="243"/>
      <c r="HG106" s="243"/>
      <c r="HH106" s="243"/>
      <c r="HI106" s="243"/>
      <c r="HJ106" s="243"/>
      <c r="HK106" s="243"/>
      <c r="HL106" s="243"/>
      <c r="HM106" s="243"/>
      <c r="HN106" s="243"/>
      <c r="HO106" s="243"/>
      <c r="HP106" s="243"/>
      <c r="HQ106" s="243"/>
      <c r="HR106" s="243"/>
      <c r="HS106" s="243"/>
      <c r="HT106" s="243"/>
      <c r="HU106" s="243"/>
      <c r="HV106" s="243"/>
      <c r="HW106" s="243"/>
      <c r="HX106" s="243"/>
      <c r="HY106" s="243"/>
      <c r="HZ106" s="243"/>
      <c r="IA106" s="243"/>
      <c r="IB106" s="243"/>
      <c r="IC106" s="243"/>
      <c r="ID106" s="243"/>
      <c r="IE106" s="243"/>
      <c r="IF106" s="243"/>
      <c r="IG106" s="243"/>
      <c r="IH106" s="243"/>
      <c r="II106" s="243"/>
      <c r="IJ106" s="243"/>
      <c r="IK106" s="243"/>
      <c r="IL106" s="243"/>
      <c r="IM106" s="243"/>
      <c r="IN106" s="243"/>
      <c r="IO106" s="243"/>
      <c r="IP106" s="243"/>
      <c r="IQ106" s="243"/>
      <c r="IR106" s="243"/>
      <c r="IS106" s="243"/>
      <c r="IT106" s="243"/>
      <c r="IU106" s="243"/>
      <c r="IV106" s="243"/>
      <c r="IW106" s="243"/>
    </row>
    <row r="107" customFormat="false" ht="13.5" hidden="false" customHeight="false" outlineLevel="0" collapsed="false">
      <c r="A107" s="243"/>
      <c r="B107" s="243"/>
      <c r="C107" s="243"/>
      <c r="D107" s="243"/>
      <c r="E107" s="243"/>
      <c r="F107" s="283" t="n">
        <f aca="false">F5</f>
        <v>2001</v>
      </c>
      <c r="G107" s="283" t="n">
        <f aca="false">F107+1</f>
        <v>2002</v>
      </c>
      <c r="H107" s="283" t="n">
        <f aca="false">G107+1</f>
        <v>2003</v>
      </c>
      <c r="I107" s="283" t="n">
        <f aca="false">H107+1</f>
        <v>2004</v>
      </c>
      <c r="J107" s="283" t="n">
        <f aca="false">I107+1</f>
        <v>2005</v>
      </c>
      <c r="K107" s="283" t="n">
        <f aca="false">J107+1</f>
        <v>2006</v>
      </c>
      <c r="L107" s="283" t="n">
        <f aca="false">K107+1</f>
        <v>2007</v>
      </c>
      <c r="M107" s="283" t="n">
        <f aca="false">L107+1</f>
        <v>2008</v>
      </c>
      <c r="N107" s="283" t="n">
        <f aca="false">M107+1</f>
        <v>2009</v>
      </c>
      <c r="O107" s="283" t="n">
        <f aca="false">N107+1</f>
        <v>2010</v>
      </c>
      <c r="P107" s="283" t="n">
        <f aca="false">O107+1</f>
        <v>2011</v>
      </c>
      <c r="Q107" s="283" t="n">
        <f aca="false">P107+1</f>
        <v>2012</v>
      </c>
      <c r="R107" s="283" t="n">
        <f aca="false">Q107+1</f>
        <v>2013</v>
      </c>
      <c r="S107" s="283" t="n">
        <f aca="false">R107+1</f>
        <v>2014</v>
      </c>
      <c r="T107" s="283" t="n">
        <f aca="false">S107+1</f>
        <v>2015</v>
      </c>
      <c r="U107" s="283" t="n">
        <f aca="false">T107+1</f>
        <v>2016</v>
      </c>
      <c r="V107" s="283" t="n">
        <f aca="false">U107+1</f>
        <v>2017</v>
      </c>
      <c r="W107" s="283" t="n">
        <f aca="false">V107+1</f>
        <v>2018</v>
      </c>
      <c r="X107" s="283" t="n">
        <f aca="false">W107+1</f>
        <v>2019</v>
      </c>
      <c r="Y107" s="283" t="n">
        <f aca="false">X107+1</f>
        <v>2020</v>
      </c>
      <c r="Z107" s="243"/>
      <c r="AA107" s="96" t="n">
        <f aca="false">SUM(F107:Y107)</f>
        <v>40210</v>
      </c>
      <c r="AB107" s="97" t="n">
        <f aca="false">AA107*$C$60</f>
        <v>20105</v>
      </c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M107" s="243"/>
      <c r="AN107" s="243"/>
      <c r="AO107" s="243"/>
      <c r="AP107" s="243"/>
      <c r="AQ107" s="243"/>
      <c r="AR107" s="243"/>
      <c r="AS107" s="243"/>
      <c r="AT107" s="243"/>
      <c r="AU107" s="243"/>
      <c r="AV107" s="243"/>
      <c r="AW107" s="243"/>
      <c r="AX107" s="243"/>
      <c r="AY107" s="243"/>
      <c r="AZ107" s="243"/>
      <c r="BA107" s="243"/>
      <c r="BB107" s="243"/>
      <c r="BC107" s="243"/>
      <c r="BD107" s="243"/>
      <c r="BE107" s="243"/>
      <c r="BF107" s="243"/>
      <c r="BG107" s="243"/>
      <c r="BH107" s="243"/>
      <c r="BI107" s="243"/>
      <c r="BJ107" s="243"/>
      <c r="BK107" s="243"/>
      <c r="BL107" s="243"/>
      <c r="BM107" s="243"/>
      <c r="BN107" s="243"/>
      <c r="BO107" s="243"/>
      <c r="BP107" s="243"/>
      <c r="BQ107" s="243"/>
      <c r="BR107" s="243"/>
      <c r="BS107" s="243"/>
      <c r="BT107" s="243"/>
      <c r="BU107" s="243"/>
      <c r="BV107" s="243"/>
      <c r="BW107" s="243"/>
      <c r="BX107" s="243"/>
      <c r="BY107" s="243"/>
      <c r="BZ107" s="243"/>
      <c r="CA107" s="243"/>
      <c r="CB107" s="243"/>
      <c r="CC107" s="243"/>
      <c r="CD107" s="243"/>
      <c r="CE107" s="243"/>
      <c r="CF107" s="243"/>
      <c r="CG107" s="243"/>
      <c r="CH107" s="243"/>
      <c r="CI107" s="243"/>
      <c r="CJ107" s="243"/>
      <c r="CK107" s="243"/>
      <c r="CL107" s="243"/>
      <c r="CM107" s="243"/>
      <c r="CN107" s="243"/>
      <c r="CO107" s="243"/>
      <c r="CP107" s="243"/>
      <c r="CQ107" s="243"/>
      <c r="CR107" s="243"/>
      <c r="CS107" s="243"/>
      <c r="CT107" s="243"/>
      <c r="CU107" s="243"/>
      <c r="CV107" s="243"/>
      <c r="CW107" s="243"/>
      <c r="CX107" s="243"/>
      <c r="CY107" s="243"/>
      <c r="CZ107" s="243"/>
      <c r="DA107" s="243"/>
      <c r="DB107" s="243"/>
      <c r="DC107" s="243"/>
      <c r="DD107" s="243"/>
      <c r="DE107" s="243"/>
      <c r="DF107" s="243"/>
      <c r="DG107" s="243"/>
      <c r="DH107" s="243"/>
      <c r="DI107" s="243"/>
      <c r="DJ107" s="243"/>
      <c r="DK107" s="243"/>
      <c r="DL107" s="243"/>
      <c r="DM107" s="243"/>
      <c r="DN107" s="243"/>
      <c r="DO107" s="243"/>
      <c r="DP107" s="243"/>
      <c r="DQ107" s="243"/>
      <c r="DR107" s="243"/>
      <c r="DS107" s="243"/>
      <c r="DT107" s="243"/>
      <c r="DU107" s="243"/>
      <c r="DV107" s="243"/>
      <c r="DW107" s="243"/>
      <c r="DX107" s="243"/>
      <c r="DY107" s="243"/>
      <c r="DZ107" s="243"/>
      <c r="EA107" s="243"/>
      <c r="EB107" s="243"/>
      <c r="EC107" s="243"/>
      <c r="ED107" s="243"/>
      <c r="EE107" s="243"/>
      <c r="EF107" s="243"/>
      <c r="EG107" s="243"/>
      <c r="EH107" s="243"/>
      <c r="EI107" s="243"/>
      <c r="EJ107" s="243"/>
      <c r="EK107" s="243"/>
      <c r="EL107" s="243"/>
      <c r="EM107" s="243"/>
      <c r="EN107" s="243"/>
      <c r="EO107" s="243"/>
      <c r="EP107" s="243"/>
      <c r="EQ107" s="243"/>
      <c r="ER107" s="243"/>
      <c r="ES107" s="243"/>
      <c r="ET107" s="243"/>
      <c r="EU107" s="243"/>
      <c r="EV107" s="243"/>
      <c r="EW107" s="243"/>
      <c r="EX107" s="243"/>
      <c r="EY107" s="243"/>
      <c r="EZ107" s="243"/>
      <c r="FA107" s="243"/>
      <c r="FB107" s="243"/>
      <c r="FC107" s="243"/>
      <c r="FD107" s="243"/>
      <c r="FE107" s="243"/>
      <c r="FF107" s="243"/>
      <c r="FG107" s="243"/>
      <c r="FH107" s="243"/>
      <c r="FI107" s="243"/>
      <c r="FJ107" s="243"/>
      <c r="FK107" s="243"/>
      <c r="FL107" s="243"/>
      <c r="FM107" s="243"/>
      <c r="FN107" s="243"/>
      <c r="FO107" s="243"/>
      <c r="FP107" s="243"/>
      <c r="FQ107" s="243"/>
      <c r="FR107" s="243"/>
      <c r="FS107" s="243"/>
      <c r="FT107" s="243"/>
      <c r="FU107" s="243"/>
      <c r="FV107" s="243"/>
      <c r="FW107" s="243"/>
      <c r="FX107" s="243"/>
      <c r="FY107" s="243"/>
      <c r="FZ107" s="243"/>
      <c r="GA107" s="243"/>
      <c r="GB107" s="243"/>
      <c r="GC107" s="243"/>
      <c r="GD107" s="243"/>
      <c r="GE107" s="243"/>
      <c r="GF107" s="243"/>
      <c r="GG107" s="243"/>
      <c r="GH107" s="243"/>
      <c r="GI107" s="243"/>
      <c r="GJ107" s="243"/>
      <c r="GK107" s="243"/>
      <c r="GL107" s="243"/>
      <c r="GM107" s="243"/>
      <c r="GN107" s="243"/>
      <c r="GO107" s="243"/>
      <c r="GP107" s="243"/>
      <c r="GQ107" s="243"/>
      <c r="GR107" s="243"/>
      <c r="GS107" s="243"/>
      <c r="GT107" s="243"/>
      <c r="GU107" s="243"/>
      <c r="GV107" s="243"/>
      <c r="GW107" s="243"/>
      <c r="GX107" s="243"/>
      <c r="GY107" s="243"/>
      <c r="GZ107" s="243"/>
      <c r="HA107" s="243"/>
      <c r="HB107" s="243"/>
      <c r="HC107" s="243"/>
      <c r="HD107" s="243"/>
      <c r="HE107" s="243"/>
      <c r="HF107" s="243"/>
      <c r="HG107" s="243"/>
      <c r="HH107" s="243"/>
      <c r="HI107" s="243"/>
      <c r="HJ107" s="243"/>
      <c r="HK107" s="243"/>
      <c r="HL107" s="243"/>
      <c r="HM107" s="243"/>
      <c r="HN107" s="243"/>
      <c r="HO107" s="243"/>
      <c r="HP107" s="243"/>
      <c r="HQ107" s="243"/>
      <c r="HR107" s="243"/>
      <c r="HS107" s="243"/>
      <c r="HT107" s="243"/>
      <c r="HU107" s="243"/>
      <c r="HV107" s="243"/>
      <c r="HW107" s="243"/>
      <c r="HX107" s="243"/>
      <c r="HY107" s="243"/>
      <c r="HZ107" s="243"/>
      <c r="IA107" s="243"/>
      <c r="IB107" s="243"/>
      <c r="IC107" s="243"/>
      <c r="ID107" s="243"/>
      <c r="IE107" s="243"/>
      <c r="IF107" s="243"/>
      <c r="IG107" s="243"/>
      <c r="IH107" s="243"/>
      <c r="II107" s="243"/>
      <c r="IJ107" s="243"/>
      <c r="IK107" s="243"/>
      <c r="IL107" s="243"/>
      <c r="IM107" s="243"/>
      <c r="IN107" s="243"/>
      <c r="IO107" s="243"/>
      <c r="IP107" s="243"/>
      <c r="IQ107" s="243"/>
      <c r="IR107" s="243"/>
      <c r="IS107" s="243"/>
      <c r="IT107" s="243"/>
      <c r="IU107" s="243"/>
      <c r="IV107" s="243"/>
      <c r="IW107" s="243"/>
    </row>
    <row r="108" customFormat="false" ht="12.75" hidden="false" customHeight="false" outlineLevel="0" collapsed="false">
      <c r="A108" s="307" t="s">
        <v>154</v>
      </c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  <c r="AA108" s="96" t="n">
        <f aca="false">SUM(F108:Y108)</f>
        <v>0</v>
      </c>
      <c r="AB108" s="97" t="n">
        <f aca="false">AA108*$C$60</f>
        <v>0</v>
      </c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M108" s="243"/>
      <c r="AN108" s="243"/>
      <c r="AO108" s="243"/>
      <c r="AP108" s="243"/>
      <c r="AQ108" s="243"/>
      <c r="AR108" s="243"/>
      <c r="AS108" s="243"/>
      <c r="AT108" s="243"/>
      <c r="AU108" s="243"/>
      <c r="AV108" s="243"/>
      <c r="AW108" s="243"/>
      <c r="AX108" s="243"/>
      <c r="AY108" s="243"/>
      <c r="AZ108" s="243"/>
      <c r="BA108" s="243"/>
      <c r="BB108" s="243"/>
      <c r="BC108" s="243"/>
      <c r="BD108" s="243"/>
      <c r="BE108" s="243"/>
      <c r="BF108" s="243"/>
      <c r="BG108" s="243"/>
      <c r="BH108" s="243"/>
      <c r="BI108" s="243"/>
      <c r="BJ108" s="243"/>
      <c r="BK108" s="243"/>
      <c r="BL108" s="243"/>
      <c r="BM108" s="243"/>
      <c r="BN108" s="243"/>
      <c r="BO108" s="243"/>
      <c r="BP108" s="243"/>
      <c r="BQ108" s="243"/>
      <c r="BR108" s="243"/>
      <c r="BS108" s="243"/>
      <c r="BT108" s="243"/>
      <c r="BU108" s="243"/>
      <c r="BV108" s="243"/>
      <c r="BW108" s="243"/>
      <c r="BX108" s="243"/>
      <c r="BY108" s="243"/>
      <c r="BZ108" s="243"/>
      <c r="CA108" s="243"/>
      <c r="CB108" s="243"/>
      <c r="CC108" s="243"/>
      <c r="CD108" s="243"/>
      <c r="CE108" s="243"/>
      <c r="CF108" s="243"/>
      <c r="CG108" s="243"/>
      <c r="CH108" s="243"/>
      <c r="CI108" s="243"/>
      <c r="CJ108" s="243"/>
      <c r="CK108" s="243"/>
      <c r="CL108" s="243"/>
      <c r="CM108" s="243"/>
      <c r="CN108" s="243"/>
      <c r="CO108" s="243"/>
      <c r="CP108" s="243"/>
      <c r="CQ108" s="243"/>
      <c r="CR108" s="243"/>
      <c r="CS108" s="243"/>
      <c r="CT108" s="243"/>
      <c r="CU108" s="243"/>
      <c r="CV108" s="243"/>
      <c r="CW108" s="243"/>
      <c r="CX108" s="243"/>
      <c r="CY108" s="243"/>
      <c r="CZ108" s="243"/>
      <c r="DA108" s="243"/>
      <c r="DB108" s="243"/>
      <c r="DC108" s="243"/>
      <c r="DD108" s="243"/>
      <c r="DE108" s="243"/>
      <c r="DF108" s="243"/>
      <c r="DG108" s="243"/>
      <c r="DH108" s="243"/>
      <c r="DI108" s="243"/>
      <c r="DJ108" s="243"/>
      <c r="DK108" s="243"/>
      <c r="DL108" s="243"/>
      <c r="DM108" s="243"/>
      <c r="DN108" s="243"/>
      <c r="DO108" s="243"/>
      <c r="DP108" s="243"/>
      <c r="DQ108" s="243"/>
      <c r="DR108" s="243"/>
      <c r="DS108" s="243"/>
      <c r="DT108" s="243"/>
      <c r="DU108" s="243"/>
      <c r="DV108" s="243"/>
      <c r="DW108" s="243"/>
      <c r="DX108" s="243"/>
      <c r="DY108" s="243"/>
      <c r="DZ108" s="243"/>
      <c r="EA108" s="243"/>
      <c r="EB108" s="243"/>
      <c r="EC108" s="243"/>
      <c r="ED108" s="243"/>
      <c r="EE108" s="243"/>
      <c r="EF108" s="243"/>
      <c r="EG108" s="243"/>
      <c r="EH108" s="243"/>
      <c r="EI108" s="243"/>
      <c r="EJ108" s="243"/>
      <c r="EK108" s="243"/>
      <c r="EL108" s="243"/>
      <c r="EM108" s="243"/>
      <c r="EN108" s="243"/>
      <c r="EO108" s="243"/>
      <c r="EP108" s="243"/>
      <c r="EQ108" s="243"/>
      <c r="ER108" s="243"/>
      <c r="ES108" s="243"/>
      <c r="ET108" s="243"/>
      <c r="EU108" s="243"/>
      <c r="EV108" s="243"/>
      <c r="EW108" s="243"/>
      <c r="EX108" s="243"/>
      <c r="EY108" s="243"/>
      <c r="EZ108" s="243"/>
      <c r="FA108" s="243"/>
      <c r="FB108" s="243"/>
      <c r="FC108" s="243"/>
      <c r="FD108" s="243"/>
      <c r="FE108" s="243"/>
      <c r="FF108" s="243"/>
      <c r="FG108" s="243"/>
      <c r="FH108" s="243"/>
      <c r="FI108" s="243"/>
      <c r="FJ108" s="243"/>
      <c r="FK108" s="243"/>
      <c r="FL108" s="243"/>
      <c r="FM108" s="243"/>
      <c r="FN108" s="243"/>
      <c r="FO108" s="243"/>
      <c r="FP108" s="243"/>
      <c r="FQ108" s="243"/>
      <c r="FR108" s="243"/>
      <c r="FS108" s="243"/>
      <c r="FT108" s="243"/>
      <c r="FU108" s="243"/>
      <c r="FV108" s="243"/>
      <c r="FW108" s="243"/>
      <c r="FX108" s="243"/>
      <c r="FY108" s="243"/>
      <c r="FZ108" s="243"/>
      <c r="GA108" s="243"/>
      <c r="GB108" s="243"/>
      <c r="GC108" s="243"/>
      <c r="GD108" s="243"/>
      <c r="GE108" s="243"/>
      <c r="GF108" s="243"/>
      <c r="GG108" s="243"/>
      <c r="GH108" s="243"/>
      <c r="GI108" s="243"/>
      <c r="GJ108" s="243"/>
      <c r="GK108" s="243"/>
      <c r="GL108" s="243"/>
      <c r="GM108" s="243"/>
      <c r="GN108" s="243"/>
      <c r="GO108" s="243"/>
      <c r="GP108" s="243"/>
      <c r="GQ108" s="243"/>
      <c r="GR108" s="243"/>
      <c r="GS108" s="243"/>
      <c r="GT108" s="243"/>
      <c r="GU108" s="243"/>
      <c r="GV108" s="243"/>
      <c r="GW108" s="243"/>
      <c r="GX108" s="243"/>
      <c r="GY108" s="243"/>
      <c r="GZ108" s="243"/>
      <c r="HA108" s="243"/>
      <c r="HB108" s="243"/>
      <c r="HC108" s="243"/>
      <c r="HD108" s="243"/>
      <c r="HE108" s="243"/>
      <c r="HF108" s="243"/>
      <c r="HG108" s="243"/>
      <c r="HH108" s="243"/>
      <c r="HI108" s="243"/>
      <c r="HJ108" s="243"/>
      <c r="HK108" s="243"/>
      <c r="HL108" s="243"/>
      <c r="HM108" s="243"/>
      <c r="HN108" s="243"/>
      <c r="HO108" s="243"/>
      <c r="HP108" s="243"/>
      <c r="HQ108" s="243"/>
      <c r="HR108" s="243"/>
      <c r="HS108" s="243"/>
      <c r="HT108" s="243"/>
      <c r="HU108" s="243"/>
      <c r="HV108" s="243"/>
      <c r="HW108" s="243"/>
      <c r="HX108" s="243"/>
      <c r="HY108" s="243"/>
      <c r="HZ108" s="243"/>
      <c r="IA108" s="243"/>
      <c r="IB108" s="243"/>
      <c r="IC108" s="243"/>
      <c r="ID108" s="243"/>
      <c r="IE108" s="243"/>
      <c r="IF108" s="243"/>
      <c r="IG108" s="243"/>
      <c r="IH108" s="243"/>
      <c r="II108" s="243"/>
      <c r="IJ108" s="243"/>
      <c r="IK108" s="243"/>
      <c r="IL108" s="243"/>
      <c r="IM108" s="243"/>
      <c r="IN108" s="243"/>
      <c r="IO108" s="243"/>
      <c r="IP108" s="243"/>
      <c r="IQ108" s="243"/>
      <c r="IR108" s="243"/>
      <c r="IS108" s="243"/>
      <c r="IT108" s="243"/>
      <c r="IU108" s="243"/>
      <c r="IV108" s="243"/>
      <c r="IW108" s="243"/>
    </row>
    <row r="109" customFormat="false" ht="12.75" hidden="false" customHeight="false" outlineLevel="0" collapsed="false">
      <c r="A109" s="243" t="s">
        <v>155</v>
      </c>
      <c r="B109" s="308" t="n">
        <v>30</v>
      </c>
      <c r="C109" s="243" t="s">
        <v>156</v>
      </c>
      <c r="D109" s="309" t="n">
        <f aca="false">D105</f>
        <v>11138.7670035552</v>
      </c>
      <c r="E109" s="243"/>
      <c r="F109" s="288" t="n">
        <f aca="false">ROUND(D109/$B$109,0)</f>
        <v>371</v>
      </c>
      <c r="G109" s="288" t="n">
        <f aca="false">F109</f>
        <v>371</v>
      </c>
      <c r="H109" s="288" t="n">
        <f aca="false">G109</f>
        <v>371</v>
      </c>
      <c r="I109" s="288" t="n">
        <f aca="false">H109</f>
        <v>371</v>
      </c>
      <c r="J109" s="288" t="n">
        <f aca="false">I109</f>
        <v>371</v>
      </c>
      <c r="K109" s="288" t="n">
        <f aca="false">J109</f>
        <v>371</v>
      </c>
      <c r="L109" s="288" t="n">
        <f aca="false">K109</f>
        <v>371</v>
      </c>
      <c r="M109" s="288" t="n">
        <f aca="false">L109</f>
        <v>371</v>
      </c>
      <c r="N109" s="288" t="n">
        <f aca="false">M109</f>
        <v>371</v>
      </c>
      <c r="O109" s="288" t="n">
        <f aca="false">N109</f>
        <v>371</v>
      </c>
      <c r="P109" s="288" t="n">
        <f aca="false">O109</f>
        <v>371</v>
      </c>
      <c r="Q109" s="288" t="n">
        <f aca="false">P109</f>
        <v>371</v>
      </c>
      <c r="R109" s="288" t="n">
        <f aca="false">Q109</f>
        <v>371</v>
      </c>
      <c r="S109" s="288" t="n">
        <f aca="false">R109</f>
        <v>371</v>
      </c>
      <c r="T109" s="288" t="n">
        <f aca="false">S109</f>
        <v>371</v>
      </c>
      <c r="U109" s="288" t="n">
        <f aca="false">T109</f>
        <v>371</v>
      </c>
      <c r="V109" s="310"/>
      <c r="W109" s="310"/>
      <c r="X109" s="310"/>
      <c r="Y109" s="310"/>
      <c r="Z109" s="243"/>
      <c r="AA109" s="96" t="n">
        <f aca="false">SUM(F109:Y109)</f>
        <v>5936</v>
      </c>
      <c r="AB109" s="97" t="n">
        <f aca="false">AA109*$C$60</f>
        <v>2968</v>
      </c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M109" s="243"/>
      <c r="AN109" s="243"/>
      <c r="AO109" s="243"/>
      <c r="AP109" s="243"/>
      <c r="AQ109" s="243"/>
      <c r="AR109" s="243"/>
      <c r="AS109" s="243"/>
      <c r="AT109" s="243"/>
      <c r="AU109" s="243"/>
      <c r="AV109" s="243"/>
      <c r="AW109" s="243"/>
      <c r="AX109" s="243"/>
      <c r="AY109" s="243"/>
      <c r="AZ109" s="243"/>
      <c r="BA109" s="243"/>
      <c r="BB109" s="243"/>
      <c r="BC109" s="243"/>
      <c r="BD109" s="243"/>
      <c r="BE109" s="243"/>
      <c r="BF109" s="243"/>
      <c r="BG109" s="243"/>
      <c r="BH109" s="243"/>
      <c r="BI109" s="243"/>
      <c r="BJ109" s="243"/>
      <c r="BK109" s="243"/>
      <c r="BL109" s="243"/>
      <c r="BM109" s="243"/>
      <c r="BN109" s="243"/>
      <c r="BO109" s="243"/>
      <c r="BP109" s="243"/>
      <c r="BQ109" s="243"/>
      <c r="BR109" s="243"/>
      <c r="BS109" s="243"/>
      <c r="BT109" s="243"/>
      <c r="BU109" s="243"/>
      <c r="BV109" s="243"/>
      <c r="BW109" s="243"/>
      <c r="BX109" s="243"/>
      <c r="BY109" s="243"/>
      <c r="BZ109" s="243"/>
      <c r="CA109" s="243"/>
      <c r="CB109" s="243"/>
      <c r="CC109" s="243"/>
      <c r="CD109" s="243"/>
      <c r="CE109" s="243"/>
      <c r="CF109" s="243"/>
      <c r="CG109" s="243"/>
      <c r="CH109" s="243"/>
      <c r="CI109" s="243"/>
      <c r="CJ109" s="243"/>
      <c r="CK109" s="243"/>
      <c r="CL109" s="243"/>
      <c r="CM109" s="243"/>
      <c r="CN109" s="243"/>
      <c r="CO109" s="243"/>
      <c r="CP109" s="243"/>
      <c r="CQ109" s="243"/>
      <c r="CR109" s="243"/>
      <c r="CS109" s="243"/>
      <c r="CT109" s="243"/>
      <c r="CU109" s="243"/>
      <c r="CV109" s="243"/>
      <c r="CW109" s="243"/>
      <c r="CX109" s="243"/>
      <c r="CY109" s="243"/>
      <c r="CZ109" s="243"/>
      <c r="DA109" s="243"/>
      <c r="DB109" s="243"/>
      <c r="DC109" s="243"/>
      <c r="DD109" s="243"/>
      <c r="DE109" s="243"/>
      <c r="DF109" s="243"/>
      <c r="DG109" s="243"/>
      <c r="DH109" s="243"/>
      <c r="DI109" s="243"/>
      <c r="DJ109" s="243"/>
      <c r="DK109" s="243"/>
      <c r="DL109" s="243"/>
      <c r="DM109" s="243"/>
      <c r="DN109" s="243"/>
      <c r="DO109" s="243"/>
      <c r="DP109" s="243"/>
      <c r="DQ109" s="243"/>
      <c r="DR109" s="243"/>
      <c r="DS109" s="243"/>
      <c r="DT109" s="243"/>
      <c r="DU109" s="243"/>
      <c r="DV109" s="243"/>
      <c r="DW109" s="243"/>
      <c r="DX109" s="243"/>
      <c r="DY109" s="243"/>
      <c r="DZ109" s="243"/>
      <c r="EA109" s="243"/>
      <c r="EB109" s="243"/>
      <c r="EC109" s="243"/>
      <c r="ED109" s="243"/>
      <c r="EE109" s="243"/>
      <c r="EF109" s="243"/>
      <c r="EG109" s="243"/>
      <c r="EH109" s="243"/>
      <c r="EI109" s="243"/>
      <c r="EJ109" s="243"/>
      <c r="EK109" s="243"/>
      <c r="EL109" s="243"/>
      <c r="EM109" s="243"/>
      <c r="EN109" s="243"/>
      <c r="EO109" s="243"/>
      <c r="EP109" s="243"/>
      <c r="EQ109" s="243"/>
      <c r="ER109" s="243"/>
      <c r="ES109" s="243"/>
      <c r="ET109" s="243"/>
      <c r="EU109" s="243"/>
      <c r="EV109" s="243"/>
      <c r="EW109" s="243"/>
      <c r="EX109" s="243"/>
      <c r="EY109" s="243"/>
      <c r="EZ109" s="243"/>
      <c r="FA109" s="243"/>
      <c r="FB109" s="243"/>
      <c r="FC109" s="243"/>
      <c r="FD109" s="243"/>
      <c r="FE109" s="243"/>
      <c r="FF109" s="243"/>
      <c r="FG109" s="243"/>
      <c r="FH109" s="243"/>
      <c r="FI109" s="243"/>
      <c r="FJ109" s="243"/>
      <c r="FK109" s="243"/>
      <c r="FL109" s="243"/>
      <c r="FM109" s="243"/>
      <c r="FN109" s="243"/>
      <c r="FO109" s="243"/>
      <c r="FP109" s="243"/>
      <c r="FQ109" s="243"/>
      <c r="FR109" s="243"/>
      <c r="FS109" s="243"/>
      <c r="FT109" s="243"/>
      <c r="FU109" s="243"/>
      <c r="FV109" s="243"/>
      <c r="FW109" s="243"/>
      <c r="FX109" s="243"/>
      <c r="FY109" s="243"/>
      <c r="FZ109" s="243"/>
      <c r="GA109" s="243"/>
      <c r="GB109" s="243"/>
      <c r="GC109" s="243"/>
      <c r="GD109" s="243"/>
      <c r="GE109" s="243"/>
      <c r="GF109" s="243"/>
      <c r="GG109" s="243"/>
      <c r="GH109" s="243"/>
      <c r="GI109" s="243"/>
      <c r="GJ109" s="243"/>
      <c r="GK109" s="243"/>
      <c r="GL109" s="243"/>
      <c r="GM109" s="243"/>
      <c r="GN109" s="243"/>
      <c r="GO109" s="243"/>
      <c r="GP109" s="243"/>
      <c r="GQ109" s="243"/>
      <c r="GR109" s="243"/>
      <c r="GS109" s="243"/>
      <c r="GT109" s="243"/>
      <c r="GU109" s="243"/>
      <c r="GV109" s="243"/>
      <c r="GW109" s="243"/>
      <c r="GX109" s="243"/>
      <c r="GY109" s="243"/>
      <c r="GZ109" s="243"/>
      <c r="HA109" s="243"/>
      <c r="HB109" s="243"/>
      <c r="HC109" s="243"/>
      <c r="HD109" s="243"/>
      <c r="HE109" s="243"/>
      <c r="HF109" s="243"/>
      <c r="HG109" s="243"/>
      <c r="HH109" s="243"/>
      <c r="HI109" s="243"/>
      <c r="HJ109" s="243"/>
      <c r="HK109" s="243"/>
      <c r="HL109" s="243"/>
      <c r="HM109" s="243"/>
      <c r="HN109" s="243"/>
      <c r="HO109" s="243"/>
      <c r="HP109" s="243"/>
      <c r="HQ109" s="243"/>
      <c r="HR109" s="243"/>
      <c r="HS109" s="243"/>
      <c r="HT109" s="243"/>
      <c r="HU109" s="243"/>
      <c r="HV109" s="243"/>
      <c r="HW109" s="243"/>
      <c r="HX109" s="243"/>
      <c r="HY109" s="243"/>
      <c r="HZ109" s="243"/>
      <c r="IA109" s="243"/>
      <c r="IB109" s="243"/>
      <c r="IC109" s="243"/>
      <c r="ID109" s="243"/>
      <c r="IE109" s="243"/>
      <c r="IF109" s="243"/>
      <c r="IG109" s="243"/>
      <c r="IH109" s="243"/>
      <c r="II109" s="243"/>
      <c r="IJ109" s="243"/>
      <c r="IK109" s="243"/>
      <c r="IL109" s="243"/>
      <c r="IM109" s="243"/>
      <c r="IN109" s="243"/>
      <c r="IO109" s="243"/>
      <c r="IP109" s="243"/>
      <c r="IQ109" s="243"/>
      <c r="IR109" s="243"/>
      <c r="IS109" s="243"/>
      <c r="IT109" s="243"/>
      <c r="IU109" s="243"/>
      <c r="IV109" s="243"/>
      <c r="IW109" s="243"/>
    </row>
    <row r="110" customFormat="false" ht="12.75" hidden="false" customHeight="false" outlineLevel="0" collapsed="false">
      <c r="A110" s="89" t="s">
        <v>157</v>
      </c>
      <c r="B110" s="243"/>
      <c r="C110" s="243"/>
      <c r="D110" s="309" t="n">
        <f aca="false">D104*'FPLE_Wind Summary'!J28</f>
        <v>769.306932476916</v>
      </c>
      <c r="E110" s="243"/>
      <c r="F110" s="288" t="n">
        <f aca="false">ROUND(D110/$B$109,0)</f>
        <v>26</v>
      </c>
      <c r="G110" s="288" t="n">
        <f aca="false">F110</f>
        <v>26</v>
      </c>
      <c r="H110" s="288" t="n">
        <f aca="false">G110</f>
        <v>26</v>
      </c>
      <c r="I110" s="288" t="n">
        <f aca="false">H110</f>
        <v>26</v>
      </c>
      <c r="J110" s="288" t="n">
        <f aca="false">I110</f>
        <v>26</v>
      </c>
      <c r="K110" s="288" t="n">
        <f aca="false">J110</f>
        <v>26</v>
      </c>
      <c r="L110" s="288" t="n">
        <f aca="false">K110</f>
        <v>26</v>
      </c>
      <c r="M110" s="288" t="n">
        <f aca="false">L110</f>
        <v>26</v>
      </c>
      <c r="N110" s="288" t="n">
        <f aca="false">M110</f>
        <v>26</v>
      </c>
      <c r="O110" s="288" t="n">
        <f aca="false">N110</f>
        <v>26</v>
      </c>
      <c r="P110" s="288" t="n">
        <f aca="false">O110</f>
        <v>26</v>
      </c>
      <c r="Q110" s="288" t="n">
        <f aca="false">P110</f>
        <v>26</v>
      </c>
      <c r="R110" s="288" t="n">
        <f aca="false">Q110</f>
        <v>26</v>
      </c>
      <c r="S110" s="288" t="n">
        <f aca="false">R110</f>
        <v>26</v>
      </c>
      <c r="T110" s="288" t="n">
        <f aca="false">S110</f>
        <v>26</v>
      </c>
      <c r="U110" s="288" t="n">
        <f aca="false">T110</f>
        <v>26</v>
      </c>
      <c r="V110" s="310"/>
      <c r="W110" s="310"/>
      <c r="X110" s="310"/>
      <c r="Y110" s="310"/>
      <c r="Z110" s="243"/>
      <c r="AA110" s="96" t="n">
        <f aca="false">SUM(F110:Y110)</f>
        <v>416</v>
      </c>
      <c r="AB110" s="97" t="n">
        <f aca="false">AA110*$C$60</f>
        <v>208</v>
      </c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M110" s="243"/>
      <c r="AN110" s="243"/>
      <c r="AO110" s="243"/>
      <c r="AP110" s="243"/>
      <c r="AQ110" s="243"/>
      <c r="AR110" s="243"/>
      <c r="AS110" s="243"/>
      <c r="AT110" s="243"/>
      <c r="AU110" s="243"/>
      <c r="AV110" s="243"/>
      <c r="AW110" s="243"/>
      <c r="AX110" s="243"/>
      <c r="AY110" s="243"/>
      <c r="AZ110" s="243"/>
      <c r="BA110" s="243"/>
      <c r="BB110" s="243"/>
      <c r="BC110" s="243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43"/>
      <c r="BN110" s="243"/>
      <c r="BO110" s="243"/>
      <c r="BP110" s="243"/>
      <c r="BQ110" s="243"/>
      <c r="BR110" s="243"/>
      <c r="BS110" s="243"/>
      <c r="BT110" s="243"/>
      <c r="BU110" s="243"/>
      <c r="BV110" s="243"/>
      <c r="BW110" s="243"/>
      <c r="BX110" s="243"/>
      <c r="BY110" s="243"/>
      <c r="BZ110" s="243"/>
      <c r="CA110" s="243"/>
      <c r="CB110" s="243"/>
      <c r="CC110" s="243"/>
      <c r="CD110" s="243"/>
      <c r="CE110" s="243"/>
      <c r="CF110" s="243"/>
      <c r="CG110" s="243"/>
      <c r="CH110" s="243"/>
      <c r="CI110" s="243"/>
      <c r="CJ110" s="243"/>
      <c r="CK110" s="243"/>
      <c r="CL110" s="243"/>
      <c r="CM110" s="243"/>
      <c r="CN110" s="243"/>
      <c r="CO110" s="243"/>
      <c r="CP110" s="243"/>
      <c r="CQ110" s="243"/>
      <c r="CR110" s="243"/>
      <c r="CS110" s="243"/>
      <c r="CT110" s="243"/>
      <c r="CU110" s="243"/>
      <c r="CV110" s="243"/>
      <c r="CW110" s="243"/>
      <c r="CX110" s="243"/>
      <c r="CY110" s="243"/>
      <c r="CZ110" s="243"/>
      <c r="DA110" s="243"/>
      <c r="DB110" s="243"/>
      <c r="DC110" s="243"/>
      <c r="DD110" s="243"/>
      <c r="DE110" s="243"/>
      <c r="DF110" s="243"/>
      <c r="DG110" s="243"/>
      <c r="DH110" s="243"/>
      <c r="DI110" s="243"/>
      <c r="DJ110" s="243"/>
      <c r="DK110" s="243"/>
      <c r="DL110" s="243"/>
      <c r="DM110" s="243"/>
      <c r="DN110" s="243"/>
      <c r="DO110" s="243"/>
      <c r="DP110" s="243"/>
      <c r="DQ110" s="243"/>
      <c r="DR110" s="243"/>
      <c r="DS110" s="243"/>
      <c r="DT110" s="243"/>
      <c r="DU110" s="243"/>
      <c r="DV110" s="243"/>
      <c r="DW110" s="243"/>
      <c r="DX110" s="243"/>
      <c r="DY110" s="243"/>
      <c r="DZ110" s="243"/>
      <c r="EA110" s="243"/>
      <c r="EB110" s="243"/>
      <c r="EC110" s="243"/>
      <c r="ED110" s="243"/>
      <c r="EE110" s="243"/>
      <c r="EF110" s="243"/>
      <c r="EG110" s="243"/>
      <c r="EH110" s="243"/>
      <c r="EI110" s="243"/>
      <c r="EJ110" s="243"/>
      <c r="EK110" s="243"/>
      <c r="EL110" s="243"/>
      <c r="EM110" s="243"/>
      <c r="EN110" s="243"/>
      <c r="EO110" s="243"/>
      <c r="EP110" s="243"/>
      <c r="EQ110" s="243"/>
      <c r="ER110" s="243"/>
      <c r="ES110" s="243"/>
      <c r="ET110" s="243"/>
      <c r="EU110" s="243"/>
      <c r="EV110" s="243"/>
      <c r="EW110" s="243"/>
      <c r="EX110" s="243"/>
      <c r="EY110" s="243"/>
      <c r="EZ110" s="243"/>
      <c r="FA110" s="243"/>
      <c r="FB110" s="243"/>
      <c r="FC110" s="243"/>
      <c r="FD110" s="243"/>
      <c r="FE110" s="243"/>
      <c r="FF110" s="243"/>
      <c r="FG110" s="243"/>
      <c r="FH110" s="243"/>
      <c r="FI110" s="243"/>
      <c r="FJ110" s="243"/>
      <c r="FK110" s="243"/>
      <c r="FL110" s="243"/>
      <c r="FM110" s="243"/>
      <c r="FN110" s="243"/>
      <c r="FO110" s="243"/>
      <c r="FP110" s="243"/>
      <c r="FQ110" s="243"/>
      <c r="FR110" s="243"/>
      <c r="FS110" s="243"/>
      <c r="FT110" s="243"/>
      <c r="FU110" s="243"/>
      <c r="FV110" s="243"/>
      <c r="FW110" s="243"/>
      <c r="FX110" s="243"/>
      <c r="FY110" s="243"/>
      <c r="FZ110" s="243"/>
      <c r="GA110" s="243"/>
      <c r="GB110" s="243"/>
      <c r="GC110" s="243"/>
      <c r="GD110" s="243"/>
      <c r="GE110" s="243"/>
      <c r="GF110" s="243"/>
      <c r="GG110" s="243"/>
      <c r="GH110" s="243"/>
      <c r="GI110" s="243"/>
      <c r="GJ110" s="243"/>
      <c r="GK110" s="243"/>
      <c r="GL110" s="243"/>
      <c r="GM110" s="243"/>
      <c r="GN110" s="243"/>
      <c r="GO110" s="243"/>
      <c r="GP110" s="243"/>
      <c r="GQ110" s="243"/>
      <c r="GR110" s="243"/>
      <c r="GS110" s="243"/>
      <c r="GT110" s="243"/>
      <c r="GU110" s="243"/>
      <c r="GV110" s="243"/>
      <c r="GW110" s="243"/>
      <c r="GX110" s="243"/>
      <c r="GY110" s="243"/>
      <c r="GZ110" s="243"/>
      <c r="HA110" s="243"/>
      <c r="HB110" s="243"/>
      <c r="HC110" s="243"/>
      <c r="HD110" s="243"/>
      <c r="HE110" s="243"/>
      <c r="HF110" s="243"/>
      <c r="HG110" s="243"/>
      <c r="HH110" s="243"/>
      <c r="HI110" s="243"/>
      <c r="HJ110" s="243"/>
      <c r="HK110" s="243"/>
      <c r="HL110" s="243"/>
      <c r="HM110" s="243"/>
      <c r="HN110" s="243"/>
      <c r="HO110" s="243"/>
      <c r="HP110" s="243"/>
      <c r="HQ110" s="243"/>
      <c r="HR110" s="243"/>
      <c r="HS110" s="243"/>
      <c r="HT110" s="243"/>
      <c r="HU110" s="243"/>
      <c r="HV110" s="243"/>
      <c r="HW110" s="243"/>
      <c r="HX110" s="243"/>
      <c r="HY110" s="243"/>
      <c r="HZ110" s="243"/>
      <c r="IA110" s="243"/>
      <c r="IB110" s="243"/>
      <c r="IC110" s="243"/>
      <c r="ID110" s="243"/>
      <c r="IE110" s="243"/>
      <c r="IF110" s="243"/>
      <c r="IG110" s="243"/>
      <c r="IH110" s="243"/>
      <c r="II110" s="243"/>
      <c r="IJ110" s="243"/>
      <c r="IK110" s="243"/>
      <c r="IL110" s="243"/>
      <c r="IM110" s="243"/>
      <c r="IN110" s="243"/>
      <c r="IO110" s="243"/>
      <c r="IP110" s="243"/>
      <c r="IQ110" s="243"/>
      <c r="IR110" s="243"/>
      <c r="IS110" s="243"/>
      <c r="IT110" s="243"/>
      <c r="IU110" s="243"/>
      <c r="IV110" s="243"/>
      <c r="IW110" s="243"/>
    </row>
    <row r="111" customFormat="false" ht="12.75" hidden="false" customHeight="false" outlineLevel="0" collapsed="false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96" t="n">
        <f aca="false">SUM(F111:Y111)</f>
        <v>0</v>
      </c>
      <c r="AB111" s="97" t="n">
        <f aca="false">AA111*$C$60</f>
        <v>0</v>
      </c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  <c r="AM111" s="243"/>
      <c r="AN111" s="243"/>
      <c r="AO111" s="243"/>
      <c r="AP111" s="243"/>
      <c r="AQ111" s="243"/>
      <c r="AR111" s="243"/>
      <c r="AS111" s="243"/>
      <c r="AT111" s="243"/>
      <c r="AU111" s="243"/>
      <c r="AV111" s="243"/>
      <c r="AW111" s="243"/>
      <c r="AX111" s="243"/>
      <c r="AY111" s="243"/>
      <c r="AZ111" s="243"/>
      <c r="BA111" s="243"/>
      <c r="BB111" s="243"/>
      <c r="BC111" s="243"/>
      <c r="BD111" s="243"/>
      <c r="BE111" s="243"/>
      <c r="BF111" s="243"/>
      <c r="BG111" s="243"/>
      <c r="BH111" s="243"/>
      <c r="BI111" s="243"/>
      <c r="BJ111" s="243"/>
      <c r="BK111" s="243"/>
      <c r="BL111" s="243"/>
      <c r="BM111" s="243"/>
      <c r="BN111" s="243"/>
      <c r="BO111" s="243"/>
      <c r="BP111" s="243"/>
      <c r="BQ111" s="243"/>
      <c r="BR111" s="243"/>
      <c r="BS111" s="243"/>
      <c r="BT111" s="243"/>
      <c r="BU111" s="243"/>
      <c r="BV111" s="243"/>
      <c r="BW111" s="243"/>
      <c r="BX111" s="243"/>
      <c r="BY111" s="243"/>
      <c r="BZ111" s="243"/>
      <c r="CA111" s="243"/>
      <c r="CB111" s="243"/>
      <c r="CC111" s="243"/>
      <c r="CD111" s="243"/>
      <c r="CE111" s="243"/>
      <c r="CF111" s="243"/>
      <c r="CG111" s="243"/>
      <c r="CH111" s="243"/>
      <c r="CI111" s="243"/>
      <c r="CJ111" s="243"/>
      <c r="CK111" s="243"/>
      <c r="CL111" s="243"/>
      <c r="CM111" s="243"/>
      <c r="CN111" s="243"/>
      <c r="CO111" s="243"/>
      <c r="CP111" s="243"/>
      <c r="CQ111" s="243"/>
      <c r="CR111" s="243"/>
      <c r="CS111" s="243"/>
      <c r="CT111" s="243"/>
      <c r="CU111" s="243"/>
      <c r="CV111" s="243"/>
      <c r="CW111" s="243"/>
      <c r="CX111" s="243"/>
      <c r="CY111" s="243"/>
      <c r="CZ111" s="243"/>
      <c r="DA111" s="243"/>
      <c r="DB111" s="243"/>
      <c r="DC111" s="243"/>
      <c r="DD111" s="243"/>
      <c r="DE111" s="243"/>
      <c r="DF111" s="243"/>
      <c r="DG111" s="243"/>
      <c r="DH111" s="243"/>
      <c r="DI111" s="243"/>
      <c r="DJ111" s="243"/>
      <c r="DK111" s="243"/>
      <c r="DL111" s="243"/>
      <c r="DM111" s="243"/>
      <c r="DN111" s="243"/>
      <c r="DO111" s="243"/>
      <c r="DP111" s="243"/>
      <c r="DQ111" s="243"/>
      <c r="DR111" s="243"/>
      <c r="DS111" s="243"/>
      <c r="DT111" s="243"/>
      <c r="DU111" s="243"/>
      <c r="DV111" s="243"/>
      <c r="DW111" s="243"/>
      <c r="DX111" s="243"/>
      <c r="DY111" s="243"/>
      <c r="DZ111" s="243"/>
      <c r="EA111" s="243"/>
      <c r="EB111" s="243"/>
      <c r="EC111" s="243"/>
      <c r="ED111" s="243"/>
      <c r="EE111" s="243"/>
      <c r="EF111" s="243"/>
      <c r="EG111" s="243"/>
      <c r="EH111" s="243"/>
      <c r="EI111" s="243"/>
      <c r="EJ111" s="243"/>
      <c r="EK111" s="243"/>
      <c r="EL111" s="243"/>
      <c r="EM111" s="243"/>
      <c r="EN111" s="243"/>
      <c r="EO111" s="243"/>
      <c r="EP111" s="243"/>
      <c r="EQ111" s="243"/>
      <c r="ER111" s="243"/>
      <c r="ES111" s="243"/>
      <c r="ET111" s="243"/>
      <c r="EU111" s="243"/>
      <c r="EV111" s="243"/>
      <c r="EW111" s="243"/>
      <c r="EX111" s="243"/>
      <c r="EY111" s="243"/>
      <c r="EZ111" s="243"/>
      <c r="FA111" s="243"/>
      <c r="FB111" s="243"/>
      <c r="FC111" s="243"/>
      <c r="FD111" s="243"/>
      <c r="FE111" s="243"/>
      <c r="FF111" s="243"/>
      <c r="FG111" s="243"/>
      <c r="FH111" s="243"/>
      <c r="FI111" s="243"/>
      <c r="FJ111" s="243"/>
      <c r="FK111" s="243"/>
      <c r="FL111" s="243"/>
      <c r="FM111" s="243"/>
      <c r="FN111" s="243"/>
      <c r="FO111" s="243"/>
      <c r="FP111" s="243"/>
      <c r="FQ111" s="243"/>
      <c r="FR111" s="243"/>
      <c r="FS111" s="243"/>
      <c r="FT111" s="243"/>
      <c r="FU111" s="243"/>
      <c r="FV111" s="243"/>
      <c r="FW111" s="243"/>
      <c r="FX111" s="243"/>
      <c r="FY111" s="243"/>
      <c r="FZ111" s="243"/>
      <c r="GA111" s="243"/>
      <c r="GB111" s="243"/>
      <c r="GC111" s="243"/>
      <c r="GD111" s="243"/>
      <c r="GE111" s="243"/>
      <c r="GF111" s="243"/>
      <c r="GG111" s="243"/>
      <c r="GH111" s="243"/>
      <c r="GI111" s="243"/>
      <c r="GJ111" s="243"/>
      <c r="GK111" s="243"/>
      <c r="GL111" s="243"/>
      <c r="GM111" s="243"/>
      <c r="GN111" s="243"/>
      <c r="GO111" s="243"/>
      <c r="GP111" s="243"/>
      <c r="GQ111" s="243"/>
      <c r="GR111" s="243"/>
      <c r="GS111" s="243"/>
      <c r="GT111" s="243"/>
      <c r="GU111" s="243"/>
      <c r="GV111" s="243"/>
      <c r="GW111" s="243"/>
      <c r="GX111" s="243"/>
      <c r="GY111" s="243"/>
      <c r="GZ111" s="243"/>
      <c r="HA111" s="243"/>
      <c r="HB111" s="243"/>
      <c r="HC111" s="243"/>
      <c r="HD111" s="243"/>
      <c r="HE111" s="243"/>
      <c r="HF111" s="243"/>
      <c r="HG111" s="243"/>
      <c r="HH111" s="243"/>
      <c r="HI111" s="243"/>
      <c r="HJ111" s="243"/>
      <c r="HK111" s="243"/>
      <c r="HL111" s="243"/>
      <c r="HM111" s="243"/>
      <c r="HN111" s="243"/>
      <c r="HO111" s="243"/>
      <c r="HP111" s="243"/>
      <c r="HQ111" s="243"/>
      <c r="HR111" s="243"/>
      <c r="HS111" s="243"/>
      <c r="HT111" s="243"/>
      <c r="HU111" s="243"/>
      <c r="HV111" s="243"/>
      <c r="HW111" s="243"/>
      <c r="HX111" s="243"/>
      <c r="HY111" s="243"/>
      <c r="HZ111" s="243"/>
      <c r="IA111" s="243"/>
      <c r="IB111" s="243"/>
      <c r="IC111" s="243"/>
      <c r="ID111" s="243"/>
      <c r="IE111" s="243"/>
      <c r="IF111" s="243"/>
      <c r="IG111" s="243"/>
      <c r="IH111" s="243"/>
      <c r="II111" s="243"/>
      <c r="IJ111" s="243"/>
      <c r="IK111" s="243"/>
      <c r="IL111" s="243"/>
      <c r="IM111" s="243"/>
      <c r="IN111" s="243"/>
      <c r="IO111" s="243"/>
      <c r="IP111" s="243"/>
      <c r="IQ111" s="243"/>
      <c r="IR111" s="243"/>
      <c r="IS111" s="243"/>
      <c r="IT111" s="243"/>
      <c r="IU111" s="243"/>
      <c r="IV111" s="243"/>
      <c r="IW111" s="243"/>
    </row>
    <row r="112" customFormat="false" ht="12.75" hidden="false" customHeight="false" outlineLevel="0" collapsed="false">
      <c r="A112" s="307" t="s">
        <v>158</v>
      </c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  <c r="AA112" s="96" t="n">
        <f aca="false">SUM(F112:Y112)</f>
        <v>0</v>
      </c>
      <c r="AB112" s="97" t="n">
        <f aca="false">AA112*$C$60</f>
        <v>0</v>
      </c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  <c r="AM112" s="243"/>
      <c r="AN112" s="243"/>
      <c r="AO112" s="243"/>
      <c r="AP112" s="243"/>
      <c r="AQ112" s="243"/>
      <c r="AR112" s="243"/>
      <c r="AS112" s="243"/>
      <c r="AT112" s="243"/>
      <c r="AU112" s="243"/>
      <c r="AV112" s="243"/>
      <c r="AW112" s="243"/>
      <c r="AX112" s="243"/>
      <c r="AY112" s="243"/>
      <c r="AZ112" s="243"/>
      <c r="BA112" s="243"/>
      <c r="BB112" s="243"/>
      <c r="BC112" s="243"/>
      <c r="BD112" s="243"/>
      <c r="BE112" s="243"/>
      <c r="BF112" s="243"/>
      <c r="BG112" s="243"/>
      <c r="BH112" s="243"/>
      <c r="BI112" s="243"/>
      <c r="BJ112" s="243"/>
      <c r="BK112" s="243"/>
      <c r="BL112" s="243"/>
      <c r="BM112" s="243"/>
      <c r="BN112" s="243"/>
      <c r="BO112" s="243"/>
      <c r="BP112" s="243"/>
      <c r="BQ112" s="243"/>
      <c r="BR112" s="243"/>
      <c r="BS112" s="243"/>
      <c r="BT112" s="243"/>
      <c r="BU112" s="243"/>
      <c r="BV112" s="243"/>
      <c r="BW112" s="243"/>
      <c r="BX112" s="243"/>
      <c r="BY112" s="243"/>
      <c r="BZ112" s="243"/>
      <c r="CA112" s="243"/>
      <c r="CB112" s="243"/>
      <c r="CC112" s="243"/>
      <c r="CD112" s="243"/>
      <c r="CE112" s="243"/>
      <c r="CF112" s="243"/>
      <c r="CG112" s="243"/>
      <c r="CH112" s="243"/>
      <c r="CI112" s="243"/>
      <c r="CJ112" s="243"/>
      <c r="CK112" s="243"/>
      <c r="CL112" s="243"/>
      <c r="CM112" s="243"/>
      <c r="CN112" s="243"/>
      <c r="CO112" s="243"/>
      <c r="CP112" s="243"/>
      <c r="CQ112" s="243"/>
      <c r="CR112" s="243"/>
      <c r="CS112" s="243"/>
      <c r="CT112" s="243"/>
      <c r="CU112" s="243"/>
      <c r="CV112" s="243"/>
      <c r="CW112" s="243"/>
      <c r="CX112" s="243"/>
      <c r="CY112" s="243"/>
      <c r="CZ112" s="243"/>
      <c r="DA112" s="243"/>
      <c r="DB112" s="243"/>
      <c r="DC112" s="243"/>
      <c r="DD112" s="243"/>
      <c r="DE112" s="243"/>
      <c r="DF112" s="243"/>
      <c r="DG112" s="243"/>
      <c r="DH112" s="243"/>
      <c r="DI112" s="243"/>
      <c r="DJ112" s="243"/>
      <c r="DK112" s="243"/>
      <c r="DL112" s="243"/>
      <c r="DM112" s="243"/>
      <c r="DN112" s="243"/>
      <c r="DO112" s="243"/>
      <c r="DP112" s="243"/>
      <c r="DQ112" s="243"/>
      <c r="DR112" s="243"/>
      <c r="DS112" s="243"/>
      <c r="DT112" s="243"/>
      <c r="DU112" s="243"/>
      <c r="DV112" s="243"/>
      <c r="DW112" s="243"/>
      <c r="DX112" s="243"/>
      <c r="DY112" s="243"/>
      <c r="DZ112" s="243"/>
      <c r="EA112" s="243"/>
      <c r="EB112" s="243"/>
      <c r="EC112" s="243"/>
      <c r="ED112" s="243"/>
      <c r="EE112" s="243"/>
      <c r="EF112" s="243"/>
      <c r="EG112" s="243"/>
      <c r="EH112" s="243"/>
      <c r="EI112" s="243"/>
      <c r="EJ112" s="243"/>
      <c r="EK112" s="243"/>
      <c r="EL112" s="243"/>
      <c r="EM112" s="243"/>
      <c r="EN112" s="243"/>
      <c r="EO112" s="243"/>
      <c r="EP112" s="243"/>
      <c r="EQ112" s="243"/>
      <c r="ER112" s="243"/>
      <c r="ES112" s="243"/>
      <c r="ET112" s="243"/>
      <c r="EU112" s="243"/>
      <c r="EV112" s="243"/>
      <c r="EW112" s="243"/>
      <c r="EX112" s="243"/>
      <c r="EY112" s="243"/>
      <c r="EZ112" s="243"/>
      <c r="FA112" s="243"/>
      <c r="FB112" s="243"/>
      <c r="FC112" s="243"/>
      <c r="FD112" s="243"/>
      <c r="FE112" s="243"/>
      <c r="FF112" s="243"/>
      <c r="FG112" s="243"/>
      <c r="FH112" s="243"/>
      <c r="FI112" s="243"/>
      <c r="FJ112" s="243"/>
      <c r="FK112" s="243"/>
      <c r="FL112" s="243"/>
      <c r="FM112" s="243"/>
      <c r="FN112" s="243"/>
      <c r="FO112" s="243"/>
      <c r="FP112" s="243"/>
      <c r="FQ112" s="243"/>
      <c r="FR112" s="243"/>
      <c r="FS112" s="243"/>
      <c r="FT112" s="243"/>
      <c r="FU112" s="243"/>
      <c r="FV112" s="243"/>
      <c r="FW112" s="243"/>
      <c r="FX112" s="243"/>
      <c r="FY112" s="243"/>
      <c r="FZ112" s="243"/>
      <c r="GA112" s="243"/>
      <c r="GB112" s="243"/>
      <c r="GC112" s="243"/>
      <c r="GD112" s="243"/>
      <c r="GE112" s="243"/>
      <c r="GF112" s="243"/>
      <c r="GG112" s="243"/>
      <c r="GH112" s="243"/>
      <c r="GI112" s="243"/>
      <c r="GJ112" s="243"/>
      <c r="GK112" s="243"/>
      <c r="GL112" s="243"/>
      <c r="GM112" s="243"/>
      <c r="GN112" s="243"/>
      <c r="GO112" s="243"/>
      <c r="GP112" s="243"/>
      <c r="GQ112" s="243"/>
      <c r="GR112" s="243"/>
      <c r="GS112" s="243"/>
      <c r="GT112" s="243"/>
      <c r="GU112" s="243"/>
      <c r="GV112" s="243"/>
      <c r="GW112" s="243"/>
      <c r="GX112" s="243"/>
      <c r="GY112" s="243"/>
      <c r="GZ112" s="243"/>
      <c r="HA112" s="243"/>
      <c r="HB112" s="243"/>
      <c r="HC112" s="243"/>
      <c r="HD112" s="243"/>
      <c r="HE112" s="243"/>
      <c r="HF112" s="243"/>
      <c r="HG112" s="243"/>
      <c r="HH112" s="243"/>
      <c r="HI112" s="243"/>
      <c r="HJ112" s="243"/>
      <c r="HK112" s="243"/>
      <c r="HL112" s="243"/>
      <c r="HM112" s="243"/>
      <c r="HN112" s="243"/>
      <c r="HO112" s="243"/>
      <c r="HP112" s="243"/>
      <c r="HQ112" s="243"/>
      <c r="HR112" s="243"/>
      <c r="HS112" s="243"/>
      <c r="HT112" s="243"/>
      <c r="HU112" s="243"/>
      <c r="HV112" s="243"/>
      <c r="HW112" s="243"/>
      <c r="HX112" s="243"/>
      <c r="HY112" s="243"/>
      <c r="HZ112" s="243"/>
      <c r="IA112" s="243"/>
      <c r="IB112" s="243"/>
      <c r="IC112" s="243"/>
      <c r="ID112" s="243"/>
      <c r="IE112" s="243"/>
      <c r="IF112" s="243"/>
      <c r="IG112" s="243"/>
      <c r="IH112" s="243"/>
      <c r="II112" s="243"/>
      <c r="IJ112" s="243"/>
      <c r="IK112" s="243"/>
      <c r="IL112" s="243"/>
      <c r="IM112" s="243"/>
      <c r="IN112" s="243"/>
      <c r="IO112" s="243"/>
      <c r="IP112" s="243"/>
      <c r="IQ112" s="243"/>
      <c r="IR112" s="243"/>
      <c r="IS112" s="243"/>
      <c r="IT112" s="243"/>
      <c r="IU112" s="243"/>
      <c r="IV112" s="243"/>
      <c r="IW112" s="243"/>
    </row>
    <row r="113" customFormat="false" ht="12.75" hidden="false" customHeight="false" outlineLevel="0" collapsed="false">
      <c r="A113" s="311" t="s">
        <v>159</v>
      </c>
      <c r="B113" s="243"/>
      <c r="C113" s="243"/>
      <c r="D113" s="309" t="n">
        <f aca="false">D109</f>
        <v>11138.7670035552</v>
      </c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  <c r="AA113" s="96" t="n">
        <f aca="false">SUM(F113:Y113)</f>
        <v>0</v>
      </c>
      <c r="AB113" s="97" t="n">
        <f aca="false">AA113*$C$60</f>
        <v>0</v>
      </c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  <c r="AM113" s="243"/>
      <c r="AN113" s="243"/>
      <c r="AO113" s="243"/>
      <c r="AP113" s="243"/>
      <c r="AQ113" s="243"/>
      <c r="AR113" s="243"/>
      <c r="AS113" s="243"/>
      <c r="AT113" s="243"/>
      <c r="AU113" s="243"/>
      <c r="AV113" s="243"/>
      <c r="AW113" s="243"/>
      <c r="AX113" s="243"/>
      <c r="AY113" s="243"/>
      <c r="AZ113" s="243"/>
      <c r="BA113" s="243"/>
      <c r="BB113" s="243"/>
      <c r="BC113" s="243"/>
      <c r="BD113" s="243"/>
      <c r="BE113" s="243"/>
      <c r="BF113" s="243"/>
      <c r="BG113" s="243"/>
      <c r="BH113" s="243"/>
      <c r="BI113" s="243"/>
      <c r="BJ113" s="243"/>
      <c r="BK113" s="243"/>
      <c r="BL113" s="243"/>
      <c r="BM113" s="243"/>
      <c r="BN113" s="243"/>
      <c r="BO113" s="243"/>
      <c r="BP113" s="243"/>
      <c r="BQ113" s="243"/>
      <c r="BR113" s="243"/>
      <c r="BS113" s="243"/>
      <c r="BT113" s="243"/>
      <c r="BU113" s="243"/>
      <c r="BV113" s="243"/>
      <c r="BW113" s="243"/>
      <c r="BX113" s="243"/>
      <c r="BY113" s="243"/>
      <c r="BZ113" s="243"/>
      <c r="CA113" s="243"/>
      <c r="CB113" s="243"/>
      <c r="CC113" s="243"/>
      <c r="CD113" s="243"/>
      <c r="CE113" s="243"/>
      <c r="CF113" s="243"/>
      <c r="CG113" s="243"/>
      <c r="CH113" s="243"/>
      <c r="CI113" s="243"/>
      <c r="CJ113" s="243"/>
      <c r="CK113" s="243"/>
      <c r="CL113" s="243"/>
      <c r="CM113" s="243"/>
      <c r="CN113" s="243"/>
      <c r="CO113" s="243"/>
      <c r="CP113" s="243"/>
      <c r="CQ113" s="243"/>
      <c r="CR113" s="243"/>
      <c r="CS113" s="243"/>
      <c r="CT113" s="243"/>
      <c r="CU113" s="243"/>
      <c r="CV113" s="243"/>
      <c r="CW113" s="243"/>
      <c r="CX113" s="243"/>
      <c r="CY113" s="243"/>
      <c r="CZ113" s="243"/>
      <c r="DA113" s="243"/>
      <c r="DB113" s="243"/>
      <c r="DC113" s="243"/>
      <c r="DD113" s="243"/>
      <c r="DE113" s="243"/>
      <c r="DF113" s="243"/>
      <c r="DG113" s="243"/>
      <c r="DH113" s="243"/>
      <c r="DI113" s="243"/>
      <c r="DJ113" s="243"/>
      <c r="DK113" s="243"/>
      <c r="DL113" s="243"/>
      <c r="DM113" s="243"/>
      <c r="DN113" s="243"/>
      <c r="DO113" s="243"/>
      <c r="DP113" s="243"/>
      <c r="DQ113" s="243"/>
      <c r="DR113" s="243"/>
      <c r="DS113" s="243"/>
      <c r="DT113" s="243"/>
      <c r="DU113" s="243"/>
      <c r="DV113" s="243"/>
      <c r="DW113" s="243"/>
      <c r="DX113" s="243"/>
      <c r="DY113" s="243"/>
      <c r="DZ113" s="243"/>
      <c r="EA113" s="243"/>
      <c r="EB113" s="243"/>
      <c r="EC113" s="243"/>
      <c r="ED113" s="243"/>
      <c r="EE113" s="243"/>
      <c r="EF113" s="243"/>
      <c r="EG113" s="243"/>
      <c r="EH113" s="243"/>
      <c r="EI113" s="243"/>
      <c r="EJ113" s="243"/>
      <c r="EK113" s="243"/>
      <c r="EL113" s="243"/>
      <c r="EM113" s="243"/>
      <c r="EN113" s="243"/>
      <c r="EO113" s="243"/>
      <c r="EP113" s="243"/>
      <c r="EQ113" s="243"/>
      <c r="ER113" s="243"/>
      <c r="ES113" s="243"/>
      <c r="ET113" s="243"/>
      <c r="EU113" s="243"/>
      <c r="EV113" s="243"/>
      <c r="EW113" s="243"/>
      <c r="EX113" s="243"/>
      <c r="EY113" s="243"/>
      <c r="EZ113" s="243"/>
      <c r="FA113" s="243"/>
      <c r="FB113" s="243"/>
      <c r="FC113" s="243"/>
      <c r="FD113" s="243"/>
      <c r="FE113" s="243"/>
      <c r="FF113" s="243"/>
      <c r="FG113" s="243"/>
      <c r="FH113" s="243"/>
      <c r="FI113" s="243"/>
      <c r="FJ113" s="243"/>
      <c r="FK113" s="243"/>
      <c r="FL113" s="243"/>
      <c r="FM113" s="243"/>
      <c r="FN113" s="243"/>
      <c r="FO113" s="243"/>
      <c r="FP113" s="243"/>
      <c r="FQ113" s="243"/>
      <c r="FR113" s="243"/>
      <c r="FS113" s="243"/>
      <c r="FT113" s="243"/>
      <c r="FU113" s="243"/>
      <c r="FV113" s="243"/>
      <c r="FW113" s="243"/>
      <c r="FX113" s="243"/>
      <c r="FY113" s="243"/>
      <c r="FZ113" s="243"/>
      <c r="GA113" s="243"/>
      <c r="GB113" s="243"/>
      <c r="GC113" s="243"/>
      <c r="GD113" s="243"/>
      <c r="GE113" s="243"/>
      <c r="GF113" s="243"/>
      <c r="GG113" s="243"/>
      <c r="GH113" s="243"/>
      <c r="GI113" s="243"/>
      <c r="GJ113" s="243"/>
      <c r="GK113" s="243"/>
      <c r="GL113" s="243"/>
      <c r="GM113" s="243"/>
      <c r="GN113" s="243"/>
      <c r="GO113" s="243"/>
      <c r="GP113" s="243"/>
      <c r="GQ113" s="243"/>
      <c r="GR113" s="243"/>
      <c r="GS113" s="243"/>
      <c r="GT113" s="243"/>
      <c r="GU113" s="243"/>
      <c r="GV113" s="243"/>
      <c r="GW113" s="243"/>
      <c r="GX113" s="243"/>
      <c r="GY113" s="243"/>
      <c r="GZ113" s="243"/>
      <c r="HA113" s="243"/>
      <c r="HB113" s="243"/>
      <c r="HC113" s="243"/>
      <c r="HD113" s="243"/>
      <c r="HE113" s="243"/>
      <c r="HF113" s="243"/>
      <c r="HG113" s="243"/>
      <c r="HH113" s="243"/>
      <c r="HI113" s="243"/>
      <c r="HJ113" s="243"/>
      <c r="HK113" s="243"/>
      <c r="HL113" s="243"/>
      <c r="HM113" s="243"/>
      <c r="HN113" s="243"/>
      <c r="HO113" s="243"/>
      <c r="HP113" s="243"/>
      <c r="HQ113" s="243"/>
      <c r="HR113" s="243"/>
      <c r="HS113" s="243"/>
      <c r="HT113" s="243"/>
      <c r="HU113" s="243"/>
      <c r="HV113" s="243"/>
      <c r="HW113" s="243"/>
      <c r="HX113" s="243"/>
      <c r="HY113" s="243"/>
      <c r="HZ113" s="243"/>
      <c r="IA113" s="243"/>
      <c r="IB113" s="243"/>
      <c r="IC113" s="243"/>
      <c r="ID113" s="243"/>
      <c r="IE113" s="243"/>
      <c r="IF113" s="243"/>
      <c r="IG113" s="243"/>
      <c r="IH113" s="243"/>
      <c r="II113" s="243"/>
      <c r="IJ113" s="243"/>
      <c r="IK113" s="243"/>
      <c r="IL113" s="243"/>
      <c r="IM113" s="243"/>
      <c r="IN113" s="243"/>
      <c r="IO113" s="243"/>
      <c r="IP113" s="243"/>
      <c r="IQ113" s="243"/>
      <c r="IR113" s="243"/>
      <c r="IS113" s="243"/>
      <c r="IT113" s="243"/>
      <c r="IU113" s="243"/>
      <c r="IV113" s="243"/>
      <c r="IW113" s="243"/>
    </row>
    <row r="114" customFormat="false" ht="12.75" hidden="false" customHeight="false" outlineLevel="0" collapsed="false">
      <c r="A114" s="243" t="s">
        <v>160</v>
      </c>
      <c r="B114" s="243"/>
      <c r="C114" s="243"/>
      <c r="D114" s="243"/>
      <c r="E114" s="312"/>
      <c r="F114" s="313" t="n">
        <v>0.2</v>
      </c>
      <c r="G114" s="313" t="n">
        <v>0.32</v>
      </c>
      <c r="H114" s="313" t="n">
        <v>0.192</v>
      </c>
      <c r="I114" s="313" t="n">
        <v>0.1152</v>
      </c>
      <c r="J114" s="313" t="n">
        <v>0.1152</v>
      </c>
      <c r="K114" s="313" t="n">
        <v>0.0576</v>
      </c>
      <c r="L114" s="313" t="n">
        <v>0</v>
      </c>
      <c r="M114" s="313" t="n">
        <v>0</v>
      </c>
      <c r="N114" s="313" t="n">
        <v>0</v>
      </c>
      <c r="O114" s="313" t="n">
        <v>0</v>
      </c>
      <c r="P114" s="313" t="n">
        <v>0</v>
      </c>
      <c r="Q114" s="313" t="n">
        <v>0</v>
      </c>
      <c r="R114" s="313" t="n">
        <v>0</v>
      </c>
      <c r="S114" s="313" t="n">
        <v>0</v>
      </c>
      <c r="T114" s="313" t="n">
        <v>0</v>
      </c>
      <c r="U114" s="313" t="n">
        <v>0</v>
      </c>
      <c r="V114" s="313" t="n">
        <v>0</v>
      </c>
      <c r="W114" s="313" t="n">
        <v>0</v>
      </c>
      <c r="X114" s="313" t="n">
        <v>0</v>
      </c>
      <c r="Y114" s="313" t="n">
        <v>0</v>
      </c>
      <c r="Z114" s="314"/>
      <c r="AA114" s="96" t="n">
        <f aca="false">SUM(F114:Y114)</f>
        <v>1</v>
      </c>
      <c r="AB114" s="97" t="n">
        <f aca="false">AA114*$C$60</f>
        <v>0.5</v>
      </c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  <c r="AM114" s="243"/>
      <c r="AN114" s="243"/>
      <c r="AO114" s="243"/>
      <c r="AP114" s="243"/>
      <c r="AQ114" s="243"/>
      <c r="AR114" s="243"/>
      <c r="AS114" s="243"/>
      <c r="AT114" s="243"/>
      <c r="AU114" s="243"/>
      <c r="AV114" s="243"/>
      <c r="AW114" s="243"/>
      <c r="AX114" s="243"/>
      <c r="AY114" s="243"/>
      <c r="AZ114" s="243"/>
      <c r="BA114" s="243"/>
      <c r="BB114" s="243"/>
      <c r="BC114" s="243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43"/>
      <c r="BN114" s="243"/>
      <c r="BO114" s="243"/>
      <c r="BP114" s="243"/>
      <c r="BQ114" s="243"/>
      <c r="BR114" s="243"/>
      <c r="BS114" s="243"/>
      <c r="BT114" s="243"/>
      <c r="BU114" s="243"/>
      <c r="BV114" s="243"/>
      <c r="BW114" s="243"/>
      <c r="BX114" s="243"/>
      <c r="BY114" s="243"/>
      <c r="BZ114" s="243"/>
      <c r="CA114" s="243"/>
      <c r="CB114" s="243"/>
      <c r="CC114" s="243"/>
      <c r="CD114" s="243"/>
      <c r="CE114" s="243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243"/>
      <c r="CQ114" s="243"/>
      <c r="CR114" s="243"/>
      <c r="CS114" s="243"/>
      <c r="CT114" s="243"/>
      <c r="CU114" s="243"/>
      <c r="CV114" s="243"/>
      <c r="CW114" s="243"/>
      <c r="CX114" s="243"/>
      <c r="CY114" s="243"/>
      <c r="CZ114" s="243"/>
      <c r="DA114" s="243"/>
      <c r="DB114" s="243"/>
      <c r="DC114" s="243"/>
      <c r="DD114" s="243"/>
      <c r="DE114" s="243"/>
      <c r="DF114" s="243"/>
      <c r="DG114" s="243"/>
      <c r="DH114" s="243"/>
      <c r="DI114" s="243"/>
      <c r="DJ114" s="243"/>
      <c r="DK114" s="243"/>
      <c r="DL114" s="243"/>
      <c r="DM114" s="243"/>
      <c r="DN114" s="243"/>
      <c r="DO114" s="243"/>
      <c r="DP114" s="243"/>
      <c r="DQ114" s="243"/>
      <c r="DR114" s="243"/>
      <c r="DS114" s="243"/>
      <c r="DT114" s="243"/>
      <c r="DU114" s="243"/>
      <c r="DV114" s="243"/>
      <c r="DW114" s="243"/>
      <c r="DX114" s="243"/>
      <c r="DY114" s="243"/>
      <c r="DZ114" s="243"/>
      <c r="EA114" s="243"/>
      <c r="EB114" s="243"/>
      <c r="EC114" s="243"/>
      <c r="ED114" s="243"/>
      <c r="EE114" s="243"/>
      <c r="EF114" s="243"/>
      <c r="EG114" s="243"/>
      <c r="EH114" s="243"/>
      <c r="EI114" s="243"/>
      <c r="EJ114" s="243"/>
      <c r="EK114" s="243"/>
      <c r="EL114" s="243"/>
      <c r="EM114" s="243"/>
      <c r="EN114" s="243"/>
      <c r="EO114" s="243"/>
      <c r="EP114" s="243"/>
      <c r="EQ114" s="243"/>
      <c r="ER114" s="243"/>
      <c r="ES114" s="243"/>
      <c r="ET114" s="243"/>
      <c r="EU114" s="243"/>
      <c r="EV114" s="243"/>
      <c r="EW114" s="243"/>
      <c r="EX114" s="243"/>
      <c r="EY114" s="243"/>
      <c r="EZ114" s="243"/>
      <c r="FA114" s="243"/>
      <c r="FB114" s="243"/>
      <c r="FC114" s="243"/>
      <c r="FD114" s="243"/>
      <c r="FE114" s="243"/>
      <c r="FF114" s="243"/>
      <c r="FG114" s="243"/>
      <c r="FH114" s="243"/>
      <c r="FI114" s="243"/>
      <c r="FJ114" s="243"/>
      <c r="FK114" s="243"/>
      <c r="FL114" s="243"/>
      <c r="FM114" s="243"/>
      <c r="FN114" s="243"/>
      <c r="FO114" s="243"/>
      <c r="FP114" s="243"/>
      <c r="FQ114" s="243"/>
      <c r="FR114" s="243"/>
      <c r="FS114" s="243"/>
      <c r="FT114" s="243"/>
      <c r="FU114" s="243"/>
      <c r="FV114" s="243"/>
      <c r="FW114" s="243"/>
      <c r="FX114" s="243"/>
      <c r="FY114" s="243"/>
      <c r="FZ114" s="243"/>
      <c r="GA114" s="243"/>
      <c r="GB114" s="243"/>
      <c r="GC114" s="243"/>
      <c r="GD114" s="243"/>
      <c r="GE114" s="243"/>
      <c r="GF114" s="243"/>
      <c r="GG114" s="243"/>
      <c r="GH114" s="243"/>
      <c r="GI114" s="243"/>
      <c r="GJ114" s="243"/>
      <c r="GK114" s="243"/>
      <c r="GL114" s="243"/>
      <c r="GM114" s="243"/>
      <c r="GN114" s="243"/>
      <c r="GO114" s="243"/>
      <c r="GP114" s="243"/>
      <c r="GQ114" s="243"/>
      <c r="GR114" s="243"/>
      <c r="GS114" s="243"/>
      <c r="GT114" s="243"/>
      <c r="GU114" s="243"/>
      <c r="GV114" s="243"/>
      <c r="GW114" s="243"/>
      <c r="GX114" s="243"/>
      <c r="GY114" s="243"/>
      <c r="GZ114" s="243"/>
      <c r="HA114" s="243"/>
      <c r="HB114" s="243"/>
      <c r="HC114" s="243"/>
      <c r="HD114" s="243"/>
      <c r="HE114" s="243"/>
      <c r="HF114" s="243"/>
      <c r="HG114" s="243"/>
      <c r="HH114" s="243"/>
      <c r="HI114" s="243"/>
      <c r="HJ114" s="243"/>
      <c r="HK114" s="243"/>
      <c r="HL114" s="243"/>
      <c r="HM114" s="243"/>
      <c r="HN114" s="243"/>
      <c r="HO114" s="243"/>
      <c r="HP114" s="243"/>
      <c r="HQ114" s="243"/>
      <c r="HR114" s="243"/>
      <c r="HS114" s="243"/>
      <c r="HT114" s="243"/>
      <c r="HU114" s="243"/>
      <c r="HV114" s="243"/>
      <c r="HW114" s="243"/>
      <c r="HX114" s="243"/>
      <c r="HY114" s="243"/>
      <c r="HZ114" s="243"/>
      <c r="IA114" s="243"/>
      <c r="IB114" s="243"/>
      <c r="IC114" s="243"/>
      <c r="ID114" s="243"/>
      <c r="IE114" s="243"/>
      <c r="IF114" s="243"/>
      <c r="IG114" s="243"/>
      <c r="IH114" s="243"/>
      <c r="II114" s="243"/>
      <c r="IJ114" s="243"/>
      <c r="IK114" s="243"/>
      <c r="IL114" s="243"/>
      <c r="IM114" s="243"/>
      <c r="IN114" s="243"/>
      <c r="IO114" s="243"/>
      <c r="IP114" s="243"/>
      <c r="IQ114" s="243"/>
      <c r="IR114" s="243"/>
      <c r="IS114" s="243"/>
      <c r="IT114" s="243"/>
      <c r="IU114" s="243"/>
      <c r="IV114" s="243"/>
      <c r="IW114" s="243"/>
    </row>
    <row r="115" customFormat="false" ht="12.75" hidden="false" customHeight="false" outlineLevel="0" collapsed="false">
      <c r="A115" s="243" t="s">
        <v>158</v>
      </c>
      <c r="B115" s="243"/>
      <c r="C115" s="243"/>
      <c r="D115" s="243"/>
      <c r="E115" s="243"/>
      <c r="F115" s="288" t="n">
        <f aca="false">$D$113*F114</f>
        <v>2227.75340071103</v>
      </c>
      <c r="G115" s="288" t="n">
        <f aca="false">$D$113*G114</f>
        <v>3564.40544113765</v>
      </c>
      <c r="H115" s="288" t="n">
        <f aca="false">$D$113*H114</f>
        <v>2138.64326468259</v>
      </c>
      <c r="I115" s="288" t="n">
        <f aca="false">$D$113*I114</f>
        <v>1283.18595880955</v>
      </c>
      <c r="J115" s="288" t="n">
        <f aca="false">$D$113*J114</f>
        <v>1283.18595880955</v>
      </c>
      <c r="K115" s="288" t="n">
        <f aca="false">$D$113*K114</f>
        <v>641.592979404777</v>
      </c>
      <c r="L115" s="288" t="n">
        <f aca="false">$D$113*L114</f>
        <v>0</v>
      </c>
      <c r="M115" s="288" t="n">
        <f aca="false">$D$113*M114</f>
        <v>0</v>
      </c>
      <c r="N115" s="288" t="n">
        <f aca="false">$D$113*N114</f>
        <v>0</v>
      </c>
      <c r="O115" s="288" t="n">
        <f aca="false">$D$113*O114</f>
        <v>0</v>
      </c>
      <c r="P115" s="288" t="n">
        <f aca="false">$D$113*P114</f>
        <v>0</v>
      </c>
      <c r="Q115" s="288" t="n">
        <f aca="false">$D$113*Q114</f>
        <v>0</v>
      </c>
      <c r="R115" s="288" t="n">
        <f aca="false">$D$113*R114</f>
        <v>0</v>
      </c>
      <c r="S115" s="288" t="n">
        <f aca="false">$D$113*S114</f>
        <v>0</v>
      </c>
      <c r="T115" s="288" t="n">
        <f aca="false">$D$113*T114</f>
        <v>0</v>
      </c>
      <c r="U115" s="288" t="n">
        <f aca="false">$D$113*U114</f>
        <v>0</v>
      </c>
      <c r="V115" s="310"/>
      <c r="W115" s="310"/>
      <c r="X115" s="310"/>
      <c r="Y115" s="310"/>
      <c r="Z115" s="243"/>
      <c r="AA115" s="96" t="n">
        <f aca="false">SUM(F115:Y115)</f>
        <v>11138.7670035552</v>
      </c>
      <c r="AB115" s="97" t="n">
        <f aca="false">AA115*$C$60</f>
        <v>5569.38350177758</v>
      </c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43"/>
      <c r="CA115" s="243"/>
      <c r="CB115" s="243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43"/>
      <c r="CM115" s="243"/>
      <c r="CN115" s="243"/>
      <c r="CO115" s="243"/>
      <c r="CP115" s="243"/>
      <c r="CQ115" s="243"/>
      <c r="CR115" s="243"/>
      <c r="CS115" s="243"/>
      <c r="CT115" s="243"/>
      <c r="CU115" s="243"/>
      <c r="CV115" s="243"/>
      <c r="CW115" s="243"/>
      <c r="CX115" s="243"/>
      <c r="CY115" s="243"/>
      <c r="CZ115" s="243"/>
      <c r="DA115" s="243"/>
      <c r="DB115" s="243"/>
      <c r="DC115" s="243"/>
      <c r="DD115" s="243"/>
      <c r="DE115" s="243"/>
      <c r="DF115" s="243"/>
      <c r="DG115" s="243"/>
      <c r="DH115" s="243"/>
      <c r="DI115" s="243"/>
      <c r="DJ115" s="243"/>
      <c r="DK115" s="243"/>
      <c r="DL115" s="243"/>
      <c r="DM115" s="243"/>
      <c r="DN115" s="243"/>
      <c r="DO115" s="243"/>
      <c r="DP115" s="243"/>
      <c r="DQ115" s="243"/>
      <c r="DR115" s="243"/>
      <c r="DS115" s="243"/>
      <c r="DT115" s="243"/>
      <c r="DU115" s="243"/>
      <c r="DV115" s="243"/>
      <c r="DW115" s="243"/>
      <c r="DX115" s="243"/>
      <c r="DY115" s="243"/>
      <c r="DZ115" s="243"/>
      <c r="EA115" s="243"/>
      <c r="EB115" s="243"/>
      <c r="EC115" s="243"/>
      <c r="ED115" s="243"/>
      <c r="EE115" s="243"/>
      <c r="EF115" s="243"/>
      <c r="EG115" s="243"/>
      <c r="EH115" s="243"/>
      <c r="EI115" s="243"/>
      <c r="EJ115" s="243"/>
      <c r="EK115" s="243"/>
      <c r="EL115" s="243"/>
      <c r="EM115" s="243"/>
      <c r="EN115" s="243"/>
      <c r="EO115" s="243"/>
      <c r="EP115" s="243"/>
      <c r="EQ115" s="243"/>
      <c r="ER115" s="243"/>
      <c r="ES115" s="243"/>
      <c r="ET115" s="243"/>
      <c r="EU115" s="243"/>
      <c r="EV115" s="243"/>
      <c r="EW115" s="243"/>
      <c r="EX115" s="243"/>
      <c r="EY115" s="243"/>
      <c r="EZ115" s="243"/>
      <c r="FA115" s="243"/>
      <c r="FB115" s="243"/>
      <c r="FC115" s="243"/>
      <c r="FD115" s="243"/>
      <c r="FE115" s="243"/>
      <c r="FF115" s="243"/>
      <c r="FG115" s="243"/>
      <c r="FH115" s="243"/>
      <c r="FI115" s="243"/>
      <c r="FJ115" s="243"/>
      <c r="FK115" s="243"/>
      <c r="FL115" s="243"/>
      <c r="FM115" s="243"/>
      <c r="FN115" s="243"/>
      <c r="FO115" s="243"/>
      <c r="FP115" s="243"/>
      <c r="FQ115" s="243"/>
      <c r="FR115" s="243"/>
      <c r="FS115" s="243"/>
      <c r="FT115" s="243"/>
      <c r="FU115" s="243"/>
      <c r="FV115" s="243"/>
      <c r="FW115" s="243"/>
      <c r="FX115" s="243"/>
      <c r="FY115" s="243"/>
      <c r="FZ115" s="243"/>
      <c r="GA115" s="243"/>
      <c r="GB115" s="243"/>
      <c r="GC115" s="243"/>
      <c r="GD115" s="243"/>
      <c r="GE115" s="243"/>
      <c r="GF115" s="243"/>
      <c r="GG115" s="243"/>
      <c r="GH115" s="243"/>
      <c r="GI115" s="243"/>
      <c r="GJ115" s="243"/>
      <c r="GK115" s="243"/>
      <c r="GL115" s="243"/>
      <c r="GM115" s="243"/>
      <c r="GN115" s="243"/>
      <c r="GO115" s="243"/>
      <c r="GP115" s="243"/>
      <c r="GQ115" s="243"/>
      <c r="GR115" s="243"/>
      <c r="GS115" s="243"/>
      <c r="GT115" s="243"/>
      <c r="GU115" s="243"/>
      <c r="GV115" s="243"/>
      <c r="GW115" s="243"/>
      <c r="GX115" s="243"/>
      <c r="GY115" s="243"/>
      <c r="GZ115" s="243"/>
      <c r="HA115" s="243"/>
      <c r="HB115" s="243"/>
      <c r="HC115" s="243"/>
      <c r="HD115" s="243"/>
      <c r="HE115" s="243"/>
      <c r="HF115" s="243"/>
      <c r="HG115" s="243"/>
      <c r="HH115" s="243"/>
      <c r="HI115" s="243"/>
      <c r="HJ115" s="243"/>
      <c r="HK115" s="243"/>
      <c r="HL115" s="243"/>
      <c r="HM115" s="243"/>
      <c r="HN115" s="243"/>
      <c r="HO115" s="243"/>
      <c r="HP115" s="243"/>
      <c r="HQ115" s="243"/>
      <c r="HR115" s="243"/>
      <c r="HS115" s="243"/>
      <c r="HT115" s="243"/>
      <c r="HU115" s="243"/>
      <c r="HV115" s="243"/>
      <c r="HW115" s="243"/>
      <c r="HX115" s="243"/>
      <c r="HY115" s="243"/>
      <c r="HZ115" s="243"/>
      <c r="IA115" s="243"/>
      <c r="IB115" s="243"/>
      <c r="IC115" s="243"/>
      <c r="ID115" s="243"/>
      <c r="IE115" s="243"/>
      <c r="IF115" s="243"/>
      <c r="IG115" s="243"/>
      <c r="IH115" s="243"/>
      <c r="II115" s="243"/>
      <c r="IJ115" s="243"/>
      <c r="IK115" s="243"/>
      <c r="IL115" s="243"/>
      <c r="IM115" s="243"/>
      <c r="IN115" s="243"/>
      <c r="IO115" s="243"/>
      <c r="IP115" s="243"/>
      <c r="IQ115" s="243"/>
      <c r="IR115" s="243"/>
      <c r="IS115" s="243"/>
      <c r="IT115" s="243"/>
      <c r="IU115" s="243"/>
      <c r="IV115" s="243"/>
      <c r="IW115" s="243"/>
    </row>
    <row r="116" customFormat="false" ht="12.75" hidden="false" customHeight="false" outlineLevel="0" collapsed="false">
      <c r="A116" s="89" t="s">
        <v>157</v>
      </c>
      <c r="B116" s="243"/>
      <c r="C116" s="243"/>
      <c r="D116" s="309" t="n">
        <f aca="false">D110</f>
        <v>769.306932476916</v>
      </c>
      <c r="E116" s="243"/>
      <c r="F116" s="288" t="n">
        <f aca="false">$D$116*F114</f>
        <v>153.861386495383</v>
      </c>
      <c r="G116" s="288" t="n">
        <f aca="false">$D$116*G114</f>
        <v>246.178218392613</v>
      </c>
      <c r="H116" s="288" t="n">
        <f aca="false">$D$116*H114</f>
        <v>147.706931035568</v>
      </c>
      <c r="I116" s="288" t="n">
        <f aca="false">$D$116*I114</f>
        <v>88.6241586213408</v>
      </c>
      <c r="J116" s="288" t="n">
        <f aca="false">$D$116*J114</f>
        <v>88.6241586213408</v>
      </c>
      <c r="K116" s="288" t="n">
        <f aca="false">$D$116*K114</f>
        <v>44.3120793106704</v>
      </c>
      <c r="L116" s="288" t="n">
        <f aca="false">$D$116*L114</f>
        <v>0</v>
      </c>
      <c r="M116" s="288" t="n">
        <f aca="false">$D$116*M114</f>
        <v>0</v>
      </c>
      <c r="N116" s="288" t="n">
        <f aca="false">$D$116*N114</f>
        <v>0</v>
      </c>
      <c r="O116" s="288" t="n">
        <f aca="false">$D$116*O114</f>
        <v>0</v>
      </c>
      <c r="P116" s="288" t="n">
        <f aca="false">$D$116*P114</f>
        <v>0</v>
      </c>
      <c r="Q116" s="288" t="n">
        <f aca="false">$D$116*Q114</f>
        <v>0</v>
      </c>
      <c r="R116" s="288" t="n">
        <f aca="false">$D$116*R114</f>
        <v>0</v>
      </c>
      <c r="S116" s="288" t="n">
        <f aca="false">$D$116*S114</f>
        <v>0</v>
      </c>
      <c r="T116" s="288" t="n">
        <f aca="false">$D$116*T114</f>
        <v>0</v>
      </c>
      <c r="U116" s="288" t="n">
        <f aca="false">$D$116*U114</f>
        <v>0</v>
      </c>
      <c r="V116" s="310"/>
      <c r="W116" s="310"/>
      <c r="X116" s="310"/>
      <c r="Y116" s="310"/>
      <c r="Z116" s="243"/>
      <c r="AA116" s="96" t="n">
        <f aca="false">SUM(F116:Y116)</f>
        <v>769.306932476916</v>
      </c>
      <c r="AB116" s="97" t="n">
        <f aca="false">AA116*$C$60</f>
        <v>384.653466238458</v>
      </c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M116" s="243"/>
      <c r="AN116" s="243"/>
      <c r="AO116" s="243"/>
      <c r="AP116" s="243"/>
      <c r="AQ116" s="243"/>
      <c r="AR116" s="243"/>
      <c r="AS116" s="243"/>
      <c r="AT116" s="243"/>
      <c r="AU116" s="243"/>
      <c r="AV116" s="243"/>
      <c r="AW116" s="243"/>
      <c r="AX116" s="243"/>
      <c r="AY116" s="243"/>
      <c r="AZ116" s="243"/>
      <c r="BA116" s="243"/>
      <c r="BB116" s="243"/>
      <c r="BC116" s="243"/>
      <c r="BD116" s="243"/>
      <c r="BE116" s="243"/>
      <c r="BF116" s="243"/>
      <c r="BG116" s="243"/>
      <c r="BH116" s="243"/>
      <c r="BI116" s="243"/>
      <c r="BJ116" s="243"/>
      <c r="BK116" s="243"/>
      <c r="BL116" s="243"/>
      <c r="BM116" s="243"/>
      <c r="BN116" s="243"/>
      <c r="BO116" s="243"/>
      <c r="BP116" s="243"/>
      <c r="BQ116" s="243"/>
      <c r="BR116" s="243"/>
      <c r="BS116" s="243"/>
      <c r="BT116" s="243"/>
      <c r="BU116" s="243"/>
      <c r="BV116" s="243"/>
      <c r="BW116" s="243"/>
      <c r="BX116" s="243"/>
      <c r="BY116" s="243"/>
      <c r="BZ116" s="243"/>
      <c r="CA116" s="243"/>
      <c r="CB116" s="243"/>
      <c r="CC116" s="243"/>
      <c r="CD116" s="243"/>
      <c r="CE116" s="243"/>
      <c r="CF116" s="243"/>
      <c r="CG116" s="243"/>
      <c r="CH116" s="243"/>
      <c r="CI116" s="243"/>
      <c r="CJ116" s="243"/>
      <c r="CK116" s="243"/>
      <c r="CL116" s="243"/>
      <c r="CM116" s="243"/>
      <c r="CN116" s="243"/>
      <c r="CO116" s="243"/>
      <c r="CP116" s="243"/>
      <c r="CQ116" s="243"/>
      <c r="CR116" s="243"/>
      <c r="CS116" s="243"/>
      <c r="CT116" s="243"/>
      <c r="CU116" s="243"/>
      <c r="CV116" s="243"/>
      <c r="CW116" s="243"/>
      <c r="CX116" s="243"/>
      <c r="CY116" s="243"/>
      <c r="CZ116" s="243"/>
      <c r="DA116" s="243"/>
      <c r="DB116" s="243"/>
      <c r="DC116" s="243"/>
      <c r="DD116" s="243"/>
      <c r="DE116" s="243"/>
      <c r="DF116" s="243"/>
      <c r="DG116" s="243"/>
      <c r="DH116" s="243"/>
      <c r="DI116" s="243"/>
      <c r="DJ116" s="243"/>
      <c r="DK116" s="243"/>
      <c r="DL116" s="243"/>
      <c r="DM116" s="243"/>
      <c r="DN116" s="243"/>
      <c r="DO116" s="243"/>
      <c r="DP116" s="243"/>
      <c r="DQ116" s="243"/>
      <c r="DR116" s="243"/>
      <c r="DS116" s="243"/>
      <c r="DT116" s="243"/>
      <c r="DU116" s="243"/>
      <c r="DV116" s="243"/>
      <c r="DW116" s="243"/>
      <c r="DX116" s="243"/>
      <c r="DY116" s="243"/>
      <c r="DZ116" s="243"/>
      <c r="EA116" s="243"/>
      <c r="EB116" s="243"/>
      <c r="EC116" s="243"/>
      <c r="ED116" s="243"/>
      <c r="EE116" s="243"/>
      <c r="EF116" s="243"/>
      <c r="EG116" s="243"/>
      <c r="EH116" s="243"/>
      <c r="EI116" s="243"/>
      <c r="EJ116" s="243"/>
      <c r="EK116" s="243"/>
      <c r="EL116" s="243"/>
      <c r="EM116" s="243"/>
      <c r="EN116" s="243"/>
      <c r="EO116" s="243"/>
      <c r="EP116" s="243"/>
      <c r="EQ116" s="243"/>
      <c r="ER116" s="243"/>
      <c r="ES116" s="243"/>
      <c r="ET116" s="243"/>
      <c r="EU116" s="243"/>
      <c r="EV116" s="243"/>
      <c r="EW116" s="243"/>
      <c r="EX116" s="243"/>
      <c r="EY116" s="243"/>
      <c r="EZ116" s="243"/>
      <c r="FA116" s="243"/>
      <c r="FB116" s="243"/>
      <c r="FC116" s="243"/>
      <c r="FD116" s="243"/>
      <c r="FE116" s="243"/>
      <c r="FF116" s="243"/>
      <c r="FG116" s="243"/>
      <c r="FH116" s="243"/>
      <c r="FI116" s="243"/>
      <c r="FJ116" s="243"/>
      <c r="FK116" s="243"/>
      <c r="FL116" s="243"/>
      <c r="FM116" s="243"/>
      <c r="FN116" s="243"/>
      <c r="FO116" s="243"/>
      <c r="FP116" s="243"/>
      <c r="FQ116" s="243"/>
      <c r="FR116" s="243"/>
      <c r="FS116" s="243"/>
      <c r="FT116" s="243"/>
      <c r="FU116" s="243"/>
      <c r="FV116" s="243"/>
      <c r="FW116" s="243"/>
      <c r="FX116" s="243"/>
      <c r="FY116" s="243"/>
      <c r="FZ116" s="243"/>
      <c r="GA116" s="243"/>
      <c r="GB116" s="243"/>
      <c r="GC116" s="243"/>
      <c r="GD116" s="243"/>
      <c r="GE116" s="243"/>
      <c r="GF116" s="243"/>
      <c r="GG116" s="243"/>
      <c r="GH116" s="243"/>
      <c r="GI116" s="243"/>
      <c r="GJ116" s="243"/>
      <c r="GK116" s="243"/>
      <c r="GL116" s="243"/>
      <c r="GM116" s="243"/>
      <c r="GN116" s="243"/>
      <c r="GO116" s="243"/>
      <c r="GP116" s="243"/>
      <c r="GQ116" s="243"/>
      <c r="GR116" s="243"/>
      <c r="GS116" s="243"/>
      <c r="GT116" s="243"/>
      <c r="GU116" s="243"/>
      <c r="GV116" s="243"/>
      <c r="GW116" s="243"/>
      <c r="GX116" s="243"/>
      <c r="GY116" s="243"/>
      <c r="GZ116" s="243"/>
      <c r="HA116" s="243"/>
      <c r="HB116" s="243"/>
      <c r="HC116" s="243"/>
      <c r="HD116" s="243"/>
      <c r="HE116" s="243"/>
      <c r="HF116" s="243"/>
      <c r="HG116" s="243"/>
      <c r="HH116" s="243"/>
      <c r="HI116" s="243"/>
      <c r="HJ116" s="243"/>
      <c r="HK116" s="243"/>
      <c r="HL116" s="243"/>
      <c r="HM116" s="243"/>
      <c r="HN116" s="243"/>
      <c r="HO116" s="243"/>
      <c r="HP116" s="243"/>
      <c r="HQ116" s="243"/>
      <c r="HR116" s="243"/>
      <c r="HS116" s="243"/>
      <c r="HT116" s="243"/>
      <c r="HU116" s="243"/>
      <c r="HV116" s="243"/>
      <c r="HW116" s="243"/>
      <c r="HX116" s="243"/>
      <c r="HY116" s="243"/>
      <c r="HZ116" s="243"/>
      <c r="IA116" s="243"/>
      <c r="IB116" s="243"/>
      <c r="IC116" s="243"/>
      <c r="ID116" s="243"/>
      <c r="IE116" s="243"/>
      <c r="IF116" s="243"/>
      <c r="IG116" s="243"/>
      <c r="IH116" s="243"/>
      <c r="II116" s="243"/>
      <c r="IJ116" s="243"/>
      <c r="IK116" s="243"/>
      <c r="IL116" s="243"/>
      <c r="IM116" s="243"/>
      <c r="IN116" s="243"/>
      <c r="IO116" s="243"/>
      <c r="IP116" s="243"/>
      <c r="IQ116" s="243"/>
      <c r="IR116" s="243"/>
      <c r="IS116" s="243"/>
      <c r="IT116" s="243"/>
      <c r="IU116" s="243"/>
      <c r="IV116" s="243"/>
      <c r="IW116" s="243"/>
    </row>
    <row r="117" customFormat="false" ht="12.75" hidden="false" customHeight="false" outlineLevel="0" collapsed="false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  <c r="AA117" s="96" t="n">
        <f aca="false">SUM(F117:Y117)</f>
        <v>0</v>
      </c>
      <c r="AB117" s="97" t="n">
        <f aca="false">AA117*$C$60</f>
        <v>0</v>
      </c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43"/>
      <c r="AP117" s="243"/>
      <c r="AQ117" s="243"/>
      <c r="AR117" s="243"/>
      <c r="AS117" s="243"/>
      <c r="AT117" s="243"/>
      <c r="AU117" s="243"/>
      <c r="AV117" s="243"/>
      <c r="AW117" s="243"/>
      <c r="AX117" s="243"/>
      <c r="AY117" s="243"/>
      <c r="AZ117" s="243"/>
      <c r="BA117" s="243"/>
      <c r="BB117" s="243"/>
      <c r="BC117" s="243"/>
      <c r="BD117" s="243"/>
      <c r="BE117" s="243"/>
      <c r="BF117" s="243"/>
      <c r="BG117" s="243"/>
      <c r="BH117" s="243"/>
      <c r="BI117" s="243"/>
      <c r="BJ117" s="243"/>
      <c r="BK117" s="243"/>
      <c r="BL117" s="243"/>
      <c r="BM117" s="243"/>
      <c r="BN117" s="243"/>
      <c r="BO117" s="243"/>
      <c r="BP117" s="243"/>
      <c r="BQ117" s="243"/>
      <c r="BR117" s="243"/>
      <c r="BS117" s="243"/>
      <c r="BT117" s="243"/>
      <c r="BU117" s="243"/>
      <c r="BV117" s="243"/>
      <c r="BW117" s="243"/>
      <c r="BX117" s="243"/>
      <c r="BY117" s="243"/>
      <c r="BZ117" s="243"/>
      <c r="CA117" s="243"/>
      <c r="CB117" s="243"/>
      <c r="CC117" s="243"/>
      <c r="CD117" s="243"/>
      <c r="CE117" s="243"/>
      <c r="CF117" s="243"/>
      <c r="CG117" s="243"/>
      <c r="CH117" s="243"/>
      <c r="CI117" s="243"/>
      <c r="CJ117" s="243"/>
      <c r="CK117" s="243"/>
      <c r="CL117" s="243"/>
      <c r="CM117" s="243"/>
      <c r="CN117" s="243"/>
      <c r="CO117" s="243"/>
      <c r="CP117" s="243"/>
      <c r="CQ117" s="243"/>
      <c r="CR117" s="243"/>
      <c r="CS117" s="243"/>
      <c r="CT117" s="243"/>
      <c r="CU117" s="243"/>
      <c r="CV117" s="243"/>
      <c r="CW117" s="243"/>
      <c r="CX117" s="243"/>
      <c r="CY117" s="243"/>
      <c r="CZ117" s="243"/>
      <c r="DA117" s="243"/>
      <c r="DB117" s="243"/>
      <c r="DC117" s="243"/>
      <c r="DD117" s="243"/>
      <c r="DE117" s="243"/>
      <c r="DF117" s="243"/>
      <c r="DG117" s="243"/>
      <c r="DH117" s="243"/>
      <c r="DI117" s="243"/>
      <c r="DJ117" s="243"/>
      <c r="DK117" s="243"/>
      <c r="DL117" s="243"/>
      <c r="DM117" s="243"/>
      <c r="DN117" s="243"/>
      <c r="DO117" s="243"/>
      <c r="DP117" s="243"/>
      <c r="DQ117" s="243"/>
      <c r="DR117" s="243"/>
      <c r="DS117" s="243"/>
      <c r="DT117" s="243"/>
      <c r="DU117" s="243"/>
      <c r="DV117" s="243"/>
      <c r="DW117" s="243"/>
      <c r="DX117" s="243"/>
      <c r="DY117" s="243"/>
      <c r="DZ117" s="243"/>
      <c r="EA117" s="243"/>
      <c r="EB117" s="243"/>
      <c r="EC117" s="243"/>
      <c r="ED117" s="243"/>
      <c r="EE117" s="243"/>
      <c r="EF117" s="243"/>
      <c r="EG117" s="243"/>
      <c r="EH117" s="243"/>
      <c r="EI117" s="243"/>
      <c r="EJ117" s="243"/>
      <c r="EK117" s="243"/>
      <c r="EL117" s="243"/>
      <c r="EM117" s="243"/>
      <c r="EN117" s="243"/>
      <c r="EO117" s="243"/>
      <c r="EP117" s="243"/>
      <c r="EQ117" s="243"/>
      <c r="ER117" s="243"/>
      <c r="ES117" s="243"/>
      <c r="ET117" s="243"/>
      <c r="EU117" s="243"/>
      <c r="EV117" s="243"/>
      <c r="EW117" s="243"/>
      <c r="EX117" s="243"/>
      <c r="EY117" s="243"/>
      <c r="EZ117" s="243"/>
      <c r="FA117" s="243"/>
      <c r="FB117" s="243"/>
      <c r="FC117" s="243"/>
      <c r="FD117" s="243"/>
      <c r="FE117" s="243"/>
      <c r="FF117" s="243"/>
      <c r="FG117" s="243"/>
      <c r="FH117" s="243"/>
      <c r="FI117" s="243"/>
      <c r="FJ117" s="243"/>
      <c r="FK117" s="243"/>
      <c r="FL117" s="243"/>
      <c r="FM117" s="243"/>
      <c r="FN117" s="243"/>
      <c r="FO117" s="243"/>
      <c r="FP117" s="243"/>
      <c r="FQ117" s="243"/>
      <c r="FR117" s="243"/>
      <c r="FS117" s="243"/>
      <c r="FT117" s="243"/>
      <c r="FU117" s="243"/>
      <c r="FV117" s="243"/>
      <c r="FW117" s="243"/>
      <c r="FX117" s="243"/>
      <c r="FY117" s="243"/>
      <c r="FZ117" s="243"/>
      <c r="GA117" s="243"/>
      <c r="GB117" s="243"/>
      <c r="GC117" s="243"/>
      <c r="GD117" s="243"/>
      <c r="GE117" s="243"/>
      <c r="GF117" s="243"/>
      <c r="GG117" s="243"/>
      <c r="GH117" s="243"/>
      <c r="GI117" s="243"/>
      <c r="GJ117" s="243"/>
      <c r="GK117" s="243"/>
      <c r="GL117" s="243"/>
      <c r="GM117" s="243"/>
      <c r="GN117" s="243"/>
      <c r="GO117" s="243"/>
      <c r="GP117" s="243"/>
      <c r="GQ117" s="243"/>
      <c r="GR117" s="243"/>
      <c r="GS117" s="243"/>
      <c r="GT117" s="243"/>
      <c r="GU117" s="243"/>
      <c r="GV117" s="243"/>
      <c r="GW117" s="243"/>
      <c r="GX117" s="243"/>
      <c r="GY117" s="243"/>
      <c r="GZ117" s="243"/>
      <c r="HA117" s="243"/>
      <c r="HB117" s="243"/>
      <c r="HC117" s="243"/>
      <c r="HD117" s="243"/>
      <c r="HE117" s="243"/>
      <c r="HF117" s="243"/>
      <c r="HG117" s="243"/>
      <c r="HH117" s="243"/>
      <c r="HI117" s="243"/>
      <c r="HJ117" s="243"/>
      <c r="HK117" s="243"/>
      <c r="HL117" s="243"/>
      <c r="HM117" s="243"/>
      <c r="HN117" s="243"/>
      <c r="HO117" s="243"/>
      <c r="HP117" s="243"/>
      <c r="HQ117" s="243"/>
      <c r="HR117" s="243"/>
      <c r="HS117" s="243"/>
      <c r="HT117" s="243"/>
      <c r="HU117" s="243"/>
      <c r="HV117" s="243"/>
      <c r="HW117" s="243"/>
      <c r="HX117" s="243"/>
      <c r="HY117" s="243"/>
      <c r="HZ117" s="243"/>
      <c r="IA117" s="243"/>
      <c r="IB117" s="243"/>
      <c r="IC117" s="243"/>
      <c r="ID117" s="243"/>
      <c r="IE117" s="243"/>
      <c r="IF117" s="243"/>
      <c r="IG117" s="243"/>
      <c r="IH117" s="243"/>
      <c r="II117" s="243"/>
      <c r="IJ117" s="243"/>
      <c r="IK117" s="243"/>
      <c r="IL117" s="243"/>
      <c r="IM117" s="243"/>
      <c r="IN117" s="243"/>
      <c r="IO117" s="243"/>
      <c r="IP117" s="243"/>
      <c r="IQ117" s="243"/>
      <c r="IR117" s="243"/>
      <c r="IS117" s="243"/>
      <c r="IT117" s="243"/>
      <c r="IU117" s="243"/>
      <c r="IV117" s="243"/>
      <c r="IW117" s="243"/>
    </row>
    <row r="118" customFormat="false" ht="12.75" hidden="false" customHeight="false" outlineLevel="0" collapsed="false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  <c r="AA118" s="96" t="n">
        <f aca="false">SUM(F118:Y118)</f>
        <v>0</v>
      </c>
      <c r="AB118" s="97" t="n">
        <f aca="false">AA118*$C$60</f>
        <v>0</v>
      </c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43"/>
      <c r="AR118" s="243"/>
      <c r="AS118" s="243"/>
      <c r="AT118" s="243"/>
      <c r="AU118" s="243"/>
      <c r="AV118" s="243"/>
      <c r="AW118" s="243"/>
      <c r="AX118" s="243"/>
      <c r="AY118" s="243"/>
      <c r="AZ118" s="243"/>
      <c r="BA118" s="243"/>
      <c r="BB118" s="243"/>
      <c r="BC118" s="243"/>
      <c r="BD118" s="243"/>
      <c r="BE118" s="243"/>
      <c r="BF118" s="243"/>
      <c r="BG118" s="243"/>
      <c r="BH118" s="243"/>
      <c r="BI118" s="243"/>
      <c r="BJ118" s="243"/>
      <c r="BK118" s="243"/>
      <c r="BL118" s="243"/>
      <c r="BM118" s="243"/>
      <c r="BN118" s="243"/>
      <c r="BO118" s="243"/>
      <c r="BP118" s="243"/>
      <c r="BQ118" s="243"/>
      <c r="BR118" s="243"/>
      <c r="BS118" s="243"/>
      <c r="BT118" s="243"/>
      <c r="BU118" s="243"/>
      <c r="BV118" s="243"/>
      <c r="BW118" s="243"/>
      <c r="BX118" s="243"/>
      <c r="BY118" s="243"/>
      <c r="BZ118" s="243"/>
      <c r="CA118" s="243"/>
      <c r="CB118" s="243"/>
      <c r="CC118" s="243"/>
      <c r="CD118" s="243"/>
      <c r="CE118" s="243"/>
      <c r="CF118" s="243"/>
      <c r="CG118" s="243"/>
      <c r="CH118" s="243"/>
      <c r="CI118" s="243"/>
      <c r="CJ118" s="243"/>
      <c r="CK118" s="243"/>
      <c r="CL118" s="243"/>
      <c r="CM118" s="243"/>
      <c r="CN118" s="243"/>
      <c r="CO118" s="243"/>
      <c r="CP118" s="243"/>
      <c r="CQ118" s="243"/>
      <c r="CR118" s="243"/>
      <c r="CS118" s="243"/>
      <c r="CT118" s="243"/>
      <c r="CU118" s="243"/>
      <c r="CV118" s="243"/>
      <c r="CW118" s="243"/>
      <c r="CX118" s="243"/>
      <c r="CY118" s="243"/>
      <c r="CZ118" s="243"/>
      <c r="DA118" s="243"/>
      <c r="DB118" s="243"/>
      <c r="DC118" s="243"/>
      <c r="DD118" s="243"/>
      <c r="DE118" s="243"/>
      <c r="DF118" s="243"/>
      <c r="DG118" s="243"/>
      <c r="DH118" s="243"/>
      <c r="DI118" s="243"/>
      <c r="DJ118" s="243"/>
      <c r="DK118" s="243"/>
      <c r="DL118" s="243"/>
      <c r="DM118" s="243"/>
      <c r="DN118" s="243"/>
      <c r="DO118" s="243"/>
      <c r="DP118" s="243"/>
      <c r="DQ118" s="243"/>
      <c r="DR118" s="243"/>
      <c r="DS118" s="243"/>
      <c r="DT118" s="243"/>
      <c r="DU118" s="243"/>
      <c r="DV118" s="243"/>
      <c r="DW118" s="243"/>
      <c r="DX118" s="243"/>
      <c r="DY118" s="243"/>
      <c r="DZ118" s="243"/>
      <c r="EA118" s="243"/>
      <c r="EB118" s="243"/>
      <c r="EC118" s="243"/>
      <c r="ED118" s="243"/>
      <c r="EE118" s="243"/>
      <c r="EF118" s="243"/>
      <c r="EG118" s="243"/>
      <c r="EH118" s="243"/>
      <c r="EI118" s="243"/>
      <c r="EJ118" s="243"/>
      <c r="EK118" s="243"/>
      <c r="EL118" s="243"/>
      <c r="EM118" s="243"/>
      <c r="EN118" s="243"/>
      <c r="EO118" s="243"/>
      <c r="EP118" s="243"/>
      <c r="EQ118" s="243"/>
      <c r="ER118" s="243"/>
      <c r="ES118" s="243"/>
      <c r="ET118" s="243"/>
      <c r="EU118" s="243"/>
      <c r="EV118" s="243"/>
      <c r="EW118" s="243"/>
      <c r="EX118" s="243"/>
      <c r="EY118" s="243"/>
      <c r="EZ118" s="243"/>
      <c r="FA118" s="243"/>
      <c r="FB118" s="243"/>
      <c r="FC118" s="243"/>
      <c r="FD118" s="243"/>
      <c r="FE118" s="243"/>
      <c r="FF118" s="243"/>
      <c r="FG118" s="243"/>
      <c r="FH118" s="243"/>
      <c r="FI118" s="243"/>
      <c r="FJ118" s="243"/>
      <c r="FK118" s="243"/>
      <c r="FL118" s="243"/>
      <c r="FM118" s="243"/>
      <c r="FN118" s="243"/>
      <c r="FO118" s="243"/>
      <c r="FP118" s="243"/>
      <c r="FQ118" s="243"/>
      <c r="FR118" s="243"/>
      <c r="FS118" s="243"/>
      <c r="FT118" s="243"/>
      <c r="FU118" s="243"/>
      <c r="FV118" s="243"/>
      <c r="FW118" s="243"/>
      <c r="FX118" s="243"/>
      <c r="FY118" s="243"/>
      <c r="FZ118" s="243"/>
      <c r="GA118" s="243"/>
      <c r="GB118" s="243"/>
      <c r="GC118" s="243"/>
      <c r="GD118" s="243"/>
      <c r="GE118" s="243"/>
      <c r="GF118" s="243"/>
      <c r="GG118" s="243"/>
      <c r="GH118" s="243"/>
      <c r="GI118" s="243"/>
      <c r="GJ118" s="243"/>
      <c r="GK118" s="243"/>
      <c r="GL118" s="243"/>
      <c r="GM118" s="243"/>
      <c r="GN118" s="243"/>
      <c r="GO118" s="243"/>
      <c r="GP118" s="243"/>
      <c r="GQ118" s="243"/>
      <c r="GR118" s="243"/>
      <c r="GS118" s="243"/>
      <c r="GT118" s="243"/>
      <c r="GU118" s="243"/>
      <c r="GV118" s="243"/>
      <c r="GW118" s="243"/>
      <c r="GX118" s="243"/>
      <c r="GY118" s="243"/>
      <c r="GZ118" s="243"/>
      <c r="HA118" s="243"/>
      <c r="HB118" s="243"/>
      <c r="HC118" s="243"/>
      <c r="HD118" s="243"/>
      <c r="HE118" s="243"/>
      <c r="HF118" s="243"/>
      <c r="HG118" s="243"/>
      <c r="HH118" s="243"/>
      <c r="HI118" s="243"/>
      <c r="HJ118" s="243"/>
      <c r="HK118" s="243"/>
      <c r="HL118" s="243"/>
      <c r="HM118" s="243"/>
      <c r="HN118" s="243"/>
      <c r="HO118" s="243"/>
      <c r="HP118" s="243"/>
      <c r="HQ118" s="243"/>
      <c r="HR118" s="243"/>
      <c r="HS118" s="243"/>
      <c r="HT118" s="243"/>
      <c r="HU118" s="243"/>
      <c r="HV118" s="243"/>
      <c r="HW118" s="243"/>
      <c r="HX118" s="243"/>
      <c r="HY118" s="243"/>
      <c r="HZ118" s="243"/>
      <c r="IA118" s="243"/>
      <c r="IB118" s="243"/>
      <c r="IC118" s="243"/>
      <c r="ID118" s="243"/>
      <c r="IE118" s="243"/>
      <c r="IF118" s="243"/>
      <c r="IG118" s="243"/>
      <c r="IH118" s="243"/>
      <c r="II118" s="243"/>
      <c r="IJ118" s="243"/>
      <c r="IK118" s="243"/>
      <c r="IL118" s="243"/>
      <c r="IM118" s="243"/>
      <c r="IN118" s="243"/>
      <c r="IO118" s="243"/>
      <c r="IP118" s="243"/>
      <c r="IQ118" s="243"/>
      <c r="IR118" s="243"/>
      <c r="IS118" s="243"/>
      <c r="IT118" s="243"/>
      <c r="IU118" s="243"/>
      <c r="IV118" s="243"/>
      <c r="IW118" s="243"/>
    </row>
    <row r="119" customFormat="false" ht="13.5" hidden="false" customHeight="false" outlineLevel="0" collapsed="false">
      <c r="A119" s="243"/>
      <c r="B119" s="243"/>
      <c r="C119" s="243"/>
      <c r="D119" s="243"/>
      <c r="E119" s="243"/>
      <c r="F119" s="283" t="n">
        <f aca="false">F107</f>
        <v>2001</v>
      </c>
      <c r="G119" s="283" t="n">
        <f aca="false">G107</f>
        <v>2002</v>
      </c>
      <c r="H119" s="283" t="n">
        <f aca="false">H107</f>
        <v>2003</v>
      </c>
      <c r="I119" s="283" t="n">
        <f aca="false">I107</f>
        <v>2004</v>
      </c>
      <c r="J119" s="283" t="n">
        <f aca="false">J107</f>
        <v>2005</v>
      </c>
      <c r="K119" s="283" t="n">
        <f aca="false">K107</f>
        <v>2006</v>
      </c>
      <c r="L119" s="283" t="n">
        <f aca="false">L107</f>
        <v>2007</v>
      </c>
      <c r="M119" s="283" t="n">
        <f aca="false">M107</f>
        <v>2008</v>
      </c>
      <c r="N119" s="283" t="n">
        <f aca="false">N107</f>
        <v>2009</v>
      </c>
      <c r="O119" s="283" t="n">
        <f aca="false">O107</f>
        <v>2010</v>
      </c>
      <c r="P119" s="283" t="n">
        <f aca="false">P107</f>
        <v>2011</v>
      </c>
      <c r="Q119" s="283" t="n">
        <f aca="false">Q107</f>
        <v>2012</v>
      </c>
      <c r="R119" s="283" t="n">
        <f aca="false">R107</f>
        <v>2013</v>
      </c>
      <c r="S119" s="283" t="n">
        <f aca="false">S107</f>
        <v>2014</v>
      </c>
      <c r="T119" s="283" t="n">
        <f aca="false">T107</f>
        <v>2015</v>
      </c>
      <c r="U119" s="283" t="n">
        <f aca="false">U107</f>
        <v>2016</v>
      </c>
      <c r="V119" s="283" t="n">
        <f aca="false">V107</f>
        <v>2017</v>
      </c>
      <c r="W119" s="283" t="n">
        <f aca="false">W107</f>
        <v>2018</v>
      </c>
      <c r="X119" s="283" t="n">
        <f aca="false">X107</f>
        <v>2019</v>
      </c>
      <c r="Y119" s="283" t="n">
        <f aca="false">Y107</f>
        <v>2020</v>
      </c>
      <c r="Z119" s="243"/>
      <c r="AA119" s="96" t="n">
        <f aca="false">SUM(F119:Y119)</f>
        <v>40210</v>
      </c>
      <c r="AB119" s="97" t="n">
        <f aca="false">AA119*$C$60</f>
        <v>20105</v>
      </c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43"/>
      <c r="CA119" s="243"/>
      <c r="CB119" s="243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43"/>
      <c r="CM119" s="243"/>
      <c r="CN119" s="243"/>
      <c r="CO119" s="243"/>
      <c r="CP119" s="243"/>
      <c r="CQ119" s="243"/>
      <c r="CR119" s="243"/>
      <c r="CS119" s="243"/>
      <c r="CT119" s="243"/>
      <c r="CU119" s="243"/>
      <c r="CV119" s="243"/>
      <c r="CW119" s="243"/>
      <c r="CX119" s="243"/>
      <c r="CY119" s="243"/>
      <c r="CZ119" s="243"/>
      <c r="DA119" s="243"/>
      <c r="DB119" s="243"/>
      <c r="DC119" s="243"/>
      <c r="DD119" s="243"/>
      <c r="DE119" s="243"/>
      <c r="DF119" s="243"/>
      <c r="DG119" s="243"/>
      <c r="DH119" s="243"/>
      <c r="DI119" s="243"/>
      <c r="DJ119" s="243"/>
      <c r="DK119" s="243"/>
      <c r="DL119" s="243"/>
      <c r="DM119" s="243"/>
      <c r="DN119" s="243"/>
      <c r="DO119" s="243"/>
      <c r="DP119" s="243"/>
      <c r="DQ119" s="243"/>
      <c r="DR119" s="243"/>
      <c r="DS119" s="243"/>
      <c r="DT119" s="243"/>
      <c r="DU119" s="243"/>
      <c r="DV119" s="243"/>
      <c r="DW119" s="243"/>
      <c r="DX119" s="243"/>
      <c r="DY119" s="243"/>
      <c r="DZ119" s="243"/>
      <c r="EA119" s="243"/>
      <c r="EB119" s="243"/>
      <c r="EC119" s="243"/>
      <c r="ED119" s="243"/>
      <c r="EE119" s="243"/>
      <c r="EF119" s="243"/>
      <c r="EG119" s="243"/>
      <c r="EH119" s="243"/>
      <c r="EI119" s="243"/>
      <c r="EJ119" s="243"/>
      <c r="EK119" s="243"/>
      <c r="EL119" s="243"/>
      <c r="EM119" s="243"/>
      <c r="EN119" s="243"/>
      <c r="EO119" s="243"/>
      <c r="EP119" s="243"/>
      <c r="EQ119" s="243"/>
      <c r="ER119" s="243"/>
      <c r="ES119" s="243"/>
      <c r="ET119" s="243"/>
      <c r="EU119" s="243"/>
      <c r="EV119" s="243"/>
      <c r="EW119" s="243"/>
      <c r="EX119" s="243"/>
      <c r="EY119" s="243"/>
      <c r="EZ119" s="243"/>
      <c r="FA119" s="243"/>
      <c r="FB119" s="243"/>
      <c r="FC119" s="243"/>
      <c r="FD119" s="243"/>
      <c r="FE119" s="243"/>
      <c r="FF119" s="243"/>
      <c r="FG119" s="243"/>
      <c r="FH119" s="243"/>
      <c r="FI119" s="243"/>
      <c r="FJ119" s="243"/>
      <c r="FK119" s="243"/>
      <c r="FL119" s="243"/>
      <c r="FM119" s="243"/>
      <c r="FN119" s="243"/>
      <c r="FO119" s="243"/>
      <c r="FP119" s="243"/>
      <c r="FQ119" s="243"/>
      <c r="FR119" s="243"/>
      <c r="FS119" s="243"/>
      <c r="FT119" s="243"/>
      <c r="FU119" s="243"/>
      <c r="FV119" s="243"/>
      <c r="FW119" s="243"/>
      <c r="FX119" s="243"/>
      <c r="FY119" s="243"/>
      <c r="FZ119" s="243"/>
      <c r="GA119" s="243"/>
      <c r="GB119" s="243"/>
      <c r="GC119" s="243"/>
      <c r="GD119" s="243"/>
      <c r="GE119" s="243"/>
      <c r="GF119" s="243"/>
      <c r="GG119" s="243"/>
      <c r="GH119" s="243"/>
      <c r="GI119" s="243"/>
      <c r="GJ119" s="243"/>
      <c r="GK119" s="243"/>
      <c r="GL119" s="243"/>
      <c r="GM119" s="243"/>
      <c r="GN119" s="243"/>
      <c r="GO119" s="243"/>
      <c r="GP119" s="243"/>
      <c r="GQ119" s="243"/>
      <c r="GR119" s="243"/>
      <c r="GS119" s="243"/>
      <c r="GT119" s="243"/>
      <c r="GU119" s="243"/>
      <c r="GV119" s="243"/>
      <c r="GW119" s="243"/>
      <c r="GX119" s="243"/>
      <c r="GY119" s="243"/>
      <c r="GZ119" s="243"/>
      <c r="HA119" s="243"/>
      <c r="HB119" s="243"/>
      <c r="HC119" s="243"/>
      <c r="HD119" s="243"/>
      <c r="HE119" s="243"/>
      <c r="HF119" s="243"/>
      <c r="HG119" s="243"/>
      <c r="HH119" s="243"/>
      <c r="HI119" s="243"/>
      <c r="HJ119" s="243"/>
      <c r="HK119" s="243"/>
      <c r="HL119" s="243"/>
      <c r="HM119" s="243"/>
      <c r="HN119" s="243"/>
      <c r="HO119" s="243"/>
      <c r="HP119" s="243"/>
      <c r="HQ119" s="243"/>
      <c r="HR119" s="243"/>
      <c r="HS119" s="243"/>
      <c r="HT119" s="243"/>
      <c r="HU119" s="243"/>
      <c r="HV119" s="243"/>
      <c r="HW119" s="243"/>
      <c r="HX119" s="243"/>
      <c r="HY119" s="243"/>
      <c r="HZ119" s="243"/>
      <c r="IA119" s="243"/>
      <c r="IB119" s="243"/>
      <c r="IC119" s="243"/>
      <c r="ID119" s="243"/>
      <c r="IE119" s="243"/>
      <c r="IF119" s="243"/>
      <c r="IG119" s="243"/>
      <c r="IH119" s="243"/>
      <c r="II119" s="243"/>
      <c r="IJ119" s="243"/>
      <c r="IK119" s="243"/>
      <c r="IL119" s="243"/>
      <c r="IM119" s="243"/>
      <c r="IN119" s="243"/>
      <c r="IO119" s="243"/>
      <c r="IP119" s="243"/>
      <c r="IQ119" s="243"/>
      <c r="IR119" s="243"/>
      <c r="IS119" s="243"/>
      <c r="IT119" s="243"/>
      <c r="IU119" s="243"/>
      <c r="IV119" s="243"/>
      <c r="IW119" s="243"/>
    </row>
    <row r="120" customFormat="false" ht="12.75" hidden="false" customHeight="false" outlineLevel="0" collapsed="false">
      <c r="A120" s="282" t="s">
        <v>161</v>
      </c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96" t="n">
        <f aca="false">SUM(F120:Y120)</f>
        <v>0</v>
      </c>
      <c r="AB120" s="97" t="n">
        <f aca="false">AA120*$C$60</f>
        <v>0</v>
      </c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M120" s="243"/>
      <c r="AN120" s="243"/>
      <c r="AO120" s="243"/>
      <c r="AP120" s="243"/>
      <c r="AQ120" s="243"/>
      <c r="AR120" s="243"/>
      <c r="AS120" s="243"/>
      <c r="AT120" s="243"/>
      <c r="AU120" s="243"/>
      <c r="AV120" s="243"/>
      <c r="AW120" s="243"/>
      <c r="AX120" s="243"/>
      <c r="AY120" s="243"/>
      <c r="AZ120" s="243"/>
      <c r="BA120" s="243"/>
      <c r="BB120" s="243"/>
      <c r="BC120" s="243"/>
      <c r="BD120" s="243"/>
      <c r="BE120" s="243"/>
      <c r="BF120" s="243"/>
      <c r="BG120" s="243"/>
      <c r="BH120" s="243"/>
      <c r="BI120" s="243"/>
      <c r="BJ120" s="243"/>
      <c r="BK120" s="243"/>
      <c r="BL120" s="243"/>
      <c r="BM120" s="243"/>
      <c r="BN120" s="243"/>
      <c r="BO120" s="243"/>
      <c r="BP120" s="243"/>
      <c r="BQ120" s="243"/>
      <c r="BR120" s="243"/>
      <c r="BS120" s="243"/>
      <c r="BT120" s="243"/>
      <c r="BU120" s="243"/>
      <c r="BV120" s="243"/>
      <c r="BW120" s="243"/>
      <c r="BX120" s="243"/>
      <c r="BY120" s="243"/>
      <c r="BZ120" s="243"/>
      <c r="CA120" s="243"/>
      <c r="CB120" s="243"/>
      <c r="CC120" s="243"/>
      <c r="CD120" s="243"/>
      <c r="CE120" s="243"/>
      <c r="CF120" s="243"/>
      <c r="CG120" s="243"/>
      <c r="CH120" s="243"/>
      <c r="CI120" s="243"/>
      <c r="CJ120" s="243"/>
      <c r="CK120" s="243"/>
      <c r="CL120" s="243"/>
      <c r="CM120" s="243"/>
      <c r="CN120" s="243"/>
      <c r="CO120" s="243"/>
      <c r="CP120" s="243"/>
      <c r="CQ120" s="243"/>
      <c r="CR120" s="243"/>
      <c r="CS120" s="243"/>
      <c r="CT120" s="243"/>
      <c r="CU120" s="243"/>
      <c r="CV120" s="243"/>
      <c r="CW120" s="243"/>
      <c r="CX120" s="243"/>
      <c r="CY120" s="243"/>
      <c r="CZ120" s="243"/>
      <c r="DA120" s="243"/>
      <c r="DB120" s="243"/>
      <c r="DC120" s="243"/>
      <c r="DD120" s="243"/>
      <c r="DE120" s="243"/>
      <c r="DF120" s="243"/>
      <c r="DG120" s="243"/>
      <c r="DH120" s="243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243"/>
      <c r="FK120" s="243"/>
      <c r="FL120" s="243"/>
      <c r="FM120" s="243"/>
      <c r="FN120" s="243"/>
      <c r="FO120" s="243"/>
      <c r="FP120" s="243"/>
      <c r="FQ120" s="243"/>
      <c r="FR120" s="243"/>
      <c r="FS120" s="243"/>
      <c r="FT120" s="243"/>
      <c r="FU120" s="243"/>
      <c r="FV120" s="243"/>
      <c r="FW120" s="243"/>
      <c r="FX120" s="243"/>
      <c r="FY120" s="243"/>
      <c r="FZ120" s="243"/>
      <c r="GA120" s="243"/>
      <c r="GB120" s="243"/>
      <c r="GC120" s="243"/>
      <c r="GD120" s="243"/>
      <c r="GE120" s="243"/>
      <c r="GF120" s="243"/>
      <c r="GG120" s="243"/>
      <c r="GH120" s="243"/>
      <c r="GI120" s="243"/>
      <c r="GJ120" s="243"/>
      <c r="GK120" s="243"/>
      <c r="GL120" s="243"/>
      <c r="GM120" s="243"/>
      <c r="GN120" s="243"/>
      <c r="GO120" s="243"/>
      <c r="GP120" s="243"/>
      <c r="GQ120" s="243"/>
      <c r="GR120" s="243"/>
      <c r="GS120" s="243"/>
      <c r="GT120" s="243"/>
      <c r="GU120" s="243"/>
      <c r="GV120" s="243"/>
      <c r="GW120" s="243"/>
      <c r="GX120" s="243"/>
      <c r="GY120" s="243"/>
      <c r="GZ120" s="243"/>
      <c r="HA120" s="243"/>
      <c r="HB120" s="243"/>
      <c r="HC120" s="243"/>
      <c r="HD120" s="243"/>
      <c r="HE120" s="243"/>
      <c r="HF120" s="243"/>
      <c r="HG120" s="243"/>
      <c r="HH120" s="243"/>
      <c r="HI120" s="243"/>
      <c r="HJ120" s="243"/>
      <c r="HK120" s="243"/>
      <c r="HL120" s="243"/>
      <c r="HM120" s="243"/>
      <c r="HN120" s="243"/>
      <c r="HO120" s="243"/>
      <c r="HP120" s="243"/>
      <c r="HQ120" s="243"/>
      <c r="HR120" s="243"/>
      <c r="HS120" s="243"/>
      <c r="HT120" s="243"/>
      <c r="HU120" s="243"/>
      <c r="HV120" s="243"/>
      <c r="HW120" s="243"/>
      <c r="HX120" s="243"/>
      <c r="HY120" s="243"/>
      <c r="HZ120" s="243"/>
      <c r="IA120" s="243"/>
      <c r="IB120" s="243"/>
      <c r="IC120" s="243"/>
      <c r="ID120" s="243"/>
      <c r="IE120" s="243"/>
      <c r="IF120" s="243"/>
      <c r="IG120" s="243"/>
      <c r="IH120" s="243"/>
      <c r="II120" s="243"/>
      <c r="IJ120" s="243"/>
      <c r="IK120" s="243"/>
      <c r="IL120" s="243"/>
      <c r="IM120" s="243"/>
      <c r="IN120" s="243"/>
      <c r="IO120" s="243"/>
      <c r="IP120" s="243"/>
      <c r="IQ120" s="243"/>
      <c r="IR120" s="243"/>
      <c r="IS120" s="243"/>
      <c r="IT120" s="243"/>
      <c r="IU120" s="243"/>
      <c r="IV120" s="243"/>
      <c r="IW120" s="243"/>
    </row>
    <row r="121" customFormat="false" ht="12.75" hidden="false" customHeight="false" outlineLevel="0" collapsed="false">
      <c r="A121" s="315" t="str">
        <f aca="false">A64</f>
        <v>EBITDA</v>
      </c>
      <c r="B121" s="243"/>
      <c r="C121" s="243"/>
      <c r="D121" s="243"/>
      <c r="E121" s="243"/>
      <c r="F121" s="288" t="n">
        <f aca="false">F39</f>
        <v>1359.89087539328</v>
      </c>
      <c r="G121" s="288" t="n">
        <f aca="false">G39</f>
        <v>1133.09691877776</v>
      </c>
      <c r="H121" s="288" t="n">
        <f aca="false">H39</f>
        <v>1151.72510881473</v>
      </c>
      <c r="I121" s="288" t="n">
        <f aca="false">I39</f>
        <v>1157.57453630547</v>
      </c>
      <c r="J121" s="288" t="n">
        <f aca="false">J39</f>
        <v>1181.52352617505</v>
      </c>
      <c r="K121" s="288" t="n">
        <f aca="false">K39</f>
        <v>1197.98092683423</v>
      </c>
      <c r="L121" s="288" t="n">
        <f aca="false">L39</f>
        <v>1215.33004331932</v>
      </c>
      <c r="M121" s="288" t="n">
        <f aca="false">M39</f>
        <v>1249.89381728725</v>
      </c>
      <c r="N121" s="288" t="n">
        <f aca="false">N39</f>
        <v>1262.77867546032</v>
      </c>
      <c r="O121" s="288" t="n">
        <f aca="false">O39</f>
        <v>1276.81531916515</v>
      </c>
      <c r="P121" s="288" t="n">
        <f aca="false">P39</f>
        <v>1291.08714159162</v>
      </c>
      <c r="Q121" s="288" t="n">
        <f aca="false">Q39</f>
        <v>1333.37831984778</v>
      </c>
      <c r="R121" s="288" t="n">
        <f aca="false">R39</f>
        <v>1328.21323899261</v>
      </c>
      <c r="S121" s="288" t="n">
        <f aca="false">S39</f>
        <v>1323.07693732704</v>
      </c>
      <c r="T121" s="288" t="n">
        <f aca="false">T39</f>
        <v>1317.0301185502</v>
      </c>
      <c r="U121" s="288" t="n">
        <f aca="false">U39</f>
        <v>1310.9292661897</v>
      </c>
      <c r="V121" s="288" t="n">
        <f aca="false">V39</f>
        <v>0</v>
      </c>
      <c r="W121" s="288" t="n">
        <f aca="false">W39</f>
        <v>0</v>
      </c>
      <c r="X121" s="288" t="n">
        <f aca="false">X39</f>
        <v>0</v>
      </c>
      <c r="Y121" s="288" t="n">
        <f aca="false">Y39</f>
        <v>0</v>
      </c>
      <c r="Z121" s="243"/>
      <c r="AA121" s="96" t="n">
        <f aca="false">SUM(F121:Y121)</f>
        <v>20090.3247700315</v>
      </c>
      <c r="AB121" s="97" t="n">
        <f aca="false">AA121*$C$60</f>
        <v>10045.1623850158</v>
      </c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M121" s="243"/>
      <c r="AN121" s="243"/>
      <c r="AO121" s="243"/>
      <c r="AP121" s="243"/>
      <c r="AQ121" s="243"/>
      <c r="AR121" s="243"/>
      <c r="AS121" s="243"/>
      <c r="AT121" s="243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243"/>
      <c r="FK121" s="243"/>
      <c r="FL121" s="243"/>
      <c r="FM121" s="243"/>
      <c r="FN121" s="243"/>
      <c r="FO121" s="243"/>
      <c r="FP121" s="243"/>
      <c r="FQ121" s="243"/>
      <c r="FR121" s="243"/>
      <c r="FS121" s="243"/>
      <c r="FT121" s="243"/>
      <c r="FU121" s="243"/>
      <c r="FV121" s="243"/>
      <c r="FW121" s="243"/>
      <c r="FX121" s="243"/>
      <c r="FY121" s="243"/>
      <c r="FZ121" s="243"/>
      <c r="GA121" s="243"/>
      <c r="GB121" s="243"/>
      <c r="GC121" s="243"/>
      <c r="GD121" s="243"/>
      <c r="GE121" s="243"/>
      <c r="GF121" s="243"/>
      <c r="GG121" s="243"/>
      <c r="GH121" s="243"/>
      <c r="GI121" s="243"/>
      <c r="GJ121" s="243"/>
      <c r="GK121" s="243"/>
      <c r="GL121" s="243"/>
      <c r="GM121" s="243"/>
      <c r="GN121" s="243"/>
      <c r="GO121" s="243"/>
      <c r="GP121" s="243"/>
      <c r="GQ121" s="243"/>
      <c r="GR121" s="243"/>
      <c r="GS121" s="243"/>
      <c r="GT121" s="243"/>
      <c r="GU121" s="243"/>
      <c r="GV121" s="243"/>
      <c r="GW121" s="243"/>
      <c r="GX121" s="243"/>
      <c r="GY121" s="243"/>
      <c r="GZ121" s="243"/>
      <c r="HA121" s="243"/>
      <c r="HB121" s="243"/>
      <c r="HC121" s="243"/>
      <c r="HD121" s="243"/>
      <c r="HE121" s="243"/>
      <c r="HF121" s="243"/>
      <c r="HG121" s="243"/>
      <c r="HH121" s="243"/>
      <c r="HI121" s="243"/>
      <c r="HJ121" s="243"/>
      <c r="HK121" s="243"/>
      <c r="HL121" s="243"/>
      <c r="HM121" s="243"/>
      <c r="HN121" s="243"/>
      <c r="HO121" s="243"/>
      <c r="HP121" s="243"/>
      <c r="HQ121" s="243"/>
      <c r="HR121" s="243"/>
      <c r="HS121" s="243"/>
      <c r="HT121" s="243"/>
      <c r="HU121" s="243"/>
      <c r="HV121" s="243"/>
      <c r="HW121" s="243"/>
      <c r="HX121" s="243"/>
      <c r="HY121" s="243"/>
      <c r="HZ121" s="243"/>
      <c r="IA121" s="243"/>
      <c r="IB121" s="243"/>
      <c r="IC121" s="243"/>
      <c r="ID121" s="243"/>
      <c r="IE121" s="243"/>
      <c r="IF121" s="243"/>
      <c r="IG121" s="243"/>
      <c r="IH121" s="243"/>
      <c r="II121" s="243"/>
      <c r="IJ121" s="243"/>
      <c r="IK121" s="243"/>
      <c r="IL121" s="243"/>
      <c r="IM121" s="243"/>
      <c r="IN121" s="243"/>
      <c r="IO121" s="243"/>
      <c r="IP121" s="243"/>
      <c r="IQ121" s="243"/>
      <c r="IR121" s="243"/>
      <c r="IS121" s="243"/>
      <c r="IT121" s="243"/>
      <c r="IU121" s="243"/>
      <c r="IV121" s="243"/>
      <c r="IW121" s="243"/>
    </row>
    <row r="122" customFormat="false" ht="12.75" hidden="false" customHeight="false" outlineLevel="0" collapsed="false">
      <c r="A122" s="243" t="s">
        <v>162</v>
      </c>
      <c r="B122" s="243"/>
      <c r="C122" s="243"/>
      <c r="D122" s="243"/>
      <c r="E122" s="243"/>
      <c r="F122" s="288" t="n">
        <f aca="false">-F115</f>
        <v>-2227.75340071103</v>
      </c>
      <c r="G122" s="288" t="n">
        <f aca="false">-G115</f>
        <v>-3564.40544113765</v>
      </c>
      <c r="H122" s="288" t="n">
        <f aca="false">-H115</f>
        <v>-2138.64326468259</v>
      </c>
      <c r="I122" s="288" t="n">
        <f aca="false">-I115</f>
        <v>-1283.18595880955</v>
      </c>
      <c r="J122" s="288" t="n">
        <f aca="false">-J115</f>
        <v>-1283.18595880955</v>
      </c>
      <c r="K122" s="288" t="n">
        <f aca="false">-K115</f>
        <v>-641.592979404777</v>
      </c>
      <c r="L122" s="288" t="n">
        <f aca="false">-L115</f>
        <v>-0</v>
      </c>
      <c r="M122" s="288" t="n">
        <f aca="false">-M115</f>
        <v>-0</v>
      </c>
      <c r="N122" s="288" t="n">
        <f aca="false">-N115</f>
        <v>-0</v>
      </c>
      <c r="O122" s="288" t="n">
        <f aca="false">-O115</f>
        <v>-0</v>
      </c>
      <c r="P122" s="288" t="n">
        <f aca="false">-P115</f>
        <v>-0</v>
      </c>
      <c r="Q122" s="288" t="n">
        <f aca="false">-Q115</f>
        <v>-0</v>
      </c>
      <c r="R122" s="288" t="n">
        <f aca="false">-R115</f>
        <v>-0</v>
      </c>
      <c r="S122" s="288" t="n">
        <f aca="false">-S115</f>
        <v>-0</v>
      </c>
      <c r="T122" s="288" t="n">
        <f aca="false">-T115</f>
        <v>-0</v>
      </c>
      <c r="U122" s="288" t="n">
        <f aca="false">-U115</f>
        <v>-0</v>
      </c>
      <c r="V122" s="288" t="n">
        <f aca="false">-V115</f>
        <v>-0</v>
      </c>
      <c r="W122" s="288" t="n">
        <f aca="false">-W115</f>
        <v>-0</v>
      </c>
      <c r="X122" s="288" t="n">
        <f aca="false">-X115</f>
        <v>-0</v>
      </c>
      <c r="Y122" s="288" t="n">
        <f aca="false">-Y115</f>
        <v>-0</v>
      </c>
      <c r="Z122" s="243"/>
      <c r="AA122" s="96" t="n">
        <f aca="false">SUM(F122:Y122)</f>
        <v>-11138.7670035552</v>
      </c>
      <c r="AB122" s="97" t="n">
        <f aca="false">AA122*$C$60</f>
        <v>-5569.38350177758</v>
      </c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M122" s="243"/>
      <c r="AN122" s="243"/>
      <c r="AO122" s="243"/>
      <c r="AP122" s="243"/>
      <c r="AQ122" s="243"/>
      <c r="AR122" s="243"/>
      <c r="AS122" s="243"/>
      <c r="AT122" s="243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243"/>
      <c r="FO122" s="243"/>
      <c r="FP122" s="243"/>
      <c r="FQ122" s="243"/>
      <c r="FR122" s="243"/>
      <c r="FS122" s="243"/>
      <c r="FT122" s="243"/>
      <c r="FU122" s="243"/>
      <c r="FV122" s="243"/>
      <c r="FW122" s="243"/>
      <c r="FX122" s="243"/>
      <c r="FY122" s="243"/>
      <c r="FZ122" s="243"/>
      <c r="GA122" s="243"/>
      <c r="GB122" s="243"/>
      <c r="GC122" s="243"/>
      <c r="GD122" s="243"/>
      <c r="GE122" s="243"/>
      <c r="GF122" s="243"/>
      <c r="GG122" s="243"/>
      <c r="GH122" s="243"/>
      <c r="GI122" s="243"/>
      <c r="GJ122" s="243"/>
      <c r="GK122" s="243"/>
      <c r="GL122" s="243"/>
      <c r="GM122" s="243"/>
      <c r="GN122" s="243"/>
      <c r="GO122" s="243"/>
      <c r="GP122" s="243"/>
      <c r="GQ122" s="243"/>
      <c r="GR122" s="243"/>
      <c r="GS122" s="243"/>
      <c r="GT122" s="243"/>
      <c r="GU122" s="243"/>
      <c r="GV122" s="243"/>
      <c r="GW122" s="243"/>
      <c r="GX122" s="243"/>
      <c r="GY122" s="243"/>
      <c r="GZ122" s="243"/>
      <c r="HA122" s="243"/>
      <c r="HB122" s="243"/>
      <c r="HC122" s="243"/>
      <c r="HD122" s="243"/>
      <c r="HE122" s="243"/>
      <c r="HF122" s="243"/>
      <c r="HG122" s="243"/>
      <c r="HH122" s="243"/>
      <c r="HI122" s="243"/>
      <c r="HJ122" s="243"/>
      <c r="HK122" s="243"/>
      <c r="HL122" s="243"/>
      <c r="HM122" s="243"/>
      <c r="HN122" s="243"/>
      <c r="HO122" s="243"/>
      <c r="HP122" s="243"/>
      <c r="HQ122" s="243"/>
      <c r="HR122" s="243"/>
      <c r="HS122" s="243"/>
      <c r="HT122" s="243"/>
      <c r="HU122" s="243"/>
      <c r="HV122" s="243"/>
      <c r="HW122" s="243"/>
      <c r="HX122" s="243"/>
      <c r="HY122" s="243"/>
      <c r="HZ122" s="243"/>
      <c r="IA122" s="243"/>
      <c r="IB122" s="243"/>
      <c r="IC122" s="243"/>
      <c r="ID122" s="243"/>
      <c r="IE122" s="243"/>
      <c r="IF122" s="243"/>
      <c r="IG122" s="243"/>
      <c r="IH122" s="243"/>
      <c r="II122" s="243"/>
      <c r="IJ122" s="243"/>
      <c r="IK122" s="243"/>
      <c r="IL122" s="243"/>
      <c r="IM122" s="243"/>
      <c r="IN122" s="243"/>
      <c r="IO122" s="243"/>
      <c r="IP122" s="243"/>
      <c r="IQ122" s="243"/>
      <c r="IR122" s="243"/>
      <c r="IS122" s="243"/>
      <c r="IT122" s="243"/>
      <c r="IU122" s="243"/>
      <c r="IV122" s="243"/>
      <c r="IW122" s="243"/>
    </row>
    <row r="123" customFormat="false" ht="12.75" hidden="false" customHeight="false" outlineLevel="0" collapsed="false">
      <c r="A123" s="243" t="s">
        <v>163</v>
      </c>
      <c r="B123" s="243"/>
      <c r="C123" s="243"/>
      <c r="D123" s="243"/>
      <c r="E123" s="243"/>
      <c r="F123" s="316" t="n">
        <f aca="false">-F46</f>
        <v>-0</v>
      </c>
      <c r="G123" s="316" t="n">
        <f aca="false">-G46</f>
        <v>-0</v>
      </c>
      <c r="H123" s="316" t="n">
        <f aca="false">-H46</f>
        <v>-0</v>
      </c>
      <c r="I123" s="316" t="n">
        <f aca="false">-I46</f>
        <v>-0</v>
      </c>
      <c r="J123" s="316" t="n">
        <f aca="false">-J46</f>
        <v>-0</v>
      </c>
      <c r="K123" s="316" t="n">
        <f aca="false">-K46</f>
        <v>-0</v>
      </c>
      <c r="L123" s="316" t="n">
        <f aca="false">-L46</f>
        <v>-0</v>
      </c>
      <c r="M123" s="316" t="n">
        <f aca="false">-M46</f>
        <v>-0</v>
      </c>
      <c r="N123" s="316" t="n">
        <f aca="false">-N46</f>
        <v>-0</v>
      </c>
      <c r="O123" s="316" t="n">
        <f aca="false">-O46</f>
        <v>-0</v>
      </c>
      <c r="P123" s="316" t="n">
        <f aca="false">-P46</f>
        <v>-0</v>
      </c>
      <c r="Q123" s="316" t="n">
        <f aca="false">-Q46</f>
        <v>-0</v>
      </c>
      <c r="R123" s="316" t="n">
        <f aca="false">-R46</f>
        <v>-0</v>
      </c>
      <c r="S123" s="316" t="n">
        <f aca="false">-S46</f>
        <v>-0</v>
      </c>
      <c r="T123" s="316" t="n">
        <f aca="false">-T46</f>
        <v>-0</v>
      </c>
      <c r="U123" s="316" t="n">
        <f aca="false">-U46</f>
        <v>-0</v>
      </c>
      <c r="V123" s="316" t="n">
        <f aca="false">-V46</f>
        <v>-0</v>
      </c>
      <c r="W123" s="316" t="n">
        <f aca="false">-W46</f>
        <v>-0</v>
      </c>
      <c r="X123" s="316" t="n">
        <f aca="false">-X46</f>
        <v>-0</v>
      </c>
      <c r="Y123" s="316" t="n">
        <f aca="false">-Y46</f>
        <v>-0</v>
      </c>
      <c r="Z123" s="243"/>
      <c r="AA123" s="96" t="n">
        <f aca="false">SUM(F123:Y123)</f>
        <v>0</v>
      </c>
      <c r="AB123" s="97" t="n">
        <f aca="false">AA123*$C$60</f>
        <v>0</v>
      </c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M123" s="243"/>
      <c r="AN123" s="243"/>
      <c r="AO123" s="243"/>
      <c r="AP123" s="243"/>
      <c r="AQ123" s="243"/>
      <c r="AR123" s="243"/>
      <c r="AS123" s="243"/>
      <c r="AT123" s="243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243"/>
      <c r="FO123" s="243"/>
      <c r="FP123" s="243"/>
      <c r="FQ123" s="243"/>
      <c r="FR123" s="243"/>
      <c r="FS123" s="243"/>
      <c r="FT123" s="243"/>
      <c r="FU123" s="243"/>
      <c r="FV123" s="243"/>
      <c r="FW123" s="243"/>
      <c r="FX123" s="243"/>
      <c r="FY123" s="243"/>
      <c r="FZ123" s="243"/>
      <c r="GA123" s="243"/>
      <c r="GB123" s="243"/>
      <c r="GC123" s="243"/>
      <c r="GD123" s="243"/>
      <c r="GE123" s="243"/>
      <c r="GF123" s="243"/>
      <c r="GG123" s="243"/>
      <c r="GH123" s="243"/>
      <c r="GI123" s="243"/>
      <c r="GJ123" s="243"/>
      <c r="GK123" s="243"/>
      <c r="GL123" s="243"/>
      <c r="GM123" s="243"/>
      <c r="GN123" s="243"/>
      <c r="GO123" s="243"/>
      <c r="GP123" s="243"/>
      <c r="GQ123" s="243"/>
      <c r="GR123" s="243"/>
      <c r="GS123" s="243"/>
      <c r="GT123" s="243"/>
      <c r="GU123" s="243"/>
      <c r="GV123" s="243"/>
      <c r="GW123" s="243"/>
      <c r="GX123" s="243"/>
      <c r="GY123" s="243"/>
      <c r="GZ123" s="243"/>
      <c r="HA123" s="243"/>
      <c r="HB123" s="243"/>
      <c r="HC123" s="243"/>
      <c r="HD123" s="243"/>
      <c r="HE123" s="243"/>
      <c r="HF123" s="243"/>
      <c r="HG123" s="243"/>
      <c r="HH123" s="243"/>
      <c r="HI123" s="243"/>
      <c r="HJ123" s="243"/>
      <c r="HK123" s="243"/>
      <c r="HL123" s="243"/>
      <c r="HM123" s="243"/>
      <c r="HN123" s="243"/>
      <c r="HO123" s="243"/>
      <c r="HP123" s="243"/>
      <c r="HQ123" s="243"/>
      <c r="HR123" s="243"/>
      <c r="HS123" s="243"/>
      <c r="HT123" s="243"/>
      <c r="HU123" s="243"/>
      <c r="HV123" s="243"/>
      <c r="HW123" s="243"/>
      <c r="HX123" s="243"/>
      <c r="HY123" s="243"/>
      <c r="HZ123" s="243"/>
      <c r="IA123" s="243"/>
      <c r="IB123" s="243"/>
      <c r="IC123" s="243"/>
      <c r="ID123" s="243"/>
      <c r="IE123" s="243"/>
      <c r="IF123" s="243"/>
      <c r="IG123" s="243"/>
      <c r="IH123" s="243"/>
      <c r="II123" s="243"/>
      <c r="IJ123" s="243"/>
      <c r="IK123" s="243"/>
      <c r="IL123" s="243"/>
      <c r="IM123" s="243"/>
      <c r="IN123" s="243"/>
      <c r="IO123" s="243"/>
      <c r="IP123" s="243"/>
      <c r="IQ123" s="243"/>
      <c r="IR123" s="243"/>
      <c r="IS123" s="243"/>
      <c r="IT123" s="243"/>
      <c r="IU123" s="243"/>
      <c r="IV123" s="243"/>
      <c r="IW123" s="243"/>
    </row>
    <row r="124" customFormat="false" ht="12.75" hidden="false" customHeight="false" outlineLevel="0" collapsed="false">
      <c r="A124" s="243" t="s">
        <v>164</v>
      </c>
      <c r="B124" s="243"/>
      <c r="C124" s="243"/>
      <c r="D124" s="243"/>
      <c r="E124" s="243"/>
      <c r="F124" s="288" t="n">
        <f aca="false">SUM(F121:F123)</f>
        <v>-867.862525317746</v>
      </c>
      <c r="G124" s="288" t="n">
        <f aca="false">SUM(G121:G123)</f>
        <v>-2431.30852235989</v>
      </c>
      <c r="H124" s="288" t="n">
        <f aca="false">SUM(H121:H123)</f>
        <v>-986.918155867862</v>
      </c>
      <c r="I124" s="288" t="n">
        <f aca="false">SUM(I121:I123)</f>
        <v>-125.611422504084</v>
      </c>
      <c r="J124" s="288" t="n">
        <f aca="false">SUM(J121:J123)</f>
        <v>-101.662432634503</v>
      </c>
      <c r="K124" s="288" t="n">
        <f aca="false">SUM(K121:K123)</f>
        <v>556.387947429457</v>
      </c>
      <c r="L124" s="288" t="n">
        <f aca="false">SUM(L121:L123)</f>
        <v>1215.33004331932</v>
      </c>
      <c r="M124" s="288" t="n">
        <f aca="false">SUM(M121:M123)</f>
        <v>1249.89381728725</v>
      </c>
      <c r="N124" s="288" t="n">
        <f aca="false">SUM(N121:N123)</f>
        <v>1262.77867546032</v>
      </c>
      <c r="O124" s="288" t="n">
        <f aca="false">SUM(O121:O123)</f>
        <v>1276.81531916515</v>
      </c>
      <c r="P124" s="288" t="n">
        <f aca="false">SUM(P121:P123)</f>
        <v>1291.08714159162</v>
      </c>
      <c r="Q124" s="288" t="n">
        <f aca="false">SUM(Q121:Q123)</f>
        <v>1333.37831984778</v>
      </c>
      <c r="R124" s="288" t="n">
        <f aca="false">SUM(R121:R123)</f>
        <v>1328.21323899261</v>
      </c>
      <c r="S124" s="288" t="n">
        <f aca="false">SUM(S121:S123)</f>
        <v>1323.07693732704</v>
      </c>
      <c r="T124" s="288" t="n">
        <f aca="false">SUM(T121:T123)</f>
        <v>1317.0301185502</v>
      </c>
      <c r="U124" s="288" t="n">
        <f aca="false">SUM(U121:U123)</f>
        <v>1310.9292661897</v>
      </c>
      <c r="V124" s="288" t="n">
        <f aca="false">SUM(V121:V123)</f>
        <v>0</v>
      </c>
      <c r="W124" s="288" t="n">
        <f aca="false">SUM(W121:W123)</f>
        <v>0</v>
      </c>
      <c r="X124" s="288" t="n">
        <f aca="false">SUM(X121:X123)</f>
        <v>0</v>
      </c>
      <c r="Y124" s="288" t="n">
        <f aca="false">SUM(Y121:Y123)</f>
        <v>0</v>
      </c>
      <c r="Z124" s="243"/>
      <c r="AA124" s="96" t="n">
        <f aca="false">SUM(F124:Y124)</f>
        <v>8951.55776647636</v>
      </c>
      <c r="AB124" s="97" t="n">
        <f aca="false">AA124*$C$60</f>
        <v>4475.77888323818</v>
      </c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M124" s="243"/>
      <c r="AN124" s="243"/>
      <c r="AO124" s="243"/>
      <c r="AP124" s="243"/>
      <c r="AQ124" s="243"/>
      <c r="AR124" s="243"/>
      <c r="AS124" s="243"/>
      <c r="AT124" s="243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243"/>
      <c r="FO124" s="243"/>
      <c r="FP124" s="243"/>
      <c r="FQ124" s="243"/>
      <c r="FR124" s="243"/>
      <c r="FS124" s="243"/>
      <c r="FT124" s="243"/>
      <c r="FU124" s="243"/>
      <c r="FV124" s="243"/>
      <c r="FW124" s="243"/>
      <c r="FX124" s="243"/>
      <c r="FY124" s="243"/>
      <c r="FZ124" s="243"/>
      <c r="GA124" s="243"/>
      <c r="GB124" s="243"/>
      <c r="GC124" s="243"/>
      <c r="GD124" s="243"/>
      <c r="GE124" s="243"/>
      <c r="GF124" s="243"/>
      <c r="GG124" s="243"/>
      <c r="GH124" s="243"/>
      <c r="GI124" s="243"/>
      <c r="GJ124" s="243"/>
      <c r="GK124" s="243"/>
      <c r="GL124" s="243"/>
      <c r="GM124" s="243"/>
      <c r="GN124" s="243"/>
      <c r="GO124" s="243"/>
      <c r="GP124" s="243"/>
      <c r="GQ124" s="243"/>
      <c r="GR124" s="243"/>
      <c r="GS124" s="243"/>
      <c r="GT124" s="243"/>
      <c r="GU124" s="243"/>
      <c r="GV124" s="243"/>
      <c r="GW124" s="243"/>
      <c r="GX124" s="243"/>
      <c r="GY124" s="243"/>
      <c r="GZ124" s="243"/>
      <c r="HA124" s="243"/>
      <c r="HB124" s="243"/>
      <c r="HC124" s="243"/>
      <c r="HD124" s="243"/>
      <c r="HE124" s="243"/>
      <c r="HF124" s="243"/>
      <c r="HG124" s="243"/>
      <c r="HH124" s="243"/>
      <c r="HI124" s="243"/>
      <c r="HJ124" s="243"/>
      <c r="HK124" s="243"/>
      <c r="HL124" s="243"/>
      <c r="HM124" s="243"/>
      <c r="HN124" s="243"/>
      <c r="HO124" s="243"/>
      <c r="HP124" s="243"/>
      <c r="HQ124" s="243"/>
      <c r="HR124" s="243"/>
      <c r="HS124" s="243"/>
      <c r="HT124" s="243"/>
      <c r="HU124" s="243"/>
      <c r="HV124" s="243"/>
      <c r="HW124" s="243"/>
      <c r="HX124" s="243"/>
      <c r="HY124" s="243"/>
      <c r="HZ124" s="243"/>
      <c r="IA124" s="243"/>
      <c r="IB124" s="243"/>
      <c r="IC124" s="243"/>
      <c r="ID124" s="243"/>
      <c r="IE124" s="243"/>
      <c r="IF124" s="243"/>
      <c r="IG124" s="243"/>
      <c r="IH124" s="243"/>
      <c r="II124" s="243"/>
      <c r="IJ124" s="243"/>
      <c r="IK124" s="243"/>
      <c r="IL124" s="243"/>
      <c r="IM124" s="243"/>
      <c r="IN124" s="243"/>
      <c r="IO124" s="243"/>
      <c r="IP124" s="243"/>
      <c r="IQ124" s="243"/>
      <c r="IR124" s="243"/>
      <c r="IS124" s="243"/>
      <c r="IT124" s="243"/>
      <c r="IU124" s="243"/>
      <c r="IV124" s="243"/>
      <c r="IW124" s="243"/>
    </row>
    <row r="125" customFormat="false" ht="12.75" hidden="false" customHeight="false" outlineLevel="0" collapsed="false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96" t="n">
        <f aca="false">SUM(F125:Y125)</f>
        <v>0</v>
      </c>
      <c r="AB125" s="97" t="n">
        <f aca="false">AA125*$C$60</f>
        <v>0</v>
      </c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243"/>
      <c r="FO125" s="243"/>
      <c r="FP125" s="243"/>
      <c r="FQ125" s="243"/>
      <c r="FR125" s="243"/>
      <c r="FS125" s="243"/>
      <c r="FT125" s="243"/>
      <c r="FU125" s="243"/>
      <c r="FV125" s="243"/>
      <c r="FW125" s="243"/>
      <c r="FX125" s="243"/>
      <c r="FY125" s="243"/>
      <c r="FZ125" s="243"/>
      <c r="GA125" s="243"/>
      <c r="GB125" s="243"/>
      <c r="GC125" s="243"/>
      <c r="GD125" s="243"/>
      <c r="GE125" s="243"/>
      <c r="GF125" s="243"/>
      <c r="GG125" s="243"/>
      <c r="GH125" s="243"/>
      <c r="GI125" s="243"/>
      <c r="GJ125" s="243"/>
      <c r="GK125" s="243"/>
      <c r="GL125" s="243"/>
      <c r="GM125" s="243"/>
      <c r="GN125" s="243"/>
      <c r="GO125" s="243"/>
      <c r="GP125" s="243"/>
      <c r="GQ125" s="243"/>
      <c r="GR125" s="243"/>
      <c r="GS125" s="243"/>
      <c r="GT125" s="243"/>
      <c r="GU125" s="243"/>
      <c r="GV125" s="243"/>
      <c r="GW125" s="243"/>
      <c r="GX125" s="243"/>
      <c r="GY125" s="243"/>
      <c r="GZ125" s="243"/>
      <c r="HA125" s="243"/>
      <c r="HB125" s="243"/>
      <c r="HC125" s="243"/>
      <c r="HD125" s="243"/>
      <c r="HE125" s="243"/>
      <c r="HF125" s="243"/>
      <c r="HG125" s="243"/>
      <c r="HH125" s="243"/>
      <c r="HI125" s="243"/>
      <c r="HJ125" s="243"/>
      <c r="HK125" s="243"/>
      <c r="HL125" s="243"/>
      <c r="HM125" s="243"/>
      <c r="HN125" s="243"/>
      <c r="HO125" s="243"/>
      <c r="HP125" s="243"/>
      <c r="HQ125" s="243"/>
      <c r="HR125" s="243"/>
      <c r="HS125" s="243"/>
      <c r="HT125" s="243"/>
      <c r="HU125" s="243"/>
      <c r="HV125" s="243"/>
      <c r="HW125" s="243"/>
      <c r="HX125" s="243"/>
      <c r="HY125" s="243"/>
      <c r="HZ125" s="243"/>
      <c r="IA125" s="243"/>
      <c r="IB125" s="243"/>
      <c r="IC125" s="243"/>
      <c r="ID125" s="243"/>
      <c r="IE125" s="243"/>
      <c r="IF125" s="243"/>
      <c r="IG125" s="243"/>
      <c r="IH125" s="243"/>
      <c r="II125" s="243"/>
      <c r="IJ125" s="243"/>
      <c r="IK125" s="243"/>
      <c r="IL125" s="243"/>
      <c r="IM125" s="243"/>
      <c r="IN125" s="243"/>
      <c r="IO125" s="243"/>
      <c r="IP125" s="243"/>
      <c r="IQ125" s="243"/>
      <c r="IR125" s="243"/>
      <c r="IS125" s="243"/>
      <c r="IT125" s="243"/>
      <c r="IU125" s="243"/>
      <c r="IV125" s="243"/>
      <c r="IW125" s="243"/>
    </row>
    <row r="126" customFormat="false" ht="12.75" hidden="false" customHeight="false" outlineLevel="0" collapsed="false">
      <c r="A126" s="243" t="s">
        <v>165</v>
      </c>
      <c r="B126" s="243"/>
      <c r="C126" s="317" t="n">
        <f aca="false">C51</f>
        <v>0.05</v>
      </c>
      <c r="D126" s="243"/>
      <c r="E126" s="243"/>
      <c r="F126" s="288" t="n">
        <f aca="false">-F124*$C$126</f>
        <v>43.3931262658873</v>
      </c>
      <c r="G126" s="288" t="n">
        <f aca="false">-G124*$C$126</f>
        <v>121.565426117994</v>
      </c>
      <c r="H126" s="288" t="n">
        <f aca="false">-H124*$C$126</f>
        <v>49.3459077933931</v>
      </c>
      <c r="I126" s="288" t="n">
        <f aca="false">-I124*$C$126</f>
        <v>6.2805711252042</v>
      </c>
      <c r="J126" s="288" t="n">
        <f aca="false">-J124*$C$126</f>
        <v>5.08312163172516</v>
      </c>
      <c r="K126" s="288" t="n">
        <f aca="false">-K124*$C$126</f>
        <v>-27.8193973714729</v>
      </c>
      <c r="L126" s="288" t="n">
        <f aca="false">-L124*$C$126</f>
        <v>-60.7665021659659</v>
      </c>
      <c r="M126" s="288" t="n">
        <f aca="false">-M124*$C$126</f>
        <v>-62.4946908643626</v>
      </c>
      <c r="N126" s="288" t="n">
        <f aca="false">-N124*$C$126</f>
        <v>-63.138933773016</v>
      </c>
      <c r="O126" s="288" t="n">
        <f aca="false">-O124*$C$126</f>
        <v>-63.8407659582574</v>
      </c>
      <c r="P126" s="288" t="n">
        <f aca="false">-P124*$C$126</f>
        <v>-64.5543570795812</v>
      </c>
      <c r="Q126" s="288" t="n">
        <f aca="false">-Q124*$C$126</f>
        <v>-66.668915992389</v>
      </c>
      <c r="R126" s="288" t="n">
        <f aca="false">-R124*$C$126</f>
        <v>-66.4106619496305</v>
      </c>
      <c r="S126" s="288" t="n">
        <f aca="false">-S124*$C$126</f>
        <v>-66.153846866352</v>
      </c>
      <c r="T126" s="288" t="n">
        <f aca="false">-T124*$C$126</f>
        <v>-65.8515059275098</v>
      </c>
      <c r="U126" s="288" t="n">
        <f aca="false">-U124*$C$126</f>
        <v>-65.5464633094852</v>
      </c>
      <c r="V126" s="288" t="n">
        <f aca="false">-V124*$C$126</f>
        <v>-0</v>
      </c>
      <c r="W126" s="288" t="n">
        <f aca="false">-W124*$C$126</f>
        <v>-0</v>
      </c>
      <c r="X126" s="288" t="n">
        <f aca="false">-X124*$C$126</f>
        <v>-0</v>
      </c>
      <c r="Y126" s="288" t="n">
        <f aca="false">-Y124*$C$126</f>
        <v>-0</v>
      </c>
      <c r="Z126" s="243"/>
      <c r="AA126" s="96" t="n">
        <f aca="false">SUM(F126:Y126)</f>
        <v>-447.577888323818</v>
      </c>
      <c r="AB126" s="97" t="n">
        <f aca="false">AA126*$C$60</f>
        <v>-223.788944161909</v>
      </c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M126" s="243"/>
      <c r="AN126" s="243"/>
      <c r="AO126" s="243"/>
      <c r="AP126" s="243"/>
      <c r="AQ126" s="243"/>
      <c r="AR126" s="243"/>
      <c r="AS126" s="243"/>
      <c r="AT126" s="243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243"/>
      <c r="FO126" s="243"/>
      <c r="FP126" s="243"/>
      <c r="FQ126" s="243"/>
      <c r="FR126" s="243"/>
      <c r="FS126" s="243"/>
      <c r="FT126" s="243"/>
      <c r="FU126" s="243"/>
      <c r="FV126" s="243"/>
      <c r="FW126" s="243"/>
      <c r="FX126" s="243"/>
      <c r="FY126" s="243"/>
      <c r="FZ126" s="243"/>
      <c r="GA126" s="243"/>
      <c r="GB126" s="243"/>
      <c r="GC126" s="243"/>
      <c r="GD126" s="243"/>
      <c r="GE126" s="243"/>
      <c r="GF126" s="243"/>
      <c r="GG126" s="243"/>
      <c r="GH126" s="243"/>
      <c r="GI126" s="243"/>
      <c r="GJ126" s="243"/>
      <c r="GK126" s="243"/>
      <c r="GL126" s="243"/>
      <c r="GM126" s="243"/>
      <c r="GN126" s="243"/>
      <c r="GO126" s="243"/>
      <c r="GP126" s="243"/>
      <c r="GQ126" s="243"/>
      <c r="GR126" s="243"/>
      <c r="GS126" s="243"/>
      <c r="GT126" s="243"/>
      <c r="GU126" s="243"/>
      <c r="GV126" s="243"/>
      <c r="GW126" s="243"/>
      <c r="GX126" s="243"/>
      <c r="GY126" s="243"/>
      <c r="GZ126" s="243"/>
      <c r="HA126" s="243"/>
      <c r="HB126" s="243"/>
      <c r="HC126" s="243"/>
      <c r="HD126" s="243"/>
      <c r="HE126" s="243"/>
      <c r="HF126" s="243"/>
      <c r="HG126" s="243"/>
      <c r="HH126" s="243"/>
      <c r="HI126" s="243"/>
      <c r="HJ126" s="243"/>
      <c r="HK126" s="243"/>
      <c r="HL126" s="243"/>
      <c r="HM126" s="243"/>
      <c r="HN126" s="243"/>
      <c r="HO126" s="243"/>
      <c r="HP126" s="243"/>
      <c r="HQ126" s="243"/>
      <c r="HR126" s="243"/>
      <c r="HS126" s="243"/>
      <c r="HT126" s="243"/>
      <c r="HU126" s="243"/>
      <c r="HV126" s="243"/>
      <c r="HW126" s="243"/>
      <c r="HX126" s="243"/>
      <c r="HY126" s="243"/>
      <c r="HZ126" s="243"/>
      <c r="IA126" s="243"/>
      <c r="IB126" s="243"/>
      <c r="IC126" s="243"/>
      <c r="ID126" s="243"/>
      <c r="IE126" s="243"/>
      <c r="IF126" s="243"/>
      <c r="IG126" s="243"/>
      <c r="IH126" s="243"/>
      <c r="II126" s="243"/>
      <c r="IJ126" s="243"/>
      <c r="IK126" s="243"/>
      <c r="IL126" s="243"/>
      <c r="IM126" s="243"/>
      <c r="IN126" s="243"/>
      <c r="IO126" s="243"/>
      <c r="IP126" s="243"/>
      <c r="IQ126" s="243"/>
      <c r="IR126" s="243"/>
      <c r="IS126" s="243"/>
      <c r="IT126" s="243"/>
      <c r="IU126" s="243"/>
      <c r="IV126" s="243"/>
      <c r="IW126" s="243"/>
    </row>
    <row r="127" customFormat="false" ht="12.75" hidden="false" customHeight="false" outlineLevel="0" collapsed="false">
      <c r="A127" s="243" t="s">
        <v>166</v>
      </c>
      <c r="B127" s="243"/>
      <c r="C127" s="317" t="n">
        <f aca="false">C52</f>
        <v>0.35</v>
      </c>
      <c r="D127" s="243"/>
      <c r="E127" s="243"/>
      <c r="F127" s="288" t="n">
        <f aca="false">-(F124+F126)*$C$127</f>
        <v>288.564289668151</v>
      </c>
      <c r="G127" s="288" t="n">
        <f aca="false">-(G124+G126)*$C$127</f>
        <v>808.410083684663</v>
      </c>
      <c r="H127" s="288" t="n">
        <f aca="false">-(H124+H126)*$C$127</f>
        <v>328.150286826064</v>
      </c>
      <c r="I127" s="288" t="n">
        <f aca="false">-(I124+I126)*$C$127</f>
        <v>41.7657979826079</v>
      </c>
      <c r="J127" s="288" t="n">
        <f aca="false">-(J124+J126)*$C$127</f>
        <v>33.8027588509723</v>
      </c>
      <c r="K127" s="288" t="n">
        <f aca="false">-(K124+K126)*$C$127</f>
        <v>-184.998992520295</v>
      </c>
      <c r="L127" s="288" t="n">
        <f aca="false">-(L124+L126)*$C$127</f>
        <v>-404.097239403673</v>
      </c>
      <c r="M127" s="288" t="n">
        <f aca="false">-(M124+M126)*$C$127</f>
        <v>-415.589694248012</v>
      </c>
      <c r="N127" s="288" t="n">
        <f aca="false">-(N124+N126)*$C$127</f>
        <v>-419.873909590556</v>
      </c>
      <c r="O127" s="288" t="n">
        <f aca="false">-(O124+O126)*$C$127</f>
        <v>-424.541093622411</v>
      </c>
      <c r="P127" s="288" t="n">
        <f aca="false">-(P124+P126)*$C$127</f>
        <v>-429.286474579215</v>
      </c>
      <c r="Q127" s="288" t="n">
        <f aca="false">-(Q124+Q126)*$C$127</f>
        <v>-443.348291349387</v>
      </c>
      <c r="R127" s="288" t="n">
        <f aca="false">-(R124+R126)*$C$127</f>
        <v>-441.630901965043</v>
      </c>
      <c r="S127" s="288" t="n">
        <f aca="false">-(S124+S126)*$C$127</f>
        <v>-439.923081661241</v>
      </c>
      <c r="T127" s="288" t="n">
        <f aca="false">-(T124+T126)*$C$127</f>
        <v>-437.91251441794</v>
      </c>
      <c r="U127" s="288" t="n">
        <f aca="false">-(U124+U126)*$C$127</f>
        <v>-435.883981008076</v>
      </c>
      <c r="V127" s="288" t="n">
        <f aca="false">-(V124+V126)*$C$127</f>
        <v>-0</v>
      </c>
      <c r="W127" s="288" t="n">
        <f aca="false">-(W124+W126)*$C$127</f>
        <v>-0</v>
      </c>
      <c r="X127" s="288" t="n">
        <f aca="false">-(X124+X126)*$C$127</f>
        <v>-0</v>
      </c>
      <c r="Y127" s="288" t="n">
        <f aca="false">-(Y124+Y126)*$C$127</f>
        <v>-0</v>
      </c>
      <c r="Z127" s="243"/>
      <c r="AA127" s="96" t="n">
        <f aca="false">SUM(F127:Y127)</f>
        <v>-2976.39295735339</v>
      </c>
      <c r="AB127" s="97" t="n">
        <f aca="false">AA127*$C$60</f>
        <v>-1488.1964786767</v>
      </c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243"/>
      <c r="FO127" s="243"/>
      <c r="FP127" s="243"/>
      <c r="FQ127" s="243"/>
      <c r="FR127" s="243"/>
      <c r="FS127" s="243"/>
      <c r="FT127" s="243"/>
      <c r="FU127" s="243"/>
      <c r="FV127" s="243"/>
      <c r="FW127" s="243"/>
      <c r="FX127" s="243"/>
      <c r="FY127" s="243"/>
      <c r="FZ127" s="243"/>
      <c r="GA127" s="243"/>
      <c r="GB127" s="243"/>
      <c r="GC127" s="243"/>
      <c r="GD127" s="243"/>
      <c r="GE127" s="243"/>
      <c r="GF127" s="243"/>
      <c r="GG127" s="243"/>
      <c r="GH127" s="243"/>
      <c r="GI127" s="243"/>
      <c r="GJ127" s="243"/>
      <c r="GK127" s="243"/>
      <c r="GL127" s="243"/>
      <c r="GM127" s="243"/>
      <c r="GN127" s="243"/>
      <c r="GO127" s="243"/>
      <c r="GP127" s="243"/>
      <c r="GQ127" s="243"/>
      <c r="GR127" s="243"/>
      <c r="GS127" s="243"/>
      <c r="GT127" s="243"/>
      <c r="GU127" s="243"/>
      <c r="GV127" s="243"/>
      <c r="GW127" s="243"/>
      <c r="GX127" s="243"/>
      <c r="GY127" s="243"/>
      <c r="GZ127" s="243"/>
      <c r="HA127" s="243"/>
      <c r="HB127" s="243"/>
      <c r="HC127" s="243"/>
      <c r="HD127" s="243"/>
      <c r="HE127" s="243"/>
      <c r="HF127" s="243"/>
      <c r="HG127" s="243"/>
      <c r="HH127" s="243"/>
      <c r="HI127" s="243"/>
      <c r="HJ127" s="243"/>
      <c r="HK127" s="243"/>
      <c r="HL127" s="243"/>
      <c r="HM127" s="243"/>
      <c r="HN127" s="243"/>
      <c r="HO127" s="243"/>
      <c r="HP127" s="243"/>
      <c r="HQ127" s="243"/>
      <c r="HR127" s="243"/>
      <c r="HS127" s="243"/>
      <c r="HT127" s="243"/>
      <c r="HU127" s="243"/>
      <c r="HV127" s="243"/>
      <c r="HW127" s="243"/>
      <c r="HX127" s="243"/>
      <c r="HY127" s="243"/>
      <c r="HZ127" s="243"/>
      <c r="IA127" s="243"/>
      <c r="IB127" s="243"/>
      <c r="IC127" s="243"/>
      <c r="ID127" s="243"/>
      <c r="IE127" s="243"/>
      <c r="IF127" s="243"/>
      <c r="IG127" s="243"/>
      <c r="IH127" s="243"/>
      <c r="II127" s="243"/>
      <c r="IJ127" s="243"/>
      <c r="IK127" s="243"/>
      <c r="IL127" s="243"/>
      <c r="IM127" s="243"/>
      <c r="IN127" s="243"/>
      <c r="IO127" s="243"/>
      <c r="IP127" s="243"/>
      <c r="IQ127" s="243"/>
      <c r="IR127" s="243"/>
      <c r="IS127" s="243"/>
      <c r="IT127" s="243"/>
      <c r="IU127" s="243"/>
      <c r="IV127" s="243"/>
      <c r="IW127" s="243"/>
    </row>
    <row r="128" customFormat="false" ht="12.75" hidden="false" customHeight="false" outlineLevel="0" collapsed="false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96" t="n">
        <f aca="false">SUM(F128:Y128)</f>
        <v>0</v>
      </c>
      <c r="AB128" s="97" t="n">
        <f aca="false">AA128*$C$60</f>
        <v>0</v>
      </c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M128" s="243"/>
      <c r="AN128" s="243"/>
      <c r="AO128" s="243"/>
      <c r="AP128" s="243"/>
      <c r="AQ128" s="243"/>
      <c r="AR128" s="243"/>
      <c r="AS128" s="243"/>
      <c r="AT128" s="243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243"/>
      <c r="FO128" s="243"/>
      <c r="FP128" s="243"/>
      <c r="FQ128" s="243"/>
      <c r="FR128" s="243"/>
      <c r="FS128" s="243"/>
      <c r="FT128" s="243"/>
      <c r="FU128" s="243"/>
      <c r="FV128" s="243"/>
      <c r="FW128" s="243"/>
      <c r="FX128" s="243"/>
      <c r="FY128" s="243"/>
      <c r="FZ128" s="243"/>
      <c r="GA128" s="243"/>
      <c r="GB128" s="243"/>
      <c r="GC128" s="243"/>
      <c r="GD128" s="243"/>
      <c r="GE128" s="243"/>
      <c r="GF128" s="243"/>
      <c r="GG128" s="243"/>
      <c r="GH128" s="243"/>
      <c r="GI128" s="243"/>
      <c r="GJ128" s="243"/>
      <c r="GK128" s="243"/>
      <c r="GL128" s="243"/>
      <c r="GM128" s="243"/>
      <c r="GN128" s="243"/>
      <c r="GO128" s="243"/>
      <c r="GP128" s="243"/>
      <c r="GQ128" s="243"/>
      <c r="GR128" s="243"/>
      <c r="GS128" s="243"/>
      <c r="GT128" s="243"/>
      <c r="GU128" s="243"/>
      <c r="GV128" s="243"/>
      <c r="GW128" s="243"/>
      <c r="GX128" s="243"/>
      <c r="GY128" s="243"/>
      <c r="GZ128" s="243"/>
      <c r="HA128" s="243"/>
      <c r="HB128" s="243"/>
      <c r="HC128" s="243"/>
      <c r="HD128" s="243"/>
      <c r="HE128" s="243"/>
      <c r="HF128" s="243"/>
      <c r="HG128" s="243"/>
      <c r="HH128" s="243"/>
      <c r="HI128" s="243"/>
      <c r="HJ128" s="243"/>
      <c r="HK128" s="243"/>
      <c r="HL128" s="243"/>
      <c r="HM128" s="243"/>
      <c r="HN128" s="243"/>
      <c r="HO128" s="243"/>
      <c r="HP128" s="243"/>
      <c r="HQ128" s="243"/>
      <c r="HR128" s="243"/>
      <c r="HS128" s="243"/>
      <c r="HT128" s="243"/>
      <c r="HU128" s="243"/>
      <c r="HV128" s="243"/>
      <c r="HW128" s="243"/>
      <c r="HX128" s="243"/>
      <c r="HY128" s="243"/>
      <c r="HZ128" s="243"/>
      <c r="IA128" s="243"/>
      <c r="IB128" s="243"/>
      <c r="IC128" s="243"/>
      <c r="ID128" s="243"/>
      <c r="IE128" s="243"/>
      <c r="IF128" s="243"/>
      <c r="IG128" s="243"/>
      <c r="IH128" s="243"/>
      <c r="II128" s="243"/>
      <c r="IJ128" s="243"/>
      <c r="IK128" s="243"/>
      <c r="IL128" s="243"/>
      <c r="IM128" s="243"/>
      <c r="IN128" s="243"/>
      <c r="IO128" s="243"/>
      <c r="IP128" s="243"/>
      <c r="IQ128" s="243"/>
      <c r="IR128" s="243"/>
      <c r="IS128" s="243"/>
      <c r="IT128" s="243"/>
      <c r="IU128" s="243"/>
      <c r="IV128" s="243"/>
      <c r="IW128" s="243"/>
    </row>
    <row r="129" customFormat="false" ht="12.75" hidden="false" customHeight="false" outlineLevel="0" collapsed="false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96" t="n">
        <f aca="false">SUM(F129:Y129)</f>
        <v>0</v>
      </c>
      <c r="AB129" s="97" t="n">
        <f aca="false">AA129*$C$60</f>
        <v>0</v>
      </c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243"/>
      <c r="FK129" s="243"/>
      <c r="FL129" s="243"/>
      <c r="FM129" s="243"/>
      <c r="FN129" s="243"/>
      <c r="FO129" s="243"/>
      <c r="FP129" s="243"/>
      <c r="FQ129" s="243"/>
      <c r="FR129" s="243"/>
      <c r="FS129" s="243"/>
      <c r="FT129" s="243"/>
      <c r="FU129" s="243"/>
      <c r="FV129" s="243"/>
      <c r="FW129" s="243"/>
      <c r="FX129" s="243"/>
      <c r="FY129" s="243"/>
      <c r="FZ129" s="243"/>
      <c r="GA129" s="243"/>
      <c r="GB129" s="243"/>
      <c r="GC129" s="243"/>
      <c r="GD129" s="243"/>
      <c r="GE129" s="243"/>
      <c r="GF129" s="243"/>
      <c r="GG129" s="243"/>
      <c r="GH129" s="243"/>
      <c r="GI129" s="243"/>
      <c r="GJ129" s="243"/>
      <c r="GK129" s="243"/>
      <c r="GL129" s="243"/>
      <c r="GM129" s="243"/>
      <c r="GN129" s="243"/>
      <c r="GO129" s="243"/>
      <c r="GP129" s="243"/>
      <c r="GQ129" s="243"/>
      <c r="GR129" s="243"/>
      <c r="GS129" s="243"/>
      <c r="GT129" s="243"/>
      <c r="GU129" s="243"/>
      <c r="GV129" s="243"/>
      <c r="GW129" s="243"/>
      <c r="GX129" s="243"/>
      <c r="GY129" s="243"/>
      <c r="GZ129" s="243"/>
      <c r="HA129" s="243"/>
      <c r="HB129" s="243"/>
      <c r="HC129" s="243"/>
      <c r="HD129" s="243"/>
      <c r="HE129" s="243"/>
      <c r="HF129" s="243"/>
      <c r="HG129" s="243"/>
      <c r="HH129" s="243"/>
      <c r="HI129" s="243"/>
      <c r="HJ129" s="243"/>
      <c r="HK129" s="243"/>
      <c r="HL129" s="243"/>
      <c r="HM129" s="243"/>
      <c r="HN129" s="243"/>
      <c r="HO129" s="243"/>
      <c r="HP129" s="243"/>
      <c r="HQ129" s="243"/>
      <c r="HR129" s="243"/>
      <c r="HS129" s="243"/>
      <c r="HT129" s="243"/>
      <c r="HU129" s="243"/>
      <c r="HV129" s="243"/>
      <c r="HW129" s="243"/>
      <c r="HX129" s="243"/>
      <c r="HY129" s="243"/>
      <c r="HZ129" s="243"/>
      <c r="IA129" s="243"/>
      <c r="IB129" s="243"/>
      <c r="IC129" s="243"/>
      <c r="ID129" s="243"/>
      <c r="IE129" s="243"/>
      <c r="IF129" s="243"/>
      <c r="IG129" s="243"/>
      <c r="IH129" s="243"/>
      <c r="II129" s="243"/>
      <c r="IJ129" s="243"/>
      <c r="IK129" s="243"/>
      <c r="IL129" s="243"/>
      <c r="IM129" s="243"/>
      <c r="IN129" s="243"/>
      <c r="IO129" s="243"/>
      <c r="IP129" s="243"/>
      <c r="IQ129" s="243"/>
      <c r="IR129" s="243"/>
      <c r="IS129" s="243"/>
      <c r="IT129" s="243"/>
      <c r="IU129" s="243"/>
      <c r="IV129" s="243"/>
      <c r="IW129" s="243"/>
    </row>
    <row r="130" customFormat="false" ht="12.75" hidden="false" customHeight="false" outlineLevel="0" collapsed="false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96" t="n">
        <f aca="false">SUM(F130:Y130)</f>
        <v>0</v>
      </c>
      <c r="AB130" s="97" t="n">
        <f aca="false">AA130*$C$60</f>
        <v>0</v>
      </c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243"/>
      <c r="FO130" s="243"/>
      <c r="FP130" s="243"/>
      <c r="FQ130" s="243"/>
      <c r="FR130" s="243"/>
      <c r="FS130" s="243"/>
      <c r="FT130" s="243"/>
      <c r="FU130" s="243"/>
      <c r="FV130" s="243"/>
      <c r="FW130" s="243"/>
      <c r="FX130" s="243"/>
      <c r="FY130" s="243"/>
      <c r="FZ130" s="243"/>
      <c r="GA130" s="243"/>
      <c r="GB130" s="243"/>
      <c r="GC130" s="243"/>
      <c r="GD130" s="243"/>
      <c r="GE130" s="243"/>
      <c r="GF130" s="243"/>
      <c r="GG130" s="243"/>
      <c r="GH130" s="243"/>
      <c r="GI130" s="243"/>
      <c r="GJ130" s="243"/>
      <c r="GK130" s="243"/>
      <c r="GL130" s="243"/>
      <c r="GM130" s="243"/>
      <c r="GN130" s="243"/>
      <c r="GO130" s="243"/>
      <c r="GP130" s="243"/>
      <c r="GQ130" s="243"/>
      <c r="GR130" s="243"/>
      <c r="GS130" s="243"/>
      <c r="GT130" s="243"/>
      <c r="GU130" s="243"/>
      <c r="GV130" s="243"/>
      <c r="GW130" s="243"/>
      <c r="GX130" s="243"/>
      <c r="GY130" s="243"/>
      <c r="GZ130" s="243"/>
      <c r="HA130" s="243"/>
      <c r="HB130" s="243"/>
      <c r="HC130" s="243"/>
      <c r="HD130" s="243"/>
      <c r="HE130" s="243"/>
      <c r="HF130" s="243"/>
      <c r="HG130" s="243"/>
      <c r="HH130" s="243"/>
      <c r="HI130" s="243"/>
      <c r="HJ130" s="243"/>
      <c r="HK130" s="243"/>
      <c r="HL130" s="243"/>
      <c r="HM130" s="243"/>
      <c r="HN130" s="243"/>
      <c r="HO130" s="243"/>
      <c r="HP130" s="243"/>
      <c r="HQ130" s="243"/>
      <c r="HR130" s="243"/>
      <c r="HS130" s="243"/>
      <c r="HT130" s="243"/>
      <c r="HU130" s="243"/>
      <c r="HV130" s="243"/>
      <c r="HW130" s="243"/>
      <c r="HX130" s="243"/>
      <c r="HY130" s="243"/>
      <c r="HZ130" s="243"/>
      <c r="IA130" s="243"/>
      <c r="IB130" s="243"/>
      <c r="IC130" s="243"/>
      <c r="ID130" s="243"/>
      <c r="IE130" s="243"/>
      <c r="IF130" s="243"/>
      <c r="IG130" s="243"/>
      <c r="IH130" s="243"/>
      <c r="II130" s="243"/>
      <c r="IJ130" s="243"/>
      <c r="IK130" s="243"/>
      <c r="IL130" s="243"/>
      <c r="IM130" s="243"/>
      <c r="IN130" s="243"/>
      <c r="IO130" s="243"/>
      <c r="IP130" s="243"/>
      <c r="IQ130" s="243"/>
      <c r="IR130" s="243"/>
      <c r="IS130" s="243"/>
      <c r="IT130" s="243"/>
      <c r="IU130" s="243"/>
      <c r="IV130" s="243"/>
      <c r="IW130" s="243"/>
    </row>
    <row r="131" customFormat="false" ht="12.75" hidden="false" customHeight="false" outlineLevel="0" collapsed="false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  <c r="AA131" s="96" t="n">
        <f aca="false">SUM(F131:Y131)</f>
        <v>0</v>
      </c>
      <c r="AB131" s="97" t="n">
        <f aca="false">AA131*$C$60</f>
        <v>0</v>
      </c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  <c r="AM131" s="243"/>
      <c r="AN131" s="243"/>
      <c r="AO131" s="243"/>
      <c r="AP131" s="243"/>
      <c r="AQ131" s="243"/>
      <c r="AR131" s="243"/>
      <c r="AS131" s="243"/>
      <c r="AT131" s="243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243"/>
      <c r="FO131" s="243"/>
      <c r="FP131" s="243"/>
      <c r="FQ131" s="243"/>
      <c r="FR131" s="243"/>
      <c r="FS131" s="243"/>
      <c r="FT131" s="243"/>
      <c r="FU131" s="243"/>
      <c r="FV131" s="243"/>
      <c r="FW131" s="243"/>
      <c r="FX131" s="243"/>
      <c r="FY131" s="243"/>
      <c r="FZ131" s="243"/>
      <c r="GA131" s="243"/>
      <c r="GB131" s="243"/>
      <c r="GC131" s="243"/>
      <c r="GD131" s="243"/>
      <c r="GE131" s="243"/>
      <c r="GF131" s="243"/>
      <c r="GG131" s="243"/>
      <c r="GH131" s="243"/>
      <c r="GI131" s="243"/>
      <c r="GJ131" s="243"/>
      <c r="GK131" s="243"/>
      <c r="GL131" s="243"/>
      <c r="GM131" s="243"/>
      <c r="GN131" s="243"/>
      <c r="GO131" s="243"/>
      <c r="GP131" s="243"/>
      <c r="GQ131" s="243"/>
      <c r="GR131" s="243"/>
      <c r="GS131" s="243"/>
      <c r="GT131" s="243"/>
      <c r="GU131" s="243"/>
      <c r="GV131" s="243"/>
      <c r="GW131" s="243"/>
      <c r="GX131" s="243"/>
      <c r="GY131" s="243"/>
      <c r="GZ131" s="243"/>
      <c r="HA131" s="243"/>
      <c r="HB131" s="243"/>
      <c r="HC131" s="243"/>
      <c r="HD131" s="243"/>
      <c r="HE131" s="243"/>
      <c r="HF131" s="243"/>
      <c r="HG131" s="243"/>
      <c r="HH131" s="243"/>
      <c r="HI131" s="243"/>
      <c r="HJ131" s="243"/>
      <c r="HK131" s="243"/>
      <c r="HL131" s="243"/>
      <c r="HM131" s="243"/>
      <c r="HN131" s="243"/>
      <c r="HO131" s="243"/>
      <c r="HP131" s="243"/>
      <c r="HQ131" s="243"/>
      <c r="HR131" s="243"/>
      <c r="HS131" s="243"/>
      <c r="HT131" s="243"/>
      <c r="HU131" s="243"/>
      <c r="HV131" s="243"/>
      <c r="HW131" s="243"/>
      <c r="HX131" s="243"/>
      <c r="HY131" s="243"/>
      <c r="HZ131" s="243"/>
      <c r="IA131" s="243"/>
      <c r="IB131" s="243"/>
      <c r="IC131" s="243"/>
      <c r="ID131" s="243"/>
      <c r="IE131" s="243"/>
      <c r="IF131" s="243"/>
      <c r="IG131" s="243"/>
      <c r="IH131" s="243"/>
      <c r="II131" s="243"/>
      <c r="IJ131" s="243"/>
      <c r="IK131" s="243"/>
      <c r="IL131" s="243"/>
      <c r="IM131" s="243"/>
      <c r="IN131" s="243"/>
      <c r="IO131" s="243"/>
      <c r="IP131" s="243"/>
      <c r="IQ131" s="243"/>
      <c r="IR131" s="243"/>
      <c r="IS131" s="243"/>
      <c r="IT131" s="243"/>
      <c r="IU131" s="243"/>
      <c r="IV131" s="243"/>
      <c r="IW131" s="243"/>
    </row>
    <row r="132" customFormat="false" ht="12.75" hidden="false" customHeight="false" outlineLevel="0" collapsed="false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  <c r="AA132" s="96" t="n">
        <f aca="false">SUM(F132:Y132)</f>
        <v>0</v>
      </c>
      <c r="AB132" s="97" t="n">
        <f aca="false">AA132*$C$60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  <c r="AO132" s="243"/>
      <c r="AP132" s="243"/>
      <c r="AQ132" s="243"/>
      <c r="AR132" s="243"/>
      <c r="AS132" s="243"/>
      <c r="AT132" s="243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  <c r="FF132" s="243"/>
      <c r="FG132" s="243"/>
      <c r="FH132" s="243"/>
      <c r="FI132" s="243"/>
      <c r="FJ132" s="243"/>
      <c r="FK132" s="243"/>
      <c r="FL132" s="243"/>
      <c r="FM132" s="243"/>
      <c r="FN132" s="243"/>
      <c r="FO132" s="243"/>
      <c r="FP132" s="243"/>
      <c r="FQ132" s="243"/>
      <c r="FR132" s="243"/>
      <c r="FS132" s="243"/>
      <c r="FT132" s="243"/>
      <c r="FU132" s="243"/>
      <c r="FV132" s="243"/>
      <c r="FW132" s="243"/>
      <c r="FX132" s="243"/>
      <c r="FY132" s="243"/>
      <c r="FZ132" s="243"/>
      <c r="GA132" s="243"/>
      <c r="GB132" s="243"/>
      <c r="GC132" s="243"/>
      <c r="GD132" s="243"/>
      <c r="GE132" s="243"/>
      <c r="GF132" s="243"/>
      <c r="GG132" s="243"/>
      <c r="GH132" s="243"/>
      <c r="GI132" s="243"/>
      <c r="GJ132" s="243"/>
      <c r="GK132" s="243"/>
      <c r="GL132" s="243"/>
      <c r="GM132" s="243"/>
      <c r="GN132" s="243"/>
      <c r="GO132" s="243"/>
      <c r="GP132" s="243"/>
      <c r="GQ132" s="243"/>
      <c r="GR132" s="243"/>
      <c r="GS132" s="243"/>
      <c r="GT132" s="243"/>
      <c r="GU132" s="243"/>
      <c r="GV132" s="243"/>
      <c r="GW132" s="243"/>
      <c r="GX132" s="243"/>
      <c r="GY132" s="243"/>
      <c r="GZ132" s="243"/>
      <c r="HA132" s="243"/>
      <c r="HB132" s="243"/>
      <c r="HC132" s="243"/>
      <c r="HD132" s="243"/>
      <c r="HE132" s="243"/>
      <c r="HF132" s="243"/>
      <c r="HG132" s="243"/>
      <c r="HH132" s="243"/>
      <c r="HI132" s="243"/>
      <c r="HJ132" s="243"/>
      <c r="HK132" s="243"/>
      <c r="HL132" s="243"/>
      <c r="HM132" s="243"/>
      <c r="HN132" s="243"/>
      <c r="HO132" s="243"/>
      <c r="HP132" s="243"/>
      <c r="HQ132" s="243"/>
      <c r="HR132" s="243"/>
      <c r="HS132" s="243"/>
      <c r="HT132" s="243"/>
      <c r="HU132" s="243"/>
      <c r="HV132" s="243"/>
      <c r="HW132" s="243"/>
      <c r="HX132" s="243"/>
      <c r="HY132" s="243"/>
      <c r="HZ132" s="243"/>
      <c r="IA132" s="243"/>
      <c r="IB132" s="243"/>
      <c r="IC132" s="243"/>
      <c r="ID132" s="243"/>
      <c r="IE132" s="243"/>
      <c r="IF132" s="243"/>
      <c r="IG132" s="243"/>
      <c r="IH132" s="243"/>
      <c r="II132" s="243"/>
      <c r="IJ132" s="243"/>
      <c r="IK132" s="243"/>
      <c r="IL132" s="243"/>
      <c r="IM132" s="243"/>
      <c r="IN132" s="243"/>
      <c r="IO132" s="243"/>
      <c r="IP132" s="243"/>
      <c r="IQ132" s="243"/>
      <c r="IR132" s="243"/>
      <c r="IS132" s="243"/>
      <c r="IT132" s="243"/>
      <c r="IU132" s="243"/>
      <c r="IV132" s="243"/>
      <c r="IW132" s="243"/>
    </row>
    <row r="133" customFormat="false" ht="12.75" hidden="false" customHeight="false" outlineLevel="0" collapsed="false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  <c r="AA133" s="96" t="n">
        <f aca="false">SUM(F133:Y133)</f>
        <v>0</v>
      </c>
      <c r="AB133" s="97" t="n">
        <f aca="false">AA133*$C$60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  <c r="FF133" s="243"/>
      <c r="FG133" s="243"/>
      <c r="FH133" s="243"/>
      <c r="FI133" s="243"/>
      <c r="FJ133" s="243"/>
      <c r="FK133" s="243"/>
      <c r="FL133" s="243"/>
      <c r="FM133" s="243"/>
      <c r="FN133" s="243"/>
      <c r="FO133" s="243"/>
      <c r="FP133" s="243"/>
      <c r="FQ133" s="243"/>
      <c r="FR133" s="243"/>
      <c r="FS133" s="243"/>
      <c r="FT133" s="243"/>
      <c r="FU133" s="243"/>
      <c r="FV133" s="243"/>
      <c r="FW133" s="243"/>
      <c r="FX133" s="243"/>
      <c r="FY133" s="243"/>
      <c r="FZ133" s="243"/>
      <c r="GA133" s="243"/>
      <c r="GB133" s="243"/>
      <c r="GC133" s="243"/>
      <c r="GD133" s="243"/>
      <c r="GE133" s="243"/>
      <c r="GF133" s="243"/>
      <c r="GG133" s="243"/>
      <c r="GH133" s="243"/>
      <c r="GI133" s="243"/>
      <c r="GJ133" s="243"/>
      <c r="GK133" s="243"/>
      <c r="GL133" s="243"/>
      <c r="GM133" s="243"/>
      <c r="GN133" s="243"/>
      <c r="GO133" s="243"/>
      <c r="GP133" s="243"/>
      <c r="GQ133" s="243"/>
      <c r="GR133" s="243"/>
      <c r="GS133" s="243"/>
      <c r="GT133" s="243"/>
      <c r="GU133" s="243"/>
      <c r="GV133" s="243"/>
      <c r="GW133" s="243"/>
      <c r="GX133" s="243"/>
      <c r="GY133" s="243"/>
      <c r="GZ133" s="243"/>
      <c r="HA133" s="243"/>
      <c r="HB133" s="243"/>
      <c r="HC133" s="243"/>
      <c r="HD133" s="243"/>
      <c r="HE133" s="243"/>
      <c r="HF133" s="243"/>
      <c r="HG133" s="243"/>
      <c r="HH133" s="243"/>
      <c r="HI133" s="243"/>
      <c r="HJ133" s="243"/>
      <c r="HK133" s="243"/>
      <c r="HL133" s="243"/>
      <c r="HM133" s="243"/>
      <c r="HN133" s="243"/>
      <c r="HO133" s="243"/>
      <c r="HP133" s="243"/>
      <c r="HQ133" s="243"/>
      <c r="HR133" s="243"/>
      <c r="HS133" s="243"/>
      <c r="HT133" s="243"/>
      <c r="HU133" s="243"/>
      <c r="HV133" s="243"/>
      <c r="HW133" s="243"/>
      <c r="HX133" s="243"/>
      <c r="HY133" s="243"/>
      <c r="HZ133" s="243"/>
      <c r="IA133" s="243"/>
      <c r="IB133" s="243"/>
      <c r="IC133" s="243"/>
      <c r="ID133" s="243"/>
      <c r="IE133" s="243"/>
      <c r="IF133" s="243"/>
      <c r="IG133" s="243"/>
      <c r="IH133" s="243"/>
      <c r="II133" s="243"/>
      <c r="IJ133" s="243"/>
      <c r="IK133" s="243"/>
      <c r="IL133" s="243"/>
      <c r="IM133" s="243"/>
      <c r="IN133" s="243"/>
      <c r="IO133" s="243"/>
      <c r="IP133" s="243"/>
      <c r="IQ133" s="243"/>
      <c r="IR133" s="243"/>
      <c r="IS133" s="243"/>
      <c r="IT133" s="243"/>
      <c r="IU133" s="243"/>
      <c r="IV133" s="243"/>
      <c r="IW133" s="243"/>
    </row>
    <row r="134" customFormat="false" ht="12.75" hidden="false" customHeight="false" outlineLevel="0" collapsed="false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  <c r="AA134" s="96" t="n">
        <f aca="false">SUM(F134:Y134)</f>
        <v>0</v>
      </c>
      <c r="AB134" s="97" t="n">
        <f aca="false">AA134</f>
        <v>0</v>
      </c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M134" s="243"/>
      <c r="AN134" s="243"/>
      <c r="AO134" s="243"/>
      <c r="AP134" s="243"/>
      <c r="AQ134" s="243"/>
      <c r="AR134" s="243"/>
      <c r="AS134" s="243"/>
      <c r="AT134" s="243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  <c r="FF134" s="243"/>
      <c r="FG134" s="243"/>
      <c r="FH134" s="243"/>
      <c r="FI134" s="243"/>
      <c r="FJ134" s="243"/>
      <c r="FK134" s="243"/>
      <c r="FL134" s="243"/>
      <c r="FM134" s="243"/>
      <c r="FN134" s="243"/>
      <c r="FO134" s="243"/>
      <c r="FP134" s="243"/>
      <c r="FQ134" s="243"/>
      <c r="FR134" s="243"/>
      <c r="FS134" s="243"/>
      <c r="FT134" s="243"/>
      <c r="FU134" s="243"/>
      <c r="FV134" s="243"/>
      <c r="FW134" s="243"/>
      <c r="FX134" s="243"/>
      <c r="FY134" s="243"/>
      <c r="FZ134" s="243"/>
      <c r="GA134" s="243"/>
      <c r="GB134" s="243"/>
      <c r="GC134" s="243"/>
      <c r="GD134" s="243"/>
      <c r="GE134" s="243"/>
      <c r="GF134" s="243"/>
      <c r="GG134" s="243"/>
      <c r="GH134" s="243"/>
      <c r="GI134" s="243"/>
      <c r="GJ134" s="243"/>
      <c r="GK134" s="243"/>
      <c r="GL134" s="243"/>
      <c r="GM134" s="243"/>
      <c r="GN134" s="243"/>
      <c r="GO134" s="243"/>
      <c r="GP134" s="243"/>
      <c r="GQ134" s="243"/>
      <c r="GR134" s="243"/>
      <c r="GS134" s="243"/>
      <c r="GT134" s="243"/>
      <c r="GU134" s="243"/>
      <c r="GV134" s="243"/>
      <c r="GW134" s="243"/>
      <c r="GX134" s="243"/>
      <c r="GY134" s="243"/>
      <c r="GZ134" s="243"/>
      <c r="HA134" s="243"/>
      <c r="HB134" s="243"/>
      <c r="HC134" s="243"/>
      <c r="HD134" s="243"/>
      <c r="HE134" s="243"/>
      <c r="HF134" s="243"/>
      <c r="HG134" s="243"/>
      <c r="HH134" s="243"/>
      <c r="HI134" s="243"/>
      <c r="HJ134" s="243"/>
      <c r="HK134" s="243"/>
      <c r="HL134" s="243"/>
      <c r="HM134" s="243"/>
      <c r="HN134" s="243"/>
      <c r="HO134" s="243"/>
      <c r="HP134" s="243"/>
      <c r="HQ134" s="243"/>
      <c r="HR134" s="243"/>
      <c r="HS134" s="243"/>
      <c r="HT134" s="243"/>
      <c r="HU134" s="243"/>
      <c r="HV134" s="243"/>
      <c r="HW134" s="243"/>
      <c r="HX134" s="243"/>
      <c r="HY134" s="243"/>
      <c r="HZ134" s="243"/>
      <c r="IA134" s="243"/>
      <c r="IB134" s="243"/>
      <c r="IC134" s="243"/>
      <c r="ID134" s="243"/>
      <c r="IE134" s="243"/>
      <c r="IF134" s="243"/>
      <c r="IG134" s="243"/>
      <c r="IH134" s="243"/>
      <c r="II134" s="243"/>
      <c r="IJ134" s="243"/>
      <c r="IK134" s="243"/>
      <c r="IL134" s="243"/>
      <c r="IM134" s="243"/>
      <c r="IN134" s="243"/>
      <c r="IO134" s="243"/>
      <c r="IP134" s="243"/>
      <c r="IQ134" s="243"/>
      <c r="IR134" s="243"/>
      <c r="IS134" s="243"/>
      <c r="IT134" s="243"/>
      <c r="IU134" s="243"/>
      <c r="IV134" s="243"/>
      <c r="IW134" s="243"/>
    </row>
    <row r="135" customFormat="false" ht="13.5" hidden="false" customHeight="false" outlineLevel="0" collapsed="false">
      <c r="A135" s="307" t="s">
        <v>167</v>
      </c>
      <c r="B135" s="243"/>
      <c r="C135" s="243"/>
      <c r="D135" s="243"/>
      <c r="E135" s="243"/>
      <c r="F135" s="283" t="n">
        <f aca="false">F119</f>
        <v>2001</v>
      </c>
      <c r="G135" s="283" t="n">
        <f aca="false">G119</f>
        <v>2002</v>
      </c>
      <c r="H135" s="283" t="n">
        <f aca="false">H119</f>
        <v>2003</v>
      </c>
      <c r="I135" s="283" t="n">
        <f aca="false">I119</f>
        <v>2004</v>
      </c>
      <c r="J135" s="283" t="n">
        <f aca="false">J119</f>
        <v>2005</v>
      </c>
      <c r="K135" s="283" t="n">
        <f aca="false">K119</f>
        <v>2006</v>
      </c>
      <c r="L135" s="283" t="n">
        <f aca="false">L119</f>
        <v>2007</v>
      </c>
      <c r="M135" s="283" t="n">
        <f aca="false">M119</f>
        <v>2008</v>
      </c>
      <c r="N135" s="283" t="n">
        <f aca="false">N119</f>
        <v>2009</v>
      </c>
      <c r="O135" s="283" t="n">
        <f aca="false">O119</f>
        <v>2010</v>
      </c>
      <c r="P135" s="283" t="n">
        <f aca="false">P119</f>
        <v>2011</v>
      </c>
      <c r="Q135" s="283" t="n">
        <f aca="false">Q119</f>
        <v>2012</v>
      </c>
      <c r="R135" s="283" t="n">
        <f aca="false">R119</f>
        <v>2013</v>
      </c>
      <c r="S135" s="283" t="n">
        <f aca="false">S119</f>
        <v>2014</v>
      </c>
      <c r="T135" s="283" t="n">
        <f aca="false">T119</f>
        <v>2015</v>
      </c>
      <c r="U135" s="283" t="n">
        <f aca="false">U119</f>
        <v>2016</v>
      </c>
      <c r="V135" s="283" t="n">
        <f aca="false">V119</f>
        <v>2017</v>
      </c>
      <c r="W135" s="283" t="n">
        <f aca="false">W119</f>
        <v>2018</v>
      </c>
      <c r="X135" s="283" t="n">
        <f aca="false">X119</f>
        <v>2019</v>
      </c>
      <c r="Y135" s="283" t="n">
        <f aca="false">Y119</f>
        <v>2020</v>
      </c>
      <c r="Z135" s="243"/>
      <c r="AA135" s="96" t="n">
        <f aca="false">SUM(F135:Y135)</f>
        <v>40210</v>
      </c>
      <c r="AB135" s="97" t="n">
        <f aca="false">AA135</f>
        <v>40210</v>
      </c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M135" s="243"/>
      <c r="AN135" s="243"/>
      <c r="AO135" s="243"/>
      <c r="AP135" s="243"/>
      <c r="AQ135" s="243"/>
      <c r="AR135" s="243"/>
      <c r="AS135" s="243"/>
      <c r="AT135" s="243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  <c r="FB135" s="243"/>
      <c r="FC135" s="243"/>
      <c r="FD135" s="243"/>
      <c r="FE135" s="243"/>
      <c r="FF135" s="243"/>
      <c r="FG135" s="243"/>
      <c r="FH135" s="243"/>
      <c r="FI135" s="243"/>
      <c r="FJ135" s="243"/>
      <c r="FK135" s="243"/>
      <c r="FL135" s="243"/>
      <c r="FM135" s="243"/>
      <c r="FN135" s="243"/>
      <c r="FO135" s="243"/>
      <c r="FP135" s="243"/>
      <c r="FQ135" s="243"/>
      <c r="FR135" s="243"/>
      <c r="FS135" s="243"/>
      <c r="FT135" s="243"/>
      <c r="FU135" s="243"/>
      <c r="FV135" s="243"/>
      <c r="FW135" s="243"/>
      <c r="FX135" s="243"/>
      <c r="FY135" s="243"/>
      <c r="FZ135" s="243"/>
      <c r="GA135" s="243"/>
      <c r="GB135" s="243"/>
      <c r="GC135" s="243"/>
      <c r="GD135" s="243"/>
      <c r="GE135" s="243"/>
      <c r="GF135" s="243"/>
      <c r="GG135" s="243"/>
      <c r="GH135" s="243"/>
      <c r="GI135" s="243"/>
      <c r="GJ135" s="243"/>
      <c r="GK135" s="243"/>
      <c r="GL135" s="243"/>
      <c r="GM135" s="243"/>
      <c r="GN135" s="243"/>
      <c r="GO135" s="243"/>
      <c r="GP135" s="243"/>
      <c r="GQ135" s="243"/>
      <c r="GR135" s="243"/>
      <c r="GS135" s="243"/>
      <c r="GT135" s="243"/>
      <c r="GU135" s="243"/>
      <c r="GV135" s="243"/>
      <c r="GW135" s="243"/>
      <c r="GX135" s="243"/>
      <c r="GY135" s="243"/>
      <c r="GZ135" s="243"/>
      <c r="HA135" s="243"/>
      <c r="HB135" s="243"/>
      <c r="HC135" s="243"/>
      <c r="HD135" s="243"/>
      <c r="HE135" s="243"/>
      <c r="HF135" s="243"/>
      <c r="HG135" s="243"/>
      <c r="HH135" s="243"/>
      <c r="HI135" s="243"/>
      <c r="HJ135" s="243"/>
      <c r="HK135" s="243"/>
      <c r="HL135" s="243"/>
      <c r="HM135" s="243"/>
      <c r="HN135" s="243"/>
      <c r="HO135" s="243"/>
      <c r="HP135" s="243"/>
      <c r="HQ135" s="243"/>
      <c r="HR135" s="243"/>
      <c r="HS135" s="243"/>
      <c r="HT135" s="243"/>
      <c r="HU135" s="243"/>
      <c r="HV135" s="243"/>
      <c r="HW135" s="243"/>
      <c r="HX135" s="243"/>
      <c r="HY135" s="243"/>
      <c r="HZ135" s="243"/>
      <c r="IA135" s="243"/>
      <c r="IB135" s="243"/>
      <c r="IC135" s="243"/>
      <c r="ID135" s="243"/>
      <c r="IE135" s="243"/>
      <c r="IF135" s="243"/>
      <c r="IG135" s="243"/>
      <c r="IH135" s="243"/>
      <c r="II135" s="243"/>
      <c r="IJ135" s="243"/>
      <c r="IK135" s="243"/>
      <c r="IL135" s="243"/>
      <c r="IM135" s="243"/>
      <c r="IN135" s="243"/>
      <c r="IO135" s="243"/>
      <c r="IP135" s="243"/>
      <c r="IQ135" s="243"/>
      <c r="IR135" s="243"/>
      <c r="IS135" s="243"/>
      <c r="IT135" s="243"/>
      <c r="IU135" s="243"/>
      <c r="IV135" s="243"/>
      <c r="IW135" s="243"/>
    </row>
    <row r="136" customFormat="false" ht="12.75" hidden="false" customHeight="false" outlineLevel="0" collapsed="false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  <c r="AA136" s="96" t="n">
        <f aca="false">SUM(F136:Y136)</f>
        <v>0</v>
      </c>
      <c r="AB136" s="97" t="n">
        <f aca="false">AA136</f>
        <v>0</v>
      </c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M136" s="243"/>
      <c r="AN136" s="243"/>
      <c r="AO136" s="243"/>
      <c r="AP136" s="243"/>
      <c r="AQ136" s="243"/>
      <c r="AR136" s="243"/>
      <c r="AS136" s="243"/>
      <c r="AT136" s="243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  <c r="FF136" s="243"/>
      <c r="FG136" s="243"/>
      <c r="FH136" s="243"/>
      <c r="FI136" s="243"/>
      <c r="FJ136" s="243"/>
      <c r="FK136" s="243"/>
      <c r="FL136" s="243"/>
      <c r="FM136" s="243"/>
      <c r="FN136" s="243"/>
      <c r="FO136" s="243"/>
      <c r="FP136" s="243"/>
      <c r="FQ136" s="243"/>
      <c r="FR136" s="243"/>
      <c r="FS136" s="243"/>
      <c r="FT136" s="243"/>
      <c r="FU136" s="243"/>
      <c r="FV136" s="243"/>
      <c r="FW136" s="243"/>
      <c r="FX136" s="243"/>
      <c r="FY136" s="243"/>
      <c r="FZ136" s="243"/>
      <c r="GA136" s="243"/>
      <c r="GB136" s="243"/>
      <c r="GC136" s="243"/>
      <c r="GD136" s="243"/>
      <c r="GE136" s="243"/>
      <c r="GF136" s="243"/>
      <c r="GG136" s="243"/>
      <c r="GH136" s="243"/>
      <c r="GI136" s="243"/>
      <c r="GJ136" s="243"/>
      <c r="GK136" s="243"/>
      <c r="GL136" s="243"/>
      <c r="GM136" s="243"/>
      <c r="GN136" s="243"/>
      <c r="GO136" s="243"/>
      <c r="GP136" s="243"/>
      <c r="GQ136" s="243"/>
      <c r="GR136" s="243"/>
      <c r="GS136" s="243"/>
      <c r="GT136" s="243"/>
      <c r="GU136" s="243"/>
      <c r="GV136" s="243"/>
      <c r="GW136" s="243"/>
      <c r="GX136" s="243"/>
      <c r="GY136" s="243"/>
      <c r="GZ136" s="243"/>
      <c r="HA136" s="243"/>
      <c r="HB136" s="243"/>
      <c r="HC136" s="243"/>
      <c r="HD136" s="243"/>
      <c r="HE136" s="243"/>
      <c r="HF136" s="243"/>
      <c r="HG136" s="243"/>
      <c r="HH136" s="243"/>
      <c r="HI136" s="243"/>
      <c r="HJ136" s="243"/>
      <c r="HK136" s="243"/>
      <c r="HL136" s="243"/>
      <c r="HM136" s="243"/>
      <c r="HN136" s="243"/>
      <c r="HO136" s="243"/>
      <c r="HP136" s="243"/>
      <c r="HQ136" s="243"/>
      <c r="HR136" s="243"/>
      <c r="HS136" s="243"/>
      <c r="HT136" s="243"/>
      <c r="HU136" s="243"/>
      <c r="HV136" s="243"/>
      <c r="HW136" s="243"/>
      <c r="HX136" s="243"/>
      <c r="HY136" s="243"/>
      <c r="HZ136" s="243"/>
      <c r="IA136" s="243"/>
      <c r="IB136" s="243"/>
      <c r="IC136" s="243"/>
      <c r="ID136" s="243"/>
      <c r="IE136" s="243"/>
      <c r="IF136" s="243"/>
      <c r="IG136" s="243"/>
      <c r="IH136" s="243"/>
      <c r="II136" s="243"/>
      <c r="IJ136" s="243"/>
      <c r="IK136" s="243"/>
      <c r="IL136" s="243"/>
      <c r="IM136" s="243"/>
      <c r="IN136" s="243"/>
      <c r="IO136" s="243"/>
      <c r="IP136" s="243"/>
      <c r="IQ136" s="243"/>
      <c r="IR136" s="243"/>
      <c r="IS136" s="243"/>
      <c r="IT136" s="243"/>
      <c r="IU136" s="243"/>
      <c r="IV136" s="243"/>
      <c r="IW136" s="243"/>
    </row>
    <row r="137" customFormat="false" ht="12.75" hidden="false" customHeight="false" outlineLevel="0" collapsed="false">
      <c r="A137" s="243" t="s">
        <v>168</v>
      </c>
      <c r="B137" s="243"/>
      <c r="C137" s="243"/>
      <c r="D137" s="243"/>
      <c r="E137" s="243"/>
      <c r="F137" s="318" t="n">
        <f aca="false">F46</f>
        <v>0</v>
      </c>
      <c r="G137" s="318" t="n">
        <f aca="false">G46</f>
        <v>0</v>
      </c>
      <c r="H137" s="318" t="n">
        <f aca="false">H46</f>
        <v>0</v>
      </c>
      <c r="I137" s="318" t="n">
        <f aca="false">I46</f>
        <v>0</v>
      </c>
      <c r="J137" s="318" t="n">
        <f aca="false">J46</f>
        <v>0</v>
      </c>
      <c r="K137" s="318" t="n">
        <f aca="false">K46</f>
        <v>0</v>
      </c>
      <c r="L137" s="318" t="n">
        <f aca="false">L46</f>
        <v>0</v>
      </c>
      <c r="M137" s="318" t="n">
        <f aca="false">M46</f>
        <v>0</v>
      </c>
      <c r="N137" s="318" t="n">
        <f aca="false">N46</f>
        <v>0</v>
      </c>
      <c r="O137" s="318" t="n">
        <f aca="false">O46</f>
        <v>0</v>
      </c>
      <c r="P137" s="318" t="n">
        <f aca="false">P46</f>
        <v>0</v>
      </c>
      <c r="Q137" s="318" t="n">
        <f aca="false">Q46</f>
        <v>0</v>
      </c>
      <c r="R137" s="318" t="n">
        <f aca="false">R46</f>
        <v>0</v>
      </c>
      <c r="S137" s="318" t="n">
        <f aca="false">S46</f>
        <v>0</v>
      </c>
      <c r="T137" s="318" t="n">
        <f aca="false">T46</f>
        <v>0</v>
      </c>
      <c r="U137" s="318" t="n">
        <f aca="false">U46</f>
        <v>0</v>
      </c>
      <c r="V137" s="318" t="n">
        <f aca="false">V46</f>
        <v>0</v>
      </c>
      <c r="W137" s="318" t="n">
        <f aca="false">W46</f>
        <v>0</v>
      </c>
      <c r="X137" s="318" t="n">
        <f aca="false">X46</f>
        <v>0</v>
      </c>
      <c r="Y137" s="318" t="n">
        <f aca="false">Y46</f>
        <v>0</v>
      </c>
      <c r="Z137" s="243"/>
      <c r="AA137" s="96" t="n">
        <f aca="false">SUM(F137:Y137)</f>
        <v>0</v>
      </c>
      <c r="AB137" s="97" t="n">
        <f aca="false">AA137</f>
        <v>0</v>
      </c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M137" s="243"/>
      <c r="AN137" s="243"/>
      <c r="AO137" s="243"/>
      <c r="AP137" s="243"/>
      <c r="AQ137" s="243"/>
      <c r="AR137" s="243"/>
      <c r="AS137" s="243"/>
      <c r="AT137" s="243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  <c r="FF137" s="243"/>
      <c r="FG137" s="243"/>
      <c r="FH137" s="243"/>
      <c r="FI137" s="243"/>
      <c r="FJ137" s="243"/>
      <c r="FK137" s="243"/>
      <c r="FL137" s="243"/>
      <c r="FM137" s="243"/>
      <c r="FN137" s="243"/>
      <c r="FO137" s="243"/>
      <c r="FP137" s="243"/>
      <c r="FQ137" s="243"/>
      <c r="FR137" s="243"/>
      <c r="FS137" s="243"/>
      <c r="FT137" s="243"/>
      <c r="FU137" s="243"/>
      <c r="FV137" s="243"/>
      <c r="FW137" s="243"/>
      <c r="FX137" s="243"/>
      <c r="FY137" s="243"/>
      <c r="FZ137" s="243"/>
      <c r="GA137" s="243"/>
      <c r="GB137" s="243"/>
      <c r="GC137" s="243"/>
      <c r="GD137" s="243"/>
      <c r="GE137" s="243"/>
      <c r="GF137" s="243"/>
      <c r="GG137" s="243"/>
      <c r="GH137" s="243"/>
      <c r="GI137" s="243"/>
      <c r="GJ137" s="243"/>
      <c r="GK137" s="243"/>
      <c r="GL137" s="243"/>
      <c r="GM137" s="243"/>
      <c r="GN137" s="243"/>
      <c r="GO137" s="243"/>
      <c r="GP137" s="243"/>
      <c r="GQ137" s="243"/>
      <c r="GR137" s="243"/>
      <c r="GS137" s="243"/>
      <c r="GT137" s="243"/>
      <c r="GU137" s="243"/>
      <c r="GV137" s="243"/>
      <c r="GW137" s="243"/>
      <c r="GX137" s="243"/>
      <c r="GY137" s="243"/>
      <c r="GZ137" s="243"/>
      <c r="HA137" s="243"/>
      <c r="HB137" s="243"/>
      <c r="HC137" s="243"/>
      <c r="HD137" s="243"/>
      <c r="HE137" s="243"/>
      <c r="HF137" s="243"/>
      <c r="HG137" s="243"/>
      <c r="HH137" s="243"/>
      <c r="HI137" s="243"/>
      <c r="HJ137" s="243"/>
      <c r="HK137" s="243"/>
      <c r="HL137" s="243"/>
      <c r="HM137" s="243"/>
      <c r="HN137" s="243"/>
      <c r="HO137" s="243"/>
      <c r="HP137" s="243"/>
      <c r="HQ137" s="243"/>
      <c r="HR137" s="243"/>
      <c r="HS137" s="243"/>
      <c r="HT137" s="243"/>
      <c r="HU137" s="243"/>
      <c r="HV137" s="243"/>
      <c r="HW137" s="243"/>
      <c r="HX137" s="243"/>
      <c r="HY137" s="243"/>
      <c r="HZ137" s="243"/>
      <c r="IA137" s="243"/>
      <c r="IB137" s="243"/>
      <c r="IC137" s="243"/>
      <c r="ID137" s="243"/>
      <c r="IE137" s="243"/>
      <c r="IF137" s="243"/>
      <c r="IG137" s="243"/>
      <c r="IH137" s="243"/>
      <c r="II137" s="243"/>
      <c r="IJ137" s="243"/>
      <c r="IK137" s="243"/>
      <c r="IL137" s="243"/>
      <c r="IM137" s="243"/>
      <c r="IN137" s="243"/>
      <c r="IO137" s="243"/>
      <c r="IP137" s="243"/>
      <c r="IQ137" s="243"/>
      <c r="IR137" s="243"/>
      <c r="IS137" s="243"/>
      <c r="IT137" s="243"/>
      <c r="IU137" s="243"/>
      <c r="IV137" s="243"/>
      <c r="IW137" s="243"/>
    </row>
    <row r="138" customFormat="false" ht="12.75" hidden="false" customHeight="false" outlineLevel="0" collapsed="false">
      <c r="A138" s="243" t="s">
        <v>169</v>
      </c>
      <c r="B138" s="243"/>
      <c r="C138" s="243"/>
      <c r="D138" s="243"/>
      <c r="E138" s="243"/>
      <c r="F138" s="316" t="n">
        <f aca="false">SUM(F33:F35)</f>
        <v>0</v>
      </c>
      <c r="G138" s="316" t="n">
        <f aca="false">SUM(G33:G35)</f>
        <v>0</v>
      </c>
      <c r="H138" s="316" t="n">
        <f aca="false">SUM(H33:H35)</f>
        <v>0</v>
      </c>
      <c r="I138" s="316" t="n">
        <f aca="false">SUM(I33:I35)</f>
        <v>0</v>
      </c>
      <c r="J138" s="316" t="n">
        <f aca="false">SUM(J33:J35)</f>
        <v>0</v>
      </c>
      <c r="K138" s="316" t="n">
        <f aca="false">SUM(K33:K35)</f>
        <v>0</v>
      </c>
      <c r="L138" s="316" t="n">
        <f aca="false">SUM(L33:L35)</f>
        <v>0</v>
      </c>
      <c r="M138" s="316" t="n">
        <f aca="false">SUM(M33:M35)</f>
        <v>0</v>
      </c>
      <c r="N138" s="316" t="n">
        <f aca="false">SUM(N33:N35)</f>
        <v>0</v>
      </c>
      <c r="O138" s="316" t="n">
        <f aca="false">SUM(O33:O35)</f>
        <v>0</v>
      </c>
      <c r="P138" s="316" t="n">
        <f aca="false">SUM(P33:P35)</f>
        <v>0</v>
      </c>
      <c r="Q138" s="316" t="n">
        <f aca="false">SUM(Q33:Q35)</f>
        <v>0</v>
      </c>
      <c r="R138" s="316" t="n">
        <f aca="false">SUM(R33:R35)</f>
        <v>0</v>
      </c>
      <c r="S138" s="316" t="n">
        <f aca="false">SUM(S33:S35)</f>
        <v>0</v>
      </c>
      <c r="T138" s="316" t="n">
        <f aca="false">SUM(T33:T35)</f>
        <v>0</v>
      </c>
      <c r="U138" s="316" t="n">
        <f aca="false">SUM(U33:U35)</f>
        <v>0</v>
      </c>
      <c r="V138" s="316" t="n">
        <f aca="false">SUM(V33:V35)</f>
        <v>0</v>
      </c>
      <c r="W138" s="316" t="n">
        <f aca="false">SUM(W33:W35)</f>
        <v>0</v>
      </c>
      <c r="X138" s="316" t="n">
        <f aca="false">SUM(X33:X35)</f>
        <v>0</v>
      </c>
      <c r="Y138" s="316" t="n">
        <f aca="false">SUM(Y33:Y35)</f>
        <v>0</v>
      </c>
      <c r="Z138" s="243"/>
      <c r="AA138" s="96" t="n">
        <f aca="false">SUM(F138:Y138)</f>
        <v>0</v>
      </c>
      <c r="AB138" s="97" t="n">
        <f aca="false">AA138</f>
        <v>0</v>
      </c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M138" s="243"/>
      <c r="AN138" s="243"/>
      <c r="AO138" s="243"/>
      <c r="AP138" s="243"/>
      <c r="AQ138" s="243"/>
      <c r="AR138" s="243"/>
      <c r="AS138" s="243"/>
      <c r="AT138" s="243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  <c r="FF138" s="243"/>
      <c r="FG138" s="243"/>
      <c r="FH138" s="243"/>
      <c r="FI138" s="243"/>
      <c r="FJ138" s="243"/>
      <c r="FK138" s="243"/>
      <c r="FL138" s="243"/>
      <c r="FM138" s="243"/>
      <c r="FN138" s="243"/>
      <c r="FO138" s="243"/>
      <c r="FP138" s="243"/>
      <c r="FQ138" s="243"/>
      <c r="FR138" s="243"/>
      <c r="FS138" s="243"/>
      <c r="FT138" s="243"/>
      <c r="FU138" s="243"/>
      <c r="FV138" s="243"/>
      <c r="FW138" s="243"/>
      <c r="FX138" s="243"/>
      <c r="FY138" s="243"/>
      <c r="FZ138" s="243"/>
      <c r="GA138" s="243"/>
      <c r="GB138" s="243"/>
      <c r="GC138" s="243"/>
      <c r="GD138" s="243"/>
      <c r="GE138" s="243"/>
      <c r="GF138" s="243"/>
      <c r="GG138" s="243"/>
      <c r="GH138" s="243"/>
      <c r="GI138" s="243"/>
      <c r="GJ138" s="243"/>
      <c r="GK138" s="243"/>
      <c r="GL138" s="243"/>
      <c r="GM138" s="243"/>
      <c r="GN138" s="243"/>
      <c r="GO138" s="243"/>
      <c r="GP138" s="243"/>
      <c r="GQ138" s="243"/>
      <c r="GR138" s="243"/>
      <c r="GS138" s="243"/>
      <c r="GT138" s="243"/>
      <c r="GU138" s="243"/>
      <c r="GV138" s="243"/>
      <c r="GW138" s="243"/>
      <c r="GX138" s="243"/>
      <c r="GY138" s="243"/>
      <c r="GZ138" s="243"/>
      <c r="HA138" s="243"/>
      <c r="HB138" s="243"/>
      <c r="HC138" s="243"/>
      <c r="HD138" s="243"/>
      <c r="HE138" s="243"/>
      <c r="HF138" s="243"/>
      <c r="HG138" s="243"/>
      <c r="HH138" s="243"/>
      <c r="HI138" s="243"/>
      <c r="HJ138" s="243"/>
      <c r="HK138" s="243"/>
      <c r="HL138" s="243"/>
      <c r="HM138" s="243"/>
      <c r="HN138" s="243"/>
      <c r="HO138" s="243"/>
      <c r="HP138" s="243"/>
      <c r="HQ138" s="243"/>
      <c r="HR138" s="243"/>
      <c r="HS138" s="243"/>
      <c r="HT138" s="243"/>
      <c r="HU138" s="243"/>
      <c r="HV138" s="243"/>
      <c r="HW138" s="243"/>
      <c r="HX138" s="243"/>
      <c r="HY138" s="243"/>
      <c r="HZ138" s="243"/>
      <c r="IA138" s="243"/>
      <c r="IB138" s="243"/>
      <c r="IC138" s="243"/>
      <c r="ID138" s="243"/>
      <c r="IE138" s="243"/>
      <c r="IF138" s="243"/>
      <c r="IG138" s="243"/>
      <c r="IH138" s="243"/>
      <c r="II138" s="243"/>
      <c r="IJ138" s="243"/>
      <c r="IK138" s="243"/>
      <c r="IL138" s="243"/>
      <c r="IM138" s="243"/>
      <c r="IN138" s="243"/>
      <c r="IO138" s="243"/>
      <c r="IP138" s="243"/>
      <c r="IQ138" s="243"/>
      <c r="IR138" s="243"/>
      <c r="IS138" s="243"/>
      <c r="IT138" s="243"/>
      <c r="IU138" s="243"/>
      <c r="IV138" s="243"/>
      <c r="IW138" s="243"/>
    </row>
    <row r="139" customFormat="false" ht="12.75" hidden="false" customHeight="false" outlineLevel="0" collapsed="false">
      <c r="A139" s="243" t="s">
        <v>170</v>
      </c>
      <c r="B139" s="243"/>
      <c r="C139" s="243"/>
      <c r="D139" s="243"/>
      <c r="E139" s="243"/>
      <c r="F139" s="288" t="n">
        <f aca="false">F137+F138</f>
        <v>0</v>
      </c>
      <c r="G139" s="288" t="n">
        <f aca="false">G137+G138</f>
        <v>0</v>
      </c>
      <c r="H139" s="288" t="n">
        <f aca="false">H137+H138</f>
        <v>0</v>
      </c>
      <c r="I139" s="288" t="n">
        <f aca="false">I137+I138</f>
        <v>0</v>
      </c>
      <c r="J139" s="288" t="n">
        <f aca="false">J137+J138</f>
        <v>0</v>
      </c>
      <c r="K139" s="288" t="n">
        <f aca="false">K137+K138</f>
        <v>0</v>
      </c>
      <c r="L139" s="288" t="n">
        <f aca="false">L137+L138</f>
        <v>0</v>
      </c>
      <c r="M139" s="288" t="n">
        <f aca="false">M137+M138</f>
        <v>0</v>
      </c>
      <c r="N139" s="288" t="n">
        <f aca="false">N137+N138</f>
        <v>0</v>
      </c>
      <c r="O139" s="288" t="n">
        <f aca="false">O137+O138</f>
        <v>0</v>
      </c>
      <c r="P139" s="288" t="n">
        <f aca="false">P137+P138</f>
        <v>0</v>
      </c>
      <c r="Q139" s="288" t="n">
        <f aca="false">Q137+Q138</f>
        <v>0</v>
      </c>
      <c r="R139" s="288" t="n">
        <f aca="false">R137+R138</f>
        <v>0</v>
      </c>
      <c r="S139" s="288" t="n">
        <f aca="false">S137+S138</f>
        <v>0</v>
      </c>
      <c r="T139" s="288" t="n">
        <f aca="false">T137+T138</f>
        <v>0</v>
      </c>
      <c r="U139" s="288" t="n">
        <f aca="false">U137+U138</f>
        <v>0</v>
      </c>
      <c r="V139" s="288" t="n">
        <f aca="false">V137+V138</f>
        <v>0</v>
      </c>
      <c r="W139" s="288" t="n">
        <f aca="false">W137+W138</f>
        <v>0</v>
      </c>
      <c r="X139" s="288" t="n">
        <f aca="false">X137+X138</f>
        <v>0</v>
      </c>
      <c r="Y139" s="288" t="n">
        <f aca="false">Y137+Y138</f>
        <v>0</v>
      </c>
      <c r="Z139" s="243"/>
      <c r="AA139" s="96" t="n">
        <f aca="false">SUM(F139:Y139)</f>
        <v>0</v>
      </c>
      <c r="AB139" s="97" t="n">
        <f aca="false">AA139</f>
        <v>0</v>
      </c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M139" s="243"/>
      <c r="AN139" s="243"/>
      <c r="AO139" s="243"/>
      <c r="AP139" s="243"/>
      <c r="AQ139" s="243"/>
      <c r="AR139" s="243"/>
      <c r="AS139" s="243"/>
      <c r="AT139" s="243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  <c r="FF139" s="243"/>
      <c r="FG139" s="243"/>
      <c r="FH139" s="243"/>
      <c r="FI139" s="243"/>
      <c r="FJ139" s="243"/>
      <c r="FK139" s="243"/>
      <c r="FL139" s="243"/>
      <c r="FM139" s="243"/>
      <c r="FN139" s="243"/>
      <c r="FO139" s="243"/>
      <c r="FP139" s="243"/>
      <c r="FQ139" s="243"/>
      <c r="FR139" s="243"/>
      <c r="FS139" s="243"/>
      <c r="FT139" s="243"/>
      <c r="FU139" s="243"/>
      <c r="FV139" s="243"/>
      <c r="FW139" s="243"/>
      <c r="FX139" s="243"/>
      <c r="FY139" s="243"/>
      <c r="FZ139" s="243"/>
      <c r="GA139" s="243"/>
      <c r="GB139" s="243"/>
      <c r="GC139" s="243"/>
      <c r="GD139" s="243"/>
      <c r="GE139" s="243"/>
      <c r="GF139" s="243"/>
      <c r="GG139" s="243"/>
      <c r="GH139" s="243"/>
      <c r="GI139" s="243"/>
      <c r="GJ139" s="243"/>
      <c r="GK139" s="243"/>
      <c r="GL139" s="243"/>
      <c r="GM139" s="243"/>
      <c r="GN139" s="243"/>
      <c r="GO139" s="243"/>
      <c r="GP139" s="243"/>
      <c r="GQ139" s="243"/>
      <c r="GR139" s="243"/>
      <c r="GS139" s="243"/>
      <c r="GT139" s="243"/>
      <c r="GU139" s="243"/>
      <c r="GV139" s="243"/>
      <c r="GW139" s="243"/>
      <c r="GX139" s="243"/>
      <c r="GY139" s="243"/>
      <c r="GZ139" s="243"/>
      <c r="HA139" s="243"/>
      <c r="HB139" s="243"/>
      <c r="HC139" s="243"/>
      <c r="HD139" s="243"/>
      <c r="HE139" s="243"/>
      <c r="HF139" s="243"/>
      <c r="HG139" s="243"/>
      <c r="HH139" s="243"/>
      <c r="HI139" s="243"/>
      <c r="HJ139" s="243"/>
      <c r="HK139" s="243"/>
      <c r="HL139" s="243"/>
      <c r="HM139" s="243"/>
      <c r="HN139" s="243"/>
      <c r="HO139" s="243"/>
      <c r="HP139" s="243"/>
      <c r="HQ139" s="243"/>
      <c r="HR139" s="243"/>
      <c r="HS139" s="243"/>
      <c r="HT139" s="243"/>
      <c r="HU139" s="243"/>
      <c r="HV139" s="243"/>
      <c r="HW139" s="243"/>
      <c r="HX139" s="243"/>
      <c r="HY139" s="243"/>
      <c r="HZ139" s="243"/>
      <c r="IA139" s="243"/>
      <c r="IB139" s="243"/>
      <c r="IC139" s="243"/>
      <c r="ID139" s="243"/>
      <c r="IE139" s="243"/>
      <c r="IF139" s="243"/>
      <c r="IG139" s="243"/>
      <c r="IH139" s="243"/>
      <c r="II139" s="243"/>
      <c r="IJ139" s="243"/>
      <c r="IK139" s="243"/>
      <c r="IL139" s="243"/>
      <c r="IM139" s="243"/>
      <c r="IN139" s="243"/>
      <c r="IO139" s="243"/>
      <c r="IP139" s="243"/>
      <c r="IQ139" s="243"/>
      <c r="IR139" s="243"/>
      <c r="IS139" s="243"/>
      <c r="IT139" s="243"/>
      <c r="IU139" s="243"/>
      <c r="IV139" s="243"/>
      <c r="IW139" s="243"/>
    </row>
    <row r="140" customFormat="false" ht="12.75" hidden="false" customHeight="false" outlineLevel="0" collapsed="false">
      <c r="A140" s="243" t="s">
        <v>171</v>
      </c>
      <c r="B140" s="243"/>
      <c r="C140" s="317" t="n">
        <f aca="false">C126</f>
        <v>0.05</v>
      </c>
      <c r="D140" s="243"/>
      <c r="E140" s="243"/>
      <c r="F140" s="288" t="n">
        <f aca="false">F139*$C$140</f>
        <v>0</v>
      </c>
      <c r="G140" s="288" t="n">
        <f aca="false">G139*$C$140</f>
        <v>0</v>
      </c>
      <c r="H140" s="288" t="n">
        <f aca="false">H139*$C$140</f>
        <v>0</v>
      </c>
      <c r="I140" s="288" t="n">
        <f aca="false">I139*$C$140</f>
        <v>0</v>
      </c>
      <c r="J140" s="288" t="n">
        <f aca="false">J139*$C$140</f>
        <v>0</v>
      </c>
      <c r="K140" s="288" t="n">
        <f aca="false">K139*$C$140</f>
        <v>0</v>
      </c>
      <c r="L140" s="288" t="n">
        <f aca="false">L139*$C$140</f>
        <v>0</v>
      </c>
      <c r="M140" s="288" t="n">
        <f aca="false">M139*$C$140</f>
        <v>0</v>
      </c>
      <c r="N140" s="288" t="n">
        <f aca="false">N139*$C$140</f>
        <v>0</v>
      </c>
      <c r="O140" s="288" t="n">
        <f aca="false">O139*$C$140</f>
        <v>0</v>
      </c>
      <c r="P140" s="288" t="n">
        <f aca="false">P139*$C$140</f>
        <v>0</v>
      </c>
      <c r="Q140" s="288" t="n">
        <f aca="false">Q139*$C$140</f>
        <v>0</v>
      </c>
      <c r="R140" s="288" t="n">
        <f aca="false">R139*$C$140</f>
        <v>0</v>
      </c>
      <c r="S140" s="288" t="n">
        <f aca="false">S139*$C$140</f>
        <v>0</v>
      </c>
      <c r="T140" s="288" t="n">
        <f aca="false">T139*$C$140</f>
        <v>0</v>
      </c>
      <c r="U140" s="288" t="n">
        <f aca="false">U139*$C$140</f>
        <v>0</v>
      </c>
      <c r="V140" s="288" t="n">
        <f aca="false">V139*$C$140</f>
        <v>0</v>
      </c>
      <c r="W140" s="288" t="n">
        <f aca="false">W139*$C$140</f>
        <v>0</v>
      </c>
      <c r="X140" s="288" t="n">
        <f aca="false">X139*$C$140</f>
        <v>0</v>
      </c>
      <c r="Y140" s="288" t="n">
        <f aca="false">Y139*$C$140</f>
        <v>0</v>
      </c>
      <c r="Z140" s="243"/>
      <c r="AA140" s="96" t="n">
        <f aca="false">SUM(F140:Y140)</f>
        <v>0</v>
      </c>
      <c r="AB140" s="97" t="n">
        <f aca="false">AA140</f>
        <v>0</v>
      </c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M140" s="243"/>
      <c r="AN140" s="243"/>
      <c r="AO140" s="243"/>
      <c r="AP140" s="243"/>
      <c r="AQ140" s="243"/>
      <c r="AR140" s="243"/>
      <c r="AS140" s="243"/>
      <c r="AT140" s="243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  <c r="FF140" s="243"/>
      <c r="FG140" s="243"/>
      <c r="FH140" s="243"/>
      <c r="FI140" s="243"/>
      <c r="FJ140" s="243"/>
      <c r="FK140" s="243"/>
      <c r="FL140" s="243"/>
      <c r="FM140" s="243"/>
      <c r="FN140" s="243"/>
      <c r="FO140" s="243"/>
      <c r="FP140" s="243"/>
      <c r="FQ140" s="243"/>
      <c r="FR140" s="243"/>
      <c r="FS140" s="243"/>
      <c r="FT140" s="243"/>
      <c r="FU140" s="243"/>
      <c r="FV140" s="243"/>
      <c r="FW140" s="243"/>
      <c r="FX140" s="243"/>
      <c r="FY140" s="243"/>
      <c r="FZ140" s="243"/>
      <c r="GA140" s="243"/>
      <c r="GB140" s="243"/>
      <c r="GC140" s="243"/>
      <c r="GD140" s="243"/>
      <c r="GE140" s="243"/>
      <c r="GF140" s="243"/>
      <c r="GG140" s="243"/>
      <c r="GH140" s="243"/>
      <c r="GI140" s="243"/>
      <c r="GJ140" s="243"/>
      <c r="GK140" s="243"/>
      <c r="GL140" s="243"/>
      <c r="GM140" s="243"/>
      <c r="GN140" s="243"/>
      <c r="GO140" s="243"/>
      <c r="GP140" s="243"/>
      <c r="GQ140" s="243"/>
      <c r="GR140" s="243"/>
      <c r="GS140" s="243"/>
      <c r="GT140" s="243"/>
      <c r="GU140" s="243"/>
      <c r="GV140" s="243"/>
      <c r="GW140" s="243"/>
      <c r="GX140" s="243"/>
      <c r="GY140" s="243"/>
      <c r="GZ140" s="243"/>
      <c r="HA140" s="243"/>
      <c r="HB140" s="243"/>
      <c r="HC140" s="243"/>
      <c r="HD140" s="243"/>
      <c r="HE140" s="243"/>
      <c r="HF140" s="243"/>
      <c r="HG140" s="243"/>
      <c r="HH140" s="243"/>
      <c r="HI140" s="243"/>
      <c r="HJ140" s="243"/>
      <c r="HK140" s="243"/>
      <c r="HL140" s="243"/>
      <c r="HM140" s="243"/>
      <c r="HN140" s="243"/>
      <c r="HO140" s="243"/>
      <c r="HP140" s="243"/>
      <c r="HQ140" s="243"/>
      <c r="HR140" s="243"/>
      <c r="HS140" s="243"/>
      <c r="HT140" s="243"/>
      <c r="HU140" s="243"/>
      <c r="HV140" s="243"/>
      <c r="HW140" s="243"/>
      <c r="HX140" s="243"/>
      <c r="HY140" s="243"/>
      <c r="HZ140" s="243"/>
      <c r="IA140" s="243"/>
      <c r="IB140" s="243"/>
      <c r="IC140" s="243"/>
      <c r="ID140" s="243"/>
      <c r="IE140" s="243"/>
      <c r="IF140" s="243"/>
      <c r="IG140" s="243"/>
      <c r="IH140" s="243"/>
      <c r="II140" s="243"/>
      <c r="IJ140" s="243"/>
      <c r="IK140" s="243"/>
      <c r="IL140" s="243"/>
      <c r="IM140" s="243"/>
      <c r="IN140" s="243"/>
      <c r="IO140" s="243"/>
      <c r="IP140" s="243"/>
      <c r="IQ140" s="243"/>
      <c r="IR140" s="243"/>
      <c r="IS140" s="243"/>
      <c r="IT140" s="243"/>
      <c r="IU140" s="243"/>
      <c r="IV140" s="243"/>
      <c r="IW140" s="243"/>
    </row>
    <row r="141" customFormat="false" ht="12.75" hidden="false" customHeight="false" outlineLevel="0" collapsed="false">
      <c r="A141" s="243" t="s">
        <v>172</v>
      </c>
      <c r="B141" s="243"/>
      <c r="C141" s="317" t="n">
        <f aca="false">C127</f>
        <v>0.35</v>
      </c>
      <c r="D141" s="243"/>
      <c r="E141" s="243"/>
      <c r="F141" s="316" t="n">
        <f aca="false">(F139-F140)*$C$141</f>
        <v>0</v>
      </c>
      <c r="G141" s="316" t="n">
        <f aca="false">(G139-G140)*$C$141</f>
        <v>0</v>
      </c>
      <c r="H141" s="316" t="n">
        <f aca="false">(H139-H140)*$C$141</f>
        <v>0</v>
      </c>
      <c r="I141" s="316" t="n">
        <f aca="false">(I139-I140)*$C$141</f>
        <v>0</v>
      </c>
      <c r="J141" s="316" t="n">
        <f aca="false">(J139-J140)*$C$141</f>
        <v>0</v>
      </c>
      <c r="K141" s="316" t="n">
        <f aca="false">(K139-K140)*$C$141</f>
        <v>0</v>
      </c>
      <c r="L141" s="316" t="n">
        <f aca="false">(L139-L140)*$C$141</f>
        <v>0</v>
      </c>
      <c r="M141" s="316" t="n">
        <f aca="false">(M139-M140)*$C$141</f>
        <v>0</v>
      </c>
      <c r="N141" s="316" t="n">
        <f aca="false">(N139-N140)*$C$141</f>
        <v>0</v>
      </c>
      <c r="O141" s="316" t="n">
        <f aca="false">(O139-O140)*$C$141</f>
        <v>0</v>
      </c>
      <c r="P141" s="316" t="n">
        <f aca="false">(P139-P140)*$C$141</f>
        <v>0</v>
      </c>
      <c r="Q141" s="316" t="n">
        <f aca="false">(Q139-Q140)*$C$141</f>
        <v>0</v>
      </c>
      <c r="R141" s="316" t="n">
        <f aca="false">(R139-R140)*$C$141</f>
        <v>0</v>
      </c>
      <c r="S141" s="316" t="n">
        <f aca="false">(S139-S140)*$C$141</f>
        <v>0</v>
      </c>
      <c r="T141" s="316" t="n">
        <f aca="false">(T139-T140)*$C$141</f>
        <v>0</v>
      </c>
      <c r="U141" s="316" t="n">
        <f aca="false">(U139-U140)*$C$141</f>
        <v>0</v>
      </c>
      <c r="V141" s="316" t="n">
        <f aca="false">(V139-V140)*$C$141</f>
        <v>0</v>
      </c>
      <c r="W141" s="316" t="n">
        <f aca="false">(W139-W140)*$C$141</f>
        <v>0</v>
      </c>
      <c r="X141" s="316" t="n">
        <f aca="false">(X139-X140)*$C$141</f>
        <v>0</v>
      </c>
      <c r="Y141" s="316" t="n">
        <f aca="false">(Y139-Y140)*$C$141</f>
        <v>0</v>
      </c>
      <c r="Z141" s="243"/>
      <c r="AA141" s="96" t="n">
        <f aca="false">SUM(F141:Y141)</f>
        <v>0</v>
      </c>
      <c r="AB141" s="97" t="n">
        <f aca="false">AA141</f>
        <v>0</v>
      </c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M141" s="243"/>
      <c r="AN141" s="243"/>
      <c r="AO141" s="243"/>
      <c r="AP141" s="243"/>
      <c r="AQ141" s="243"/>
      <c r="AR141" s="243"/>
      <c r="AS141" s="243"/>
      <c r="AT141" s="243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  <c r="FF141" s="243"/>
      <c r="FG141" s="243"/>
      <c r="FH141" s="243"/>
      <c r="FI141" s="243"/>
      <c r="FJ141" s="243"/>
      <c r="FK141" s="243"/>
      <c r="FL141" s="243"/>
      <c r="FM141" s="243"/>
      <c r="FN141" s="243"/>
      <c r="FO141" s="243"/>
      <c r="FP141" s="243"/>
      <c r="FQ141" s="243"/>
      <c r="FR141" s="243"/>
      <c r="FS141" s="243"/>
      <c r="FT141" s="243"/>
      <c r="FU141" s="243"/>
      <c r="FV141" s="243"/>
      <c r="FW141" s="243"/>
      <c r="FX141" s="243"/>
      <c r="FY141" s="243"/>
      <c r="FZ141" s="243"/>
      <c r="GA141" s="243"/>
      <c r="GB141" s="243"/>
      <c r="GC141" s="243"/>
      <c r="GD141" s="243"/>
      <c r="GE141" s="243"/>
      <c r="GF141" s="243"/>
      <c r="GG141" s="243"/>
      <c r="GH141" s="243"/>
      <c r="GI141" s="243"/>
      <c r="GJ141" s="243"/>
      <c r="GK141" s="243"/>
      <c r="GL141" s="243"/>
      <c r="GM141" s="243"/>
      <c r="GN141" s="243"/>
      <c r="GO141" s="243"/>
      <c r="GP141" s="243"/>
      <c r="GQ141" s="243"/>
      <c r="GR141" s="243"/>
      <c r="GS141" s="243"/>
      <c r="GT141" s="243"/>
      <c r="GU141" s="243"/>
      <c r="GV141" s="243"/>
      <c r="GW141" s="243"/>
      <c r="GX141" s="243"/>
      <c r="GY141" s="243"/>
      <c r="GZ141" s="243"/>
      <c r="HA141" s="243"/>
      <c r="HB141" s="243"/>
      <c r="HC141" s="243"/>
      <c r="HD141" s="243"/>
      <c r="HE141" s="243"/>
      <c r="HF141" s="243"/>
      <c r="HG141" s="243"/>
      <c r="HH141" s="243"/>
      <c r="HI141" s="243"/>
      <c r="HJ141" s="243"/>
      <c r="HK141" s="243"/>
      <c r="HL141" s="243"/>
      <c r="HM141" s="243"/>
      <c r="HN141" s="243"/>
      <c r="HO141" s="243"/>
      <c r="HP141" s="243"/>
      <c r="HQ141" s="243"/>
      <c r="HR141" s="243"/>
      <c r="HS141" s="243"/>
      <c r="HT141" s="243"/>
      <c r="HU141" s="243"/>
      <c r="HV141" s="243"/>
      <c r="HW141" s="243"/>
      <c r="HX141" s="243"/>
      <c r="HY141" s="243"/>
      <c r="HZ141" s="243"/>
      <c r="IA141" s="243"/>
      <c r="IB141" s="243"/>
      <c r="IC141" s="243"/>
      <c r="ID141" s="243"/>
      <c r="IE141" s="243"/>
      <c r="IF141" s="243"/>
      <c r="IG141" s="243"/>
      <c r="IH141" s="243"/>
      <c r="II141" s="243"/>
      <c r="IJ141" s="243"/>
      <c r="IK141" s="243"/>
      <c r="IL141" s="243"/>
      <c r="IM141" s="243"/>
      <c r="IN141" s="243"/>
      <c r="IO141" s="243"/>
      <c r="IP141" s="243"/>
      <c r="IQ141" s="243"/>
      <c r="IR141" s="243"/>
      <c r="IS141" s="243"/>
      <c r="IT141" s="243"/>
      <c r="IU141" s="243"/>
      <c r="IV141" s="243"/>
      <c r="IW141" s="243"/>
    </row>
    <row r="142" customFormat="false" ht="12.75" hidden="false" customHeight="false" outlineLevel="0" collapsed="false">
      <c r="A142" s="243" t="s">
        <v>173</v>
      </c>
      <c r="B142" s="243"/>
      <c r="C142" s="243"/>
      <c r="D142" s="243"/>
      <c r="E142" s="243"/>
      <c r="F142" s="288" t="n">
        <f aca="false">F139-F140-F141</f>
        <v>0</v>
      </c>
      <c r="G142" s="288" t="n">
        <f aca="false">G139-G140-G141</f>
        <v>0</v>
      </c>
      <c r="H142" s="288" t="n">
        <f aca="false">H139-H140-H141</f>
        <v>0</v>
      </c>
      <c r="I142" s="288" t="n">
        <f aca="false">I139-I140-I141</f>
        <v>0</v>
      </c>
      <c r="J142" s="288" t="n">
        <f aca="false">J139-J140-J141</f>
        <v>0</v>
      </c>
      <c r="K142" s="288" t="n">
        <f aca="false">K139-K140-K141</f>
        <v>0</v>
      </c>
      <c r="L142" s="288" t="n">
        <f aca="false">L139-L140-L141</f>
        <v>0</v>
      </c>
      <c r="M142" s="288" t="n">
        <f aca="false">M139-M140-M141</f>
        <v>0</v>
      </c>
      <c r="N142" s="288" t="n">
        <f aca="false">N139-N140-N141</f>
        <v>0</v>
      </c>
      <c r="O142" s="288" t="n">
        <f aca="false">O139-O140-O141</f>
        <v>0</v>
      </c>
      <c r="P142" s="288" t="n">
        <f aca="false">P139-P140-P141</f>
        <v>0</v>
      </c>
      <c r="Q142" s="288" t="n">
        <f aca="false">Q139-Q140-Q141</f>
        <v>0</v>
      </c>
      <c r="R142" s="288" t="n">
        <f aca="false">R139-R140-R141</f>
        <v>0</v>
      </c>
      <c r="S142" s="288" t="n">
        <f aca="false">S139-S140-S141</f>
        <v>0</v>
      </c>
      <c r="T142" s="288" t="n">
        <f aca="false">T139-T140-T141</f>
        <v>0</v>
      </c>
      <c r="U142" s="288" t="n">
        <f aca="false">U139-U140-U141</f>
        <v>0</v>
      </c>
      <c r="V142" s="288" t="n">
        <f aca="false">V139-V140-V141</f>
        <v>0</v>
      </c>
      <c r="W142" s="288" t="n">
        <f aca="false">W139-W140-W141</f>
        <v>0</v>
      </c>
      <c r="X142" s="288" t="n">
        <f aca="false">X139-X140-X141</f>
        <v>0</v>
      </c>
      <c r="Y142" s="288" t="n">
        <f aca="false">Y139-Y140-Y141</f>
        <v>0</v>
      </c>
      <c r="Z142" s="243"/>
      <c r="AA142" s="96" t="n">
        <f aca="false">SUM(F142:Y142)</f>
        <v>0</v>
      </c>
      <c r="AB142" s="97" t="n">
        <f aca="false">AA142</f>
        <v>0</v>
      </c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M142" s="243"/>
      <c r="AN142" s="243"/>
      <c r="AO142" s="243"/>
      <c r="AP142" s="243"/>
      <c r="AQ142" s="243"/>
      <c r="AR142" s="243"/>
      <c r="AS142" s="243"/>
      <c r="AT142" s="243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  <c r="FF142" s="243"/>
      <c r="FG142" s="243"/>
      <c r="FH142" s="243"/>
      <c r="FI142" s="243"/>
      <c r="FJ142" s="243"/>
      <c r="FK142" s="243"/>
      <c r="FL142" s="243"/>
      <c r="FM142" s="243"/>
      <c r="FN142" s="243"/>
      <c r="FO142" s="243"/>
      <c r="FP142" s="243"/>
      <c r="FQ142" s="243"/>
      <c r="FR142" s="243"/>
      <c r="FS142" s="243"/>
      <c r="FT142" s="243"/>
      <c r="FU142" s="243"/>
      <c r="FV142" s="243"/>
      <c r="FW142" s="243"/>
      <c r="FX142" s="243"/>
      <c r="FY142" s="243"/>
      <c r="FZ142" s="243"/>
      <c r="GA142" s="243"/>
      <c r="GB142" s="243"/>
      <c r="GC142" s="243"/>
      <c r="GD142" s="243"/>
      <c r="GE142" s="243"/>
      <c r="GF142" s="243"/>
      <c r="GG142" s="243"/>
      <c r="GH142" s="243"/>
      <c r="GI142" s="243"/>
      <c r="GJ142" s="243"/>
      <c r="GK142" s="243"/>
      <c r="GL142" s="243"/>
      <c r="GM142" s="243"/>
      <c r="GN142" s="243"/>
      <c r="GO142" s="243"/>
      <c r="GP142" s="243"/>
      <c r="GQ142" s="243"/>
      <c r="GR142" s="243"/>
      <c r="GS142" s="243"/>
      <c r="GT142" s="243"/>
      <c r="GU142" s="243"/>
      <c r="GV142" s="243"/>
      <c r="GW142" s="243"/>
      <c r="GX142" s="243"/>
      <c r="GY142" s="243"/>
      <c r="GZ142" s="243"/>
      <c r="HA142" s="243"/>
      <c r="HB142" s="243"/>
      <c r="HC142" s="243"/>
      <c r="HD142" s="243"/>
      <c r="HE142" s="243"/>
      <c r="HF142" s="243"/>
      <c r="HG142" s="243"/>
      <c r="HH142" s="243"/>
      <c r="HI142" s="243"/>
      <c r="HJ142" s="243"/>
      <c r="HK142" s="243"/>
      <c r="HL142" s="243"/>
      <c r="HM142" s="243"/>
      <c r="HN142" s="243"/>
      <c r="HO142" s="243"/>
      <c r="HP142" s="243"/>
      <c r="HQ142" s="243"/>
      <c r="HR142" s="243"/>
      <c r="HS142" s="243"/>
      <c r="HT142" s="243"/>
      <c r="HU142" s="243"/>
      <c r="HV142" s="243"/>
      <c r="HW142" s="243"/>
      <c r="HX142" s="243"/>
      <c r="HY142" s="243"/>
      <c r="HZ142" s="243"/>
      <c r="IA142" s="243"/>
      <c r="IB142" s="243"/>
      <c r="IC142" s="243"/>
      <c r="ID142" s="243"/>
      <c r="IE142" s="243"/>
      <c r="IF142" s="243"/>
      <c r="IG142" s="243"/>
      <c r="IH142" s="243"/>
      <c r="II142" s="243"/>
      <c r="IJ142" s="243"/>
      <c r="IK142" s="243"/>
      <c r="IL142" s="243"/>
      <c r="IM142" s="243"/>
      <c r="IN142" s="243"/>
      <c r="IO142" s="243"/>
      <c r="IP142" s="243"/>
      <c r="IQ142" s="243"/>
      <c r="IR142" s="243"/>
      <c r="IS142" s="243"/>
      <c r="IT142" s="243"/>
      <c r="IU142" s="243"/>
      <c r="IV142" s="243"/>
      <c r="IW142" s="243"/>
    </row>
    <row r="143" customFormat="false" ht="12.75" hidden="false" customHeight="false" outlineLevel="0" collapsed="false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  <c r="AA143" s="96" t="n">
        <f aca="false">SUM(F143:Y143)</f>
        <v>0</v>
      </c>
      <c r="AB143" s="97" t="n">
        <f aca="false">AA143</f>
        <v>0</v>
      </c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M143" s="243"/>
      <c r="AN143" s="243"/>
      <c r="AO143" s="243"/>
      <c r="AP143" s="243"/>
      <c r="AQ143" s="243"/>
      <c r="AR143" s="243"/>
      <c r="AS143" s="243"/>
      <c r="AT143" s="243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  <c r="FF143" s="243"/>
      <c r="FG143" s="243"/>
      <c r="FH143" s="243"/>
      <c r="FI143" s="243"/>
      <c r="FJ143" s="243"/>
      <c r="FK143" s="243"/>
      <c r="FL143" s="243"/>
      <c r="FM143" s="243"/>
      <c r="FN143" s="243"/>
      <c r="FO143" s="243"/>
      <c r="FP143" s="243"/>
      <c r="FQ143" s="243"/>
      <c r="FR143" s="243"/>
      <c r="FS143" s="243"/>
      <c r="FT143" s="243"/>
      <c r="FU143" s="243"/>
      <c r="FV143" s="243"/>
      <c r="FW143" s="243"/>
      <c r="FX143" s="243"/>
      <c r="FY143" s="243"/>
      <c r="FZ143" s="243"/>
      <c r="GA143" s="243"/>
      <c r="GB143" s="243"/>
      <c r="GC143" s="243"/>
      <c r="GD143" s="243"/>
      <c r="GE143" s="243"/>
      <c r="GF143" s="243"/>
      <c r="GG143" s="243"/>
      <c r="GH143" s="243"/>
      <c r="GI143" s="243"/>
      <c r="GJ143" s="243"/>
      <c r="GK143" s="243"/>
      <c r="GL143" s="243"/>
      <c r="GM143" s="243"/>
      <c r="GN143" s="243"/>
      <c r="GO143" s="243"/>
      <c r="GP143" s="243"/>
      <c r="GQ143" s="243"/>
      <c r="GR143" s="243"/>
      <c r="GS143" s="243"/>
      <c r="GT143" s="243"/>
      <c r="GU143" s="243"/>
      <c r="GV143" s="243"/>
      <c r="GW143" s="243"/>
      <c r="GX143" s="243"/>
      <c r="GY143" s="243"/>
      <c r="GZ143" s="243"/>
      <c r="HA143" s="243"/>
      <c r="HB143" s="243"/>
      <c r="HC143" s="243"/>
      <c r="HD143" s="243"/>
      <c r="HE143" s="243"/>
      <c r="HF143" s="243"/>
      <c r="HG143" s="243"/>
      <c r="HH143" s="243"/>
      <c r="HI143" s="243"/>
      <c r="HJ143" s="243"/>
      <c r="HK143" s="243"/>
      <c r="HL143" s="243"/>
      <c r="HM143" s="243"/>
      <c r="HN143" s="243"/>
      <c r="HO143" s="243"/>
      <c r="HP143" s="243"/>
      <c r="HQ143" s="243"/>
      <c r="HR143" s="243"/>
      <c r="HS143" s="243"/>
      <c r="HT143" s="243"/>
      <c r="HU143" s="243"/>
      <c r="HV143" s="243"/>
      <c r="HW143" s="243"/>
      <c r="HX143" s="243"/>
      <c r="HY143" s="243"/>
      <c r="HZ143" s="243"/>
      <c r="IA143" s="243"/>
      <c r="IB143" s="243"/>
      <c r="IC143" s="243"/>
      <c r="ID143" s="243"/>
      <c r="IE143" s="243"/>
      <c r="IF143" s="243"/>
      <c r="IG143" s="243"/>
      <c r="IH143" s="243"/>
      <c r="II143" s="243"/>
      <c r="IJ143" s="243"/>
      <c r="IK143" s="243"/>
      <c r="IL143" s="243"/>
      <c r="IM143" s="243"/>
      <c r="IN143" s="243"/>
      <c r="IO143" s="243"/>
      <c r="IP143" s="243"/>
      <c r="IQ143" s="243"/>
      <c r="IR143" s="243"/>
      <c r="IS143" s="243"/>
      <c r="IT143" s="243"/>
      <c r="IU143" s="243"/>
      <c r="IV143" s="243"/>
      <c r="IW143" s="243"/>
    </row>
    <row r="144" customFormat="false" ht="12.75" hidden="false" customHeight="false" outlineLevel="0" collapsed="false">
      <c r="A144" s="315" t="str">
        <f aca="false">A76</f>
        <v>Net Income to FPLE</v>
      </c>
      <c r="B144" s="243"/>
      <c r="C144" s="243"/>
      <c r="D144" s="243"/>
      <c r="E144" s="243"/>
      <c r="F144" s="319" t="n">
        <f aca="false">F76</f>
        <v>305.320057777676</v>
      </c>
      <c r="G144" s="319" t="n">
        <f aca="false">G76</f>
        <v>235.297423672633</v>
      </c>
      <c r="H144" s="319" t="n">
        <f aca="false">H76</f>
        <v>241.048877346547</v>
      </c>
      <c r="I144" s="319" t="n">
        <f aca="false">I76</f>
        <v>242.854888084314</v>
      </c>
      <c r="J144" s="319" t="n">
        <f aca="false">J76</f>
        <v>250.249138706547</v>
      </c>
      <c r="K144" s="319" t="n">
        <f aca="false">K76</f>
        <v>255.33036116007</v>
      </c>
      <c r="L144" s="319" t="n">
        <f aca="false">L76</f>
        <v>260.686900874839</v>
      </c>
      <c r="M144" s="319" t="n">
        <f aca="false">M76</f>
        <v>271.358466087439</v>
      </c>
      <c r="N144" s="319" t="n">
        <f aca="false">N76</f>
        <v>275.336666048374</v>
      </c>
      <c r="O144" s="319" t="n">
        <f aca="false">O76</f>
        <v>279.670479792239</v>
      </c>
      <c r="P144" s="319" t="n">
        <f aca="false">P76</f>
        <v>284.076904966414</v>
      </c>
      <c r="Q144" s="319" t="n">
        <f aca="false">Q76</f>
        <v>297.134306253002</v>
      </c>
      <c r="R144" s="319" t="n">
        <f aca="false">R76</f>
        <v>295.539587538968</v>
      </c>
      <c r="S144" s="319" t="n">
        <f aca="false">S76</f>
        <v>293.953754399724</v>
      </c>
      <c r="T144" s="319" t="n">
        <f aca="false">T76</f>
        <v>292.086799102373</v>
      </c>
      <c r="U144" s="319" t="n">
        <f aca="false">U76</f>
        <v>290.203160936071</v>
      </c>
      <c r="V144" s="319" t="n">
        <f aca="false">V76</f>
        <v>0</v>
      </c>
      <c r="W144" s="319" t="n">
        <f aca="false">W76</f>
        <v>0</v>
      </c>
      <c r="X144" s="319" t="n">
        <f aca="false">X76</f>
        <v>0</v>
      </c>
      <c r="Y144" s="319" t="n">
        <f aca="false">Y76</f>
        <v>0</v>
      </c>
      <c r="Z144" s="243"/>
      <c r="AA144" s="96" t="n">
        <f aca="false">SUM(F144:Y144)</f>
        <v>4370.14777274723</v>
      </c>
      <c r="AB144" s="97" t="n">
        <f aca="false">AA144</f>
        <v>4370.14777274723</v>
      </c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3"/>
      <c r="AT144" s="243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  <c r="FF144" s="243"/>
      <c r="FG144" s="243"/>
      <c r="FH144" s="243"/>
      <c r="FI144" s="243"/>
      <c r="FJ144" s="243"/>
      <c r="FK144" s="243"/>
      <c r="FL144" s="243"/>
      <c r="FM144" s="243"/>
      <c r="FN144" s="243"/>
      <c r="FO144" s="243"/>
      <c r="FP144" s="243"/>
      <c r="FQ144" s="243"/>
      <c r="FR144" s="243"/>
      <c r="FS144" s="243"/>
      <c r="FT144" s="243"/>
      <c r="FU144" s="243"/>
      <c r="FV144" s="243"/>
      <c r="FW144" s="243"/>
      <c r="FX144" s="243"/>
      <c r="FY144" s="243"/>
      <c r="FZ144" s="243"/>
      <c r="GA144" s="243"/>
      <c r="GB144" s="243"/>
      <c r="GC144" s="243"/>
      <c r="GD144" s="243"/>
      <c r="GE144" s="243"/>
      <c r="GF144" s="243"/>
      <c r="GG144" s="243"/>
      <c r="GH144" s="243"/>
      <c r="GI144" s="243"/>
      <c r="GJ144" s="243"/>
      <c r="GK144" s="243"/>
      <c r="GL144" s="243"/>
      <c r="GM144" s="243"/>
      <c r="GN144" s="243"/>
      <c r="GO144" s="243"/>
      <c r="GP144" s="243"/>
      <c r="GQ144" s="243"/>
      <c r="GR144" s="243"/>
      <c r="GS144" s="243"/>
      <c r="GT144" s="243"/>
      <c r="GU144" s="243"/>
      <c r="GV144" s="243"/>
      <c r="GW144" s="243"/>
      <c r="GX144" s="243"/>
      <c r="GY144" s="243"/>
      <c r="GZ144" s="243"/>
      <c r="HA144" s="243"/>
      <c r="HB144" s="243"/>
      <c r="HC144" s="243"/>
      <c r="HD144" s="243"/>
      <c r="HE144" s="243"/>
      <c r="HF144" s="243"/>
      <c r="HG144" s="243"/>
      <c r="HH144" s="243"/>
      <c r="HI144" s="243"/>
      <c r="HJ144" s="243"/>
      <c r="HK144" s="243"/>
      <c r="HL144" s="243"/>
      <c r="HM144" s="243"/>
      <c r="HN144" s="243"/>
      <c r="HO144" s="243"/>
      <c r="HP144" s="243"/>
      <c r="HQ144" s="243"/>
      <c r="HR144" s="243"/>
      <c r="HS144" s="243"/>
      <c r="HT144" s="243"/>
      <c r="HU144" s="243"/>
      <c r="HV144" s="243"/>
      <c r="HW144" s="243"/>
      <c r="HX144" s="243"/>
      <c r="HY144" s="243"/>
      <c r="HZ144" s="243"/>
      <c r="IA144" s="243"/>
      <c r="IB144" s="243"/>
      <c r="IC144" s="243"/>
      <c r="ID144" s="243"/>
      <c r="IE144" s="243"/>
      <c r="IF144" s="243"/>
      <c r="IG144" s="243"/>
      <c r="IH144" s="243"/>
      <c r="II144" s="243"/>
      <c r="IJ144" s="243"/>
      <c r="IK144" s="243"/>
      <c r="IL144" s="243"/>
      <c r="IM144" s="243"/>
      <c r="IN144" s="243"/>
      <c r="IO144" s="243"/>
      <c r="IP144" s="243"/>
      <c r="IQ144" s="243"/>
      <c r="IR144" s="243"/>
      <c r="IS144" s="243"/>
      <c r="IT144" s="243"/>
      <c r="IU144" s="243"/>
      <c r="IV144" s="243"/>
      <c r="IW144" s="243"/>
    </row>
    <row r="145" customFormat="false" ht="12.75" hidden="false" customHeight="false" outlineLevel="0" collapsed="false">
      <c r="A145" s="307" t="s">
        <v>174</v>
      </c>
      <c r="B145" s="243"/>
      <c r="C145" s="243"/>
      <c r="D145" s="243"/>
      <c r="E145" s="243"/>
      <c r="F145" s="305" t="n">
        <f aca="false">F142+F144</f>
        <v>305.320057777676</v>
      </c>
      <c r="G145" s="305" t="n">
        <f aca="false">G142+G144</f>
        <v>235.297423672633</v>
      </c>
      <c r="H145" s="305" t="n">
        <f aca="false">H142+H144</f>
        <v>241.048877346547</v>
      </c>
      <c r="I145" s="305" t="n">
        <f aca="false">I142+I144</f>
        <v>242.854888084314</v>
      </c>
      <c r="J145" s="305" t="n">
        <f aca="false">J142+J144</f>
        <v>250.249138706547</v>
      </c>
      <c r="K145" s="305" t="n">
        <f aca="false">K142+K144</f>
        <v>255.33036116007</v>
      </c>
      <c r="L145" s="305" t="n">
        <f aca="false">L142+L144</f>
        <v>260.686900874839</v>
      </c>
      <c r="M145" s="305" t="n">
        <f aca="false">M142+M144</f>
        <v>271.358466087439</v>
      </c>
      <c r="N145" s="305" t="n">
        <f aca="false">N142+N144</f>
        <v>275.336666048374</v>
      </c>
      <c r="O145" s="305" t="n">
        <f aca="false">O142+O144</f>
        <v>279.670479792239</v>
      </c>
      <c r="P145" s="305" t="n">
        <f aca="false">P142+P144</f>
        <v>284.076904966414</v>
      </c>
      <c r="Q145" s="305" t="n">
        <f aca="false">Q142+Q144</f>
        <v>297.134306253002</v>
      </c>
      <c r="R145" s="305" t="n">
        <f aca="false">R142+R144</f>
        <v>295.539587538968</v>
      </c>
      <c r="S145" s="305" t="n">
        <f aca="false">S142+S144</f>
        <v>293.953754399724</v>
      </c>
      <c r="T145" s="305" t="n">
        <f aca="false">T142+T144</f>
        <v>292.086799102373</v>
      </c>
      <c r="U145" s="305" t="n">
        <f aca="false">U142+U144</f>
        <v>290.203160936071</v>
      </c>
      <c r="V145" s="305" t="n">
        <f aca="false">V142+V144</f>
        <v>0</v>
      </c>
      <c r="W145" s="305" t="n">
        <f aca="false">W142+W144</f>
        <v>0</v>
      </c>
      <c r="X145" s="305" t="n">
        <f aca="false">X142+X144</f>
        <v>0</v>
      </c>
      <c r="Y145" s="305" t="n">
        <f aca="false">Y142+Y144</f>
        <v>0</v>
      </c>
      <c r="Z145" s="243"/>
      <c r="AA145" s="96" t="n">
        <f aca="false">SUM(F145:Y145)</f>
        <v>4370.14777274723</v>
      </c>
      <c r="AB145" s="97" t="n">
        <f aca="false">AA145</f>
        <v>4370.14777274723</v>
      </c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M145" s="243"/>
      <c r="AN145" s="243"/>
      <c r="AO145" s="243"/>
      <c r="AP145" s="243"/>
      <c r="AQ145" s="243"/>
      <c r="AR145" s="243"/>
      <c r="AS145" s="243"/>
      <c r="AT145" s="243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  <c r="FF145" s="243"/>
      <c r="FG145" s="243"/>
      <c r="FH145" s="243"/>
      <c r="FI145" s="243"/>
      <c r="FJ145" s="243"/>
      <c r="FK145" s="243"/>
      <c r="FL145" s="243"/>
      <c r="FM145" s="243"/>
      <c r="FN145" s="243"/>
      <c r="FO145" s="243"/>
      <c r="FP145" s="243"/>
      <c r="FQ145" s="243"/>
      <c r="FR145" s="243"/>
      <c r="FS145" s="243"/>
      <c r="FT145" s="243"/>
      <c r="FU145" s="243"/>
      <c r="FV145" s="243"/>
      <c r="FW145" s="243"/>
      <c r="FX145" s="243"/>
      <c r="FY145" s="243"/>
      <c r="FZ145" s="243"/>
      <c r="GA145" s="243"/>
      <c r="GB145" s="243"/>
      <c r="GC145" s="243"/>
      <c r="GD145" s="243"/>
      <c r="GE145" s="243"/>
      <c r="GF145" s="243"/>
      <c r="GG145" s="243"/>
      <c r="GH145" s="243"/>
      <c r="GI145" s="243"/>
      <c r="GJ145" s="243"/>
      <c r="GK145" s="243"/>
      <c r="GL145" s="243"/>
      <c r="GM145" s="243"/>
      <c r="GN145" s="243"/>
      <c r="GO145" s="243"/>
      <c r="GP145" s="243"/>
      <c r="GQ145" s="243"/>
      <c r="GR145" s="243"/>
      <c r="GS145" s="243"/>
      <c r="GT145" s="243"/>
      <c r="GU145" s="243"/>
      <c r="GV145" s="243"/>
      <c r="GW145" s="243"/>
      <c r="GX145" s="243"/>
      <c r="GY145" s="243"/>
      <c r="GZ145" s="243"/>
      <c r="HA145" s="243"/>
      <c r="HB145" s="243"/>
      <c r="HC145" s="243"/>
      <c r="HD145" s="243"/>
      <c r="HE145" s="243"/>
      <c r="HF145" s="243"/>
      <c r="HG145" s="243"/>
      <c r="HH145" s="243"/>
      <c r="HI145" s="243"/>
      <c r="HJ145" s="243"/>
      <c r="HK145" s="243"/>
      <c r="HL145" s="243"/>
      <c r="HM145" s="243"/>
      <c r="HN145" s="243"/>
      <c r="HO145" s="243"/>
      <c r="HP145" s="243"/>
      <c r="HQ145" s="243"/>
      <c r="HR145" s="243"/>
      <c r="HS145" s="243"/>
      <c r="HT145" s="243"/>
      <c r="HU145" s="243"/>
      <c r="HV145" s="243"/>
      <c r="HW145" s="243"/>
      <c r="HX145" s="243"/>
      <c r="HY145" s="243"/>
      <c r="HZ145" s="243"/>
      <c r="IA145" s="243"/>
      <c r="IB145" s="243"/>
      <c r="IC145" s="243"/>
      <c r="ID145" s="243"/>
      <c r="IE145" s="243"/>
      <c r="IF145" s="243"/>
      <c r="IG145" s="243"/>
      <c r="IH145" s="243"/>
      <c r="II145" s="243"/>
      <c r="IJ145" s="243"/>
      <c r="IK145" s="243"/>
      <c r="IL145" s="243"/>
      <c r="IM145" s="243"/>
      <c r="IN145" s="243"/>
      <c r="IO145" s="243"/>
      <c r="IP145" s="243"/>
      <c r="IQ145" s="243"/>
      <c r="IR145" s="243"/>
      <c r="IS145" s="243"/>
      <c r="IT145" s="243"/>
      <c r="IU145" s="243"/>
      <c r="IV145" s="243"/>
      <c r="IW145" s="243"/>
    </row>
    <row r="146" customFormat="false" ht="12.75" hidden="false" customHeight="false" outlineLevel="0" collapsed="false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  <c r="AA146" s="96" t="n">
        <f aca="false">SUM(F146:Y146)</f>
        <v>0</v>
      </c>
      <c r="AB146" s="97" t="n">
        <f aca="false">AA146</f>
        <v>0</v>
      </c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M146" s="243"/>
      <c r="AN146" s="243"/>
      <c r="AO146" s="243"/>
      <c r="AP146" s="243"/>
      <c r="AQ146" s="243"/>
      <c r="AR146" s="243"/>
      <c r="AS146" s="243"/>
      <c r="AT146" s="243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  <c r="FF146" s="243"/>
      <c r="FG146" s="243"/>
      <c r="FH146" s="243"/>
      <c r="FI146" s="243"/>
      <c r="FJ146" s="243"/>
      <c r="FK146" s="243"/>
      <c r="FL146" s="243"/>
      <c r="FM146" s="243"/>
      <c r="FN146" s="243"/>
      <c r="FO146" s="243"/>
      <c r="FP146" s="243"/>
      <c r="FQ146" s="243"/>
      <c r="FR146" s="243"/>
      <c r="FS146" s="243"/>
      <c r="FT146" s="243"/>
      <c r="FU146" s="243"/>
      <c r="FV146" s="243"/>
      <c r="FW146" s="243"/>
      <c r="FX146" s="243"/>
      <c r="FY146" s="243"/>
      <c r="FZ146" s="243"/>
      <c r="GA146" s="243"/>
      <c r="GB146" s="243"/>
      <c r="GC146" s="243"/>
      <c r="GD146" s="243"/>
      <c r="GE146" s="243"/>
      <c r="GF146" s="243"/>
      <c r="GG146" s="243"/>
      <c r="GH146" s="243"/>
      <c r="GI146" s="243"/>
      <c r="GJ146" s="243"/>
      <c r="GK146" s="243"/>
      <c r="GL146" s="243"/>
      <c r="GM146" s="243"/>
      <c r="GN146" s="243"/>
      <c r="GO146" s="243"/>
      <c r="GP146" s="243"/>
      <c r="GQ146" s="243"/>
      <c r="GR146" s="243"/>
      <c r="GS146" s="243"/>
      <c r="GT146" s="243"/>
      <c r="GU146" s="243"/>
      <c r="GV146" s="243"/>
      <c r="GW146" s="243"/>
      <c r="GX146" s="243"/>
      <c r="GY146" s="243"/>
      <c r="GZ146" s="243"/>
      <c r="HA146" s="243"/>
      <c r="HB146" s="243"/>
      <c r="HC146" s="243"/>
      <c r="HD146" s="243"/>
      <c r="HE146" s="243"/>
      <c r="HF146" s="243"/>
      <c r="HG146" s="243"/>
      <c r="HH146" s="243"/>
      <c r="HI146" s="243"/>
      <c r="HJ146" s="243"/>
      <c r="HK146" s="243"/>
      <c r="HL146" s="243"/>
      <c r="HM146" s="243"/>
      <c r="HN146" s="243"/>
      <c r="HO146" s="243"/>
      <c r="HP146" s="243"/>
      <c r="HQ146" s="243"/>
      <c r="HR146" s="243"/>
      <c r="HS146" s="243"/>
      <c r="HT146" s="243"/>
      <c r="HU146" s="243"/>
      <c r="HV146" s="243"/>
      <c r="HW146" s="243"/>
      <c r="HX146" s="243"/>
      <c r="HY146" s="243"/>
      <c r="HZ146" s="243"/>
      <c r="IA146" s="243"/>
      <c r="IB146" s="243"/>
      <c r="IC146" s="243"/>
      <c r="ID146" s="243"/>
      <c r="IE146" s="243"/>
      <c r="IF146" s="243"/>
      <c r="IG146" s="243"/>
      <c r="IH146" s="243"/>
      <c r="II146" s="243"/>
      <c r="IJ146" s="243"/>
      <c r="IK146" s="243"/>
      <c r="IL146" s="243"/>
      <c r="IM146" s="243"/>
      <c r="IN146" s="243"/>
      <c r="IO146" s="243"/>
      <c r="IP146" s="243"/>
      <c r="IQ146" s="243"/>
      <c r="IR146" s="243"/>
      <c r="IS146" s="243"/>
      <c r="IT146" s="243"/>
      <c r="IU146" s="243"/>
      <c r="IV146" s="243"/>
      <c r="IW146" s="243"/>
    </row>
    <row r="147" customFormat="false" ht="12.75" hidden="false" customHeight="false" outlineLevel="0" collapsed="false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  <c r="AA147" s="96" t="n">
        <f aca="false">SUM(F147:Y147)</f>
        <v>0</v>
      </c>
      <c r="AB147" s="97" t="n">
        <f aca="false">AA147</f>
        <v>0</v>
      </c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  <c r="AM147" s="243"/>
      <c r="AN147" s="243"/>
      <c r="AO147" s="243"/>
      <c r="AP147" s="243"/>
      <c r="AQ147" s="243"/>
      <c r="AR147" s="243"/>
      <c r="AS147" s="243"/>
      <c r="AT147" s="243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  <c r="FF147" s="243"/>
      <c r="FG147" s="243"/>
      <c r="FH147" s="243"/>
      <c r="FI147" s="243"/>
      <c r="FJ147" s="243"/>
      <c r="FK147" s="243"/>
      <c r="FL147" s="243"/>
      <c r="FM147" s="243"/>
      <c r="FN147" s="243"/>
      <c r="FO147" s="243"/>
      <c r="FP147" s="243"/>
      <c r="FQ147" s="243"/>
      <c r="FR147" s="243"/>
      <c r="FS147" s="243"/>
      <c r="FT147" s="243"/>
      <c r="FU147" s="243"/>
      <c r="FV147" s="243"/>
      <c r="FW147" s="243"/>
      <c r="FX147" s="243"/>
      <c r="FY147" s="243"/>
      <c r="FZ147" s="243"/>
      <c r="GA147" s="243"/>
      <c r="GB147" s="243"/>
      <c r="GC147" s="243"/>
      <c r="GD147" s="243"/>
      <c r="GE147" s="243"/>
      <c r="GF147" s="243"/>
      <c r="GG147" s="243"/>
      <c r="GH147" s="243"/>
      <c r="GI147" s="243"/>
      <c r="GJ147" s="243"/>
      <c r="GK147" s="243"/>
      <c r="GL147" s="243"/>
      <c r="GM147" s="243"/>
      <c r="GN147" s="243"/>
      <c r="GO147" s="243"/>
      <c r="GP147" s="243"/>
      <c r="GQ147" s="243"/>
      <c r="GR147" s="243"/>
      <c r="GS147" s="243"/>
      <c r="GT147" s="243"/>
      <c r="GU147" s="243"/>
      <c r="GV147" s="243"/>
      <c r="GW147" s="243"/>
      <c r="GX147" s="243"/>
      <c r="GY147" s="243"/>
      <c r="GZ147" s="243"/>
      <c r="HA147" s="243"/>
      <c r="HB147" s="243"/>
      <c r="HC147" s="243"/>
      <c r="HD147" s="243"/>
      <c r="HE147" s="243"/>
      <c r="HF147" s="243"/>
      <c r="HG147" s="243"/>
      <c r="HH147" s="243"/>
      <c r="HI147" s="243"/>
      <c r="HJ147" s="243"/>
      <c r="HK147" s="243"/>
      <c r="HL147" s="243"/>
      <c r="HM147" s="243"/>
      <c r="HN147" s="243"/>
      <c r="HO147" s="243"/>
      <c r="HP147" s="243"/>
      <c r="HQ147" s="243"/>
      <c r="HR147" s="243"/>
      <c r="HS147" s="243"/>
      <c r="HT147" s="243"/>
      <c r="HU147" s="243"/>
      <c r="HV147" s="243"/>
      <c r="HW147" s="243"/>
      <c r="HX147" s="243"/>
      <c r="HY147" s="243"/>
      <c r="HZ147" s="243"/>
      <c r="IA147" s="243"/>
      <c r="IB147" s="243"/>
      <c r="IC147" s="243"/>
      <c r="ID147" s="243"/>
      <c r="IE147" s="243"/>
      <c r="IF147" s="243"/>
      <c r="IG147" s="243"/>
      <c r="IH147" s="243"/>
      <c r="II147" s="243"/>
      <c r="IJ147" s="243"/>
      <c r="IK147" s="243"/>
      <c r="IL147" s="243"/>
      <c r="IM147" s="243"/>
      <c r="IN147" s="243"/>
      <c r="IO147" s="243"/>
      <c r="IP147" s="243"/>
      <c r="IQ147" s="243"/>
      <c r="IR147" s="243"/>
      <c r="IS147" s="243"/>
      <c r="IT147" s="243"/>
      <c r="IU147" s="243"/>
      <c r="IV147" s="243"/>
      <c r="IW147" s="243"/>
    </row>
    <row r="148" customFormat="false" ht="12.75" hidden="false" customHeight="false" outlineLevel="0" collapsed="false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  <c r="AA148" s="96" t="n">
        <f aca="false">SUM(F148:Y148)</f>
        <v>0</v>
      </c>
      <c r="AB148" s="97" t="n">
        <f aca="false">AA148</f>
        <v>0</v>
      </c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  <c r="AM148" s="243"/>
      <c r="AN148" s="243"/>
      <c r="AO148" s="243"/>
      <c r="AP148" s="243"/>
      <c r="AQ148" s="243"/>
      <c r="AR148" s="243"/>
      <c r="AS148" s="243"/>
      <c r="AT148" s="243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  <c r="FF148" s="243"/>
      <c r="FG148" s="243"/>
      <c r="FH148" s="243"/>
      <c r="FI148" s="243"/>
      <c r="FJ148" s="243"/>
      <c r="FK148" s="243"/>
      <c r="FL148" s="243"/>
      <c r="FM148" s="243"/>
      <c r="FN148" s="243"/>
      <c r="FO148" s="243"/>
      <c r="FP148" s="243"/>
      <c r="FQ148" s="243"/>
      <c r="FR148" s="243"/>
      <c r="FS148" s="243"/>
      <c r="FT148" s="243"/>
      <c r="FU148" s="243"/>
      <c r="FV148" s="243"/>
      <c r="FW148" s="243"/>
      <c r="FX148" s="243"/>
      <c r="FY148" s="243"/>
      <c r="FZ148" s="243"/>
      <c r="GA148" s="243"/>
      <c r="GB148" s="243"/>
      <c r="GC148" s="243"/>
      <c r="GD148" s="243"/>
      <c r="GE148" s="243"/>
      <c r="GF148" s="243"/>
      <c r="GG148" s="243"/>
      <c r="GH148" s="243"/>
      <c r="GI148" s="243"/>
      <c r="GJ148" s="243"/>
      <c r="GK148" s="243"/>
      <c r="GL148" s="243"/>
      <c r="GM148" s="243"/>
      <c r="GN148" s="243"/>
      <c r="GO148" s="243"/>
      <c r="GP148" s="243"/>
      <c r="GQ148" s="243"/>
      <c r="GR148" s="243"/>
      <c r="GS148" s="243"/>
      <c r="GT148" s="243"/>
      <c r="GU148" s="243"/>
      <c r="GV148" s="243"/>
      <c r="GW148" s="243"/>
      <c r="GX148" s="243"/>
      <c r="GY148" s="243"/>
      <c r="GZ148" s="243"/>
      <c r="HA148" s="243"/>
      <c r="HB148" s="243"/>
      <c r="HC148" s="243"/>
      <c r="HD148" s="243"/>
      <c r="HE148" s="243"/>
      <c r="HF148" s="243"/>
      <c r="HG148" s="243"/>
      <c r="HH148" s="243"/>
      <c r="HI148" s="243"/>
      <c r="HJ148" s="243"/>
      <c r="HK148" s="243"/>
      <c r="HL148" s="243"/>
      <c r="HM148" s="243"/>
      <c r="HN148" s="243"/>
      <c r="HO148" s="243"/>
      <c r="HP148" s="243"/>
      <c r="HQ148" s="243"/>
      <c r="HR148" s="243"/>
      <c r="HS148" s="243"/>
      <c r="HT148" s="243"/>
      <c r="HU148" s="243"/>
      <c r="HV148" s="243"/>
      <c r="HW148" s="243"/>
      <c r="HX148" s="243"/>
      <c r="HY148" s="243"/>
      <c r="HZ148" s="243"/>
      <c r="IA148" s="243"/>
      <c r="IB148" s="243"/>
      <c r="IC148" s="243"/>
      <c r="ID148" s="243"/>
      <c r="IE148" s="243"/>
      <c r="IF148" s="243"/>
      <c r="IG148" s="243"/>
      <c r="IH148" s="243"/>
      <c r="II148" s="243"/>
      <c r="IJ148" s="243"/>
      <c r="IK148" s="243"/>
      <c r="IL148" s="243"/>
      <c r="IM148" s="243"/>
      <c r="IN148" s="243"/>
      <c r="IO148" s="243"/>
      <c r="IP148" s="243"/>
      <c r="IQ148" s="243"/>
      <c r="IR148" s="243"/>
      <c r="IS148" s="243"/>
      <c r="IT148" s="243"/>
      <c r="IU148" s="243"/>
      <c r="IV148" s="243"/>
      <c r="IW148" s="243"/>
    </row>
    <row r="149" customFormat="false" ht="12.75" hidden="false" customHeight="false" outlineLevel="0" collapsed="false">
      <c r="A149" s="320" t="s">
        <v>175</v>
      </c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  <c r="AA149" s="96" t="n">
        <f aca="false">SUM(F149:Y149)</f>
        <v>0</v>
      </c>
      <c r="AB149" s="97" t="n">
        <f aca="false">AA149</f>
        <v>0</v>
      </c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  <c r="FF149" s="243"/>
      <c r="FG149" s="243"/>
      <c r="FH149" s="243"/>
      <c r="FI149" s="243"/>
      <c r="FJ149" s="243"/>
      <c r="FK149" s="243"/>
      <c r="FL149" s="243"/>
      <c r="FM149" s="243"/>
      <c r="FN149" s="243"/>
      <c r="FO149" s="243"/>
      <c r="FP149" s="243"/>
      <c r="FQ149" s="243"/>
      <c r="FR149" s="243"/>
      <c r="FS149" s="243"/>
      <c r="FT149" s="243"/>
      <c r="FU149" s="243"/>
      <c r="FV149" s="243"/>
      <c r="FW149" s="243"/>
      <c r="FX149" s="243"/>
      <c r="FY149" s="243"/>
      <c r="FZ149" s="243"/>
      <c r="GA149" s="243"/>
      <c r="GB149" s="243"/>
      <c r="GC149" s="243"/>
      <c r="GD149" s="243"/>
      <c r="GE149" s="243"/>
      <c r="GF149" s="243"/>
      <c r="GG149" s="243"/>
      <c r="GH149" s="243"/>
      <c r="GI149" s="243"/>
      <c r="GJ149" s="243"/>
      <c r="GK149" s="243"/>
      <c r="GL149" s="243"/>
      <c r="GM149" s="243"/>
      <c r="GN149" s="243"/>
      <c r="GO149" s="243"/>
      <c r="GP149" s="243"/>
      <c r="GQ149" s="243"/>
      <c r="GR149" s="243"/>
      <c r="GS149" s="243"/>
      <c r="GT149" s="243"/>
      <c r="GU149" s="243"/>
      <c r="GV149" s="243"/>
      <c r="GW149" s="243"/>
      <c r="GX149" s="243"/>
      <c r="GY149" s="243"/>
      <c r="GZ149" s="243"/>
      <c r="HA149" s="243"/>
      <c r="HB149" s="243"/>
      <c r="HC149" s="243"/>
      <c r="HD149" s="243"/>
      <c r="HE149" s="243"/>
      <c r="HF149" s="243"/>
      <c r="HG149" s="243"/>
      <c r="HH149" s="243"/>
      <c r="HI149" s="243"/>
      <c r="HJ149" s="243"/>
      <c r="HK149" s="243"/>
      <c r="HL149" s="243"/>
      <c r="HM149" s="243"/>
      <c r="HN149" s="243"/>
      <c r="HO149" s="243"/>
      <c r="HP149" s="243"/>
      <c r="HQ149" s="243"/>
      <c r="HR149" s="243"/>
      <c r="HS149" s="243"/>
      <c r="HT149" s="243"/>
      <c r="HU149" s="243"/>
      <c r="HV149" s="243"/>
      <c r="HW149" s="243"/>
      <c r="HX149" s="243"/>
      <c r="HY149" s="243"/>
      <c r="HZ149" s="243"/>
      <c r="IA149" s="243"/>
      <c r="IB149" s="243"/>
      <c r="IC149" s="243"/>
      <c r="ID149" s="243"/>
      <c r="IE149" s="243"/>
      <c r="IF149" s="243"/>
      <c r="IG149" s="243"/>
      <c r="IH149" s="243"/>
      <c r="II149" s="243"/>
      <c r="IJ149" s="243"/>
      <c r="IK149" s="243"/>
      <c r="IL149" s="243"/>
      <c r="IM149" s="243"/>
      <c r="IN149" s="243"/>
      <c r="IO149" s="243"/>
      <c r="IP149" s="243"/>
      <c r="IQ149" s="243"/>
      <c r="IR149" s="243"/>
      <c r="IS149" s="243"/>
      <c r="IT149" s="243"/>
      <c r="IU149" s="243"/>
      <c r="IV149" s="243"/>
      <c r="IW149" s="243"/>
    </row>
    <row r="150" customFormat="false" ht="12.75" hidden="false" customHeight="false" outlineLevel="0" collapsed="false">
      <c r="A150" s="315" t="str">
        <f aca="false">A142</f>
        <v>  Net Income from Interest and Fee to FPLE</v>
      </c>
      <c r="B150" s="243"/>
      <c r="C150" s="243"/>
      <c r="D150" s="243"/>
      <c r="E150" s="243"/>
      <c r="F150" s="284" t="n">
        <f aca="false">F142</f>
        <v>0</v>
      </c>
      <c r="G150" s="284" t="n">
        <f aca="false">G142</f>
        <v>0</v>
      </c>
      <c r="H150" s="284" t="n">
        <f aca="false">H142</f>
        <v>0</v>
      </c>
      <c r="I150" s="284" t="n">
        <f aca="false">I142</f>
        <v>0</v>
      </c>
      <c r="J150" s="284" t="n">
        <f aca="false">J142</f>
        <v>0</v>
      </c>
      <c r="K150" s="284" t="n">
        <f aca="false">K142</f>
        <v>0</v>
      </c>
      <c r="L150" s="284" t="n">
        <f aca="false">L142</f>
        <v>0</v>
      </c>
      <c r="M150" s="284" t="n">
        <f aca="false">M142</f>
        <v>0</v>
      </c>
      <c r="N150" s="284" t="n">
        <f aca="false">N142</f>
        <v>0</v>
      </c>
      <c r="O150" s="284" t="n">
        <f aca="false">O142</f>
        <v>0</v>
      </c>
      <c r="P150" s="284" t="n">
        <f aca="false">P142</f>
        <v>0</v>
      </c>
      <c r="Q150" s="284" t="n">
        <f aca="false">Q142</f>
        <v>0</v>
      </c>
      <c r="R150" s="284" t="n">
        <f aca="false">R142</f>
        <v>0</v>
      </c>
      <c r="S150" s="284" t="n">
        <f aca="false">S142</f>
        <v>0</v>
      </c>
      <c r="T150" s="284" t="n">
        <f aca="false">T142</f>
        <v>0</v>
      </c>
      <c r="U150" s="284" t="n">
        <f aca="false">U142</f>
        <v>0</v>
      </c>
      <c r="V150" s="284" t="n">
        <f aca="false">V142</f>
        <v>0</v>
      </c>
      <c r="W150" s="284" t="n">
        <f aca="false">W142</f>
        <v>0</v>
      </c>
      <c r="X150" s="284" t="n">
        <f aca="false">X142</f>
        <v>0</v>
      </c>
      <c r="Y150" s="284" t="n">
        <f aca="false">Y142</f>
        <v>0</v>
      </c>
      <c r="Z150" s="243"/>
      <c r="AA150" s="96" t="n">
        <f aca="false">SUM(F150:Y150)</f>
        <v>0</v>
      </c>
      <c r="AB150" s="97" t="n">
        <f aca="false">AA150</f>
        <v>0</v>
      </c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  <c r="AM150" s="243"/>
      <c r="AN150" s="243"/>
      <c r="AO150" s="243"/>
      <c r="AP150" s="243"/>
      <c r="AQ150" s="243"/>
      <c r="AR150" s="243"/>
      <c r="AS150" s="243"/>
      <c r="AT150" s="243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  <c r="FF150" s="243"/>
      <c r="FG150" s="243"/>
      <c r="FH150" s="243"/>
      <c r="FI150" s="243"/>
      <c r="FJ150" s="243"/>
      <c r="FK150" s="243"/>
      <c r="FL150" s="243"/>
      <c r="FM150" s="243"/>
      <c r="FN150" s="243"/>
      <c r="FO150" s="243"/>
      <c r="FP150" s="243"/>
      <c r="FQ150" s="243"/>
      <c r="FR150" s="243"/>
      <c r="FS150" s="243"/>
      <c r="FT150" s="243"/>
      <c r="FU150" s="243"/>
      <c r="FV150" s="243"/>
      <c r="FW150" s="243"/>
      <c r="FX150" s="243"/>
      <c r="FY150" s="243"/>
      <c r="FZ150" s="243"/>
      <c r="GA150" s="243"/>
      <c r="GB150" s="243"/>
      <c r="GC150" s="243"/>
      <c r="GD150" s="243"/>
      <c r="GE150" s="243"/>
      <c r="GF150" s="243"/>
      <c r="GG150" s="243"/>
      <c r="GH150" s="243"/>
      <c r="GI150" s="243"/>
      <c r="GJ150" s="243"/>
      <c r="GK150" s="243"/>
      <c r="GL150" s="243"/>
      <c r="GM150" s="243"/>
      <c r="GN150" s="243"/>
      <c r="GO150" s="243"/>
      <c r="GP150" s="243"/>
      <c r="GQ150" s="243"/>
      <c r="GR150" s="243"/>
      <c r="GS150" s="243"/>
      <c r="GT150" s="243"/>
      <c r="GU150" s="243"/>
      <c r="GV150" s="243"/>
      <c r="GW150" s="243"/>
      <c r="GX150" s="243"/>
      <c r="GY150" s="243"/>
      <c r="GZ150" s="243"/>
      <c r="HA150" s="243"/>
      <c r="HB150" s="243"/>
      <c r="HC150" s="243"/>
      <c r="HD150" s="243"/>
      <c r="HE150" s="243"/>
      <c r="HF150" s="243"/>
      <c r="HG150" s="243"/>
      <c r="HH150" s="243"/>
      <c r="HI150" s="243"/>
      <c r="HJ150" s="243"/>
      <c r="HK150" s="243"/>
      <c r="HL150" s="243"/>
      <c r="HM150" s="243"/>
      <c r="HN150" s="243"/>
      <c r="HO150" s="243"/>
      <c r="HP150" s="243"/>
      <c r="HQ150" s="243"/>
      <c r="HR150" s="243"/>
      <c r="HS150" s="243"/>
      <c r="HT150" s="243"/>
      <c r="HU150" s="243"/>
      <c r="HV150" s="243"/>
      <c r="HW150" s="243"/>
      <c r="HX150" s="243"/>
      <c r="HY150" s="243"/>
      <c r="HZ150" s="243"/>
      <c r="IA150" s="243"/>
      <c r="IB150" s="243"/>
      <c r="IC150" s="243"/>
      <c r="ID150" s="243"/>
      <c r="IE150" s="243"/>
      <c r="IF150" s="243"/>
      <c r="IG150" s="243"/>
      <c r="IH150" s="243"/>
      <c r="II150" s="243"/>
      <c r="IJ150" s="243"/>
      <c r="IK150" s="243"/>
      <c r="IL150" s="243"/>
      <c r="IM150" s="243"/>
      <c r="IN150" s="243"/>
      <c r="IO150" s="243"/>
      <c r="IP150" s="243"/>
      <c r="IQ150" s="243"/>
      <c r="IR150" s="243"/>
      <c r="IS150" s="243"/>
      <c r="IT150" s="243"/>
      <c r="IU150" s="243"/>
      <c r="IV150" s="243"/>
      <c r="IW150" s="243"/>
    </row>
    <row r="151" customFormat="false" ht="12.75" hidden="false" customHeight="false" outlineLevel="0" collapsed="false">
      <c r="A151" s="243" t="s">
        <v>176</v>
      </c>
      <c r="B151" s="243"/>
      <c r="C151" s="243"/>
      <c r="D151" s="243"/>
      <c r="E151" s="243"/>
      <c r="F151" s="321" t="n">
        <v>0</v>
      </c>
      <c r="G151" s="321" t="n">
        <v>0</v>
      </c>
      <c r="H151" s="321" t="n">
        <v>0</v>
      </c>
      <c r="I151" s="321" t="n">
        <v>0</v>
      </c>
      <c r="J151" s="321" t="n">
        <v>0</v>
      </c>
      <c r="K151" s="321" t="n">
        <v>0</v>
      </c>
      <c r="L151" s="321" t="n">
        <v>0</v>
      </c>
      <c r="M151" s="321" t="n">
        <v>0</v>
      </c>
      <c r="N151" s="321" t="n">
        <v>0</v>
      </c>
      <c r="O151" s="321" t="n">
        <v>0</v>
      </c>
      <c r="P151" s="321" t="n">
        <v>0</v>
      </c>
      <c r="Q151" s="321" t="n">
        <v>0</v>
      </c>
      <c r="R151" s="321" t="n">
        <v>0</v>
      </c>
      <c r="S151" s="321" t="n">
        <v>0</v>
      </c>
      <c r="T151" s="321" t="n">
        <v>0</v>
      </c>
      <c r="U151" s="321" t="n">
        <v>0</v>
      </c>
      <c r="V151" s="321" t="n">
        <v>0</v>
      </c>
      <c r="W151" s="321" t="n">
        <v>0</v>
      </c>
      <c r="X151" s="321" t="n">
        <v>0</v>
      </c>
      <c r="Y151" s="321" t="n">
        <v>0</v>
      </c>
      <c r="Z151" s="243"/>
      <c r="AA151" s="96" t="n">
        <f aca="false">SUM(F151:Y151)</f>
        <v>0</v>
      </c>
      <c r="AB151" s="97" t="n">
        <f aca="false">AA151</f>
        <v>0</v>
      </c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M151" s="243"/>
      <c r="AN151" s="243"/>
      <c r="AO151" s="243"/>
      <c r="AP151" s="243"/>
      <c r="AQ151" s="243"/>
      <c r="AR151" s="243"/>
      <c r="AS151" s="243"/>
      <c r="AT151" s="243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  <c r="FF151" s="243"/>
      <c r="FG151" s="243"/>
      <c r="FH151" s="243"/>
      <c r="FI151" s="243"/>
      <c r="FJ151" s="243"/>
      <c r="FK151" s="243"/>
      <c r="FL151" s="243"/>
      <c r="FM151" s="243"/>
      <c r="FN151" s="243"/>
      <c r="FO151" s="243"/>
      <c r="FP151" s="243"/>
      <c r="FQ151" s="243"/>
      <c r="FR151" s="243"/>
      <c r="FS151" s="243"/>
      <c r="FT151" s="243"/>
      <c r="FU151" s="243"/>
      <c r="FV151" s="243"/>
      <c r="FW151" s="243"/>
      <c r="FX151" s="243"/>
      <c r="FY151" s="243"/>
      <c r="FZ151" s="243"/>
      <c r="GA151" s="243"/>
      <c r="GB151" s="243"/>
      <c r="GC151" s="243"/>
      <c r="GD151" s="243"/>
      <c r="GE151" s="243"/>
      <c r="GF151" s="243"/>
      <c r="GG151" s="243"/>
      <c r="GH151" s="243"/>
      <c r="GI151" s="243"/>
      <c r="GJ151" s="243"/>
      <c r="GK151" s="243"/>
      <c r="GL151" s="243"/>
      <c r="GM151" s="243"/>
      <c r="GN151" s="243"/>
      <c r="GO151" s="243"/>
      <c r="GP151" s="243"/>
      <c r="GQ151" s="243"/>
      <c r="GR151" s="243"/>
      <c r="GS151" s="243"/>
      <c r="GT151" s="243"/>
      <c r="GU151" s="243"/>
      <c r="GV151" s="243"/>
      <c r="GW151" s="243"/>
      <c r="GX151" s="243"/>
      <c r="GY151" s="243"/>
      <c r="GZ151" s="243"/>
      <c r="HA151" s="243"/>
      <c r="HB151" s="243"/>
      <c r="HC151" s="243"/>
      <c r="HD151" s="243"/>
      <c r="HE151" s="243"/>
      <c r="HF151" s="243"/>
      <c r="HG151" s="243"/>
      <c r="HH151" s="243"/>
      <c r="HI151" s="243"/>
      <c r="HJ151" s="243"/>
      <c r="HK151" s="243"/>
      <c r="HL151" s="243"/>
      <c r="HM151" s="243"/>
      <c r="HN151" s="243"/>
      <c r="HO151" s="243"/>
      <c r="HP151" s="243"/>
      <c r="HQ151" s="243"/>
      <c r="HR151" s="243"/>
      <c r="HS151" s="243"/>
      <c r="HT151" s="243"/>
      <c r="HU151" s="243"/>
      <c r="HV151" s="243"/>
      <c r="HW151" s="243"/>
      <c r="HX151" s="243"/>
      <c r="HY151" s="243"/>
      <c r="HZ151" s="243"/>
      <c r="IA151" s="243"/>
      <c r="IB151" s="243"/>
      <c r="IC151" s="243"/>
      <c r="ID151" s="243"/>
      <c r="IE151" s="243"/>
      <c r="IF151" s="243"/>
      <c r="IG151" s="243"/>
      <c r="IH151" s="243"/>
      <c r="II151" s="243"/>
      <c r="IJ151" s="243"/>
      <c r="IK151" s="243"/>
      <c r="IL151" s="243"/>
      <c r="IM151" s="243"/>
      <c r="IN151" s="243"/>
      <c r="IO151" s="243"/>
      <c r="IP151" s="243"/>
      <c r="IQ151" s="243"/>
      <c r="IR151" s="243"/>
      <c r="IS151" s="243"/>
      <c r="IT151" s="243"/>
      <c r="IU151" s="243"/>
      <c r="IV151" s="243"/>
      <c r="IW151" s="243"/>
    </row>
    <row r="152" customFormat="false" ht="12.75" hidden="false" customHeight="false" outlineLevel="0" collapsed="false">
      <c r="A152" s="243"/>
      <c r="B152" s="243"/>
      <c r="C152" s="243"/>
      <c r="D152" s="243"/>
      <c r="E152" s="243"/>
      <c r="F152" s="284" t="n">
        <f aca="false">F150+F151</f>
        <v>0</v>
      </c>
      <c r="G152" s="284" t="n">
        <f aca="false">G150+G151</f>
        <v>0</v>
      </c>
      <c r="H152" s="284" t="n">
        <f aca="false">H150+H151</f>
        <v>0</v>
      </c>
      <c r="I152" s="284" t="n">
        <f aca="false">I150+I151</f>
        <v>0</v>
      </c>
      <c r="J152" s="284" t="n">
        <f aca="false">J150+J151</f>
        <v>0</v>
      </c>
      <c r="K152" s="284" t="n">
        <f aca="false">K150+K151</f>
        <v>0</v>
      </c>
      <c r="L152" s="284" t="n">
        <f aca="false">L150+L151</f>
        <v>0</v>
      </c>
      <c r="M152" s="284" t="n">
        <f aca="false">M150+M151</f>
        <v>0</v>
      </c>
      <c r="N152" s="284" t="n">
        <f aca="false">N150+N151</f>
        <v>0</v>
      </c>
      <c r="O152" s="284" t="n">
        <f aca="false">O150+O151</f>
        <v>0</v>
      </c>
      <c r="P152" s="284" t="n">
        <f aca="false">P150+P151</f>
        <v>0</v>
      </c>
      <c r="Q152" s="284" t="n">
        <f aca="false">Q150+Q151</f>
        <v>0</v>
      </c>
      <c r="R152" s="284" t="n">
        <f aca="false">R150+R151</f>
        <v>0</v>
      </c>
      <c r="S152" s="284" t="n">
        <f aca="false">S150+S151</f>
        <v>0</v>
      </c>
      <c r="T152" s="284" t="n">
        <f aca="false">T150+T151</f>
        <v>0</v>
      </c>
      <c r="U152" s="284" t="n">
        <f aca="false">U150+U151</f>
        <v>0</v>
      </c>
      <c r="V152" s="284" t="n">
        <f aca="false">V150+V151</f>
        <v>0</v>
      </c>
      <c r="W152" s="284" t="n">
        <f aca="false">W150+W151</f>
        <v>0</v>
      </c>
      <c r="X152" s="284" t="n">
        <f aca="false">X150+X151</f>
        <v>0</v>
      </c>
      <c r="Y152" s="284" t="n">
        <f aca="false">Y150+Y151</f>
        <v>0</v>
      </c>
      <c r="Z152" s="243"/>
      <c r="AA152" s="96" t="n">
        <f aca="false">SUM(F152:Y152)</f>
        <v>0</v>
      </c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M152" s="243"/>
      <c r="AN152" s="243"/>
      <c r="AO152" s="243"/>
      <c r="AP152" s="243"/>
      <c r="AQ152" s="243"/>
      <c r="AR152" s="243"/>
      <c r="AS152" s="243"/>
      <c r="AT152" s="243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  <c r="FF152" s="243"/>
      <c r="FG152" s="243"/>
      <c r="FH152" s="243"/>
      <c r="FI152" s="243"/>
      <c r="FJ152" s="243"/>
      <c r="FK152" s="243"/>
      <c r="FL152" s="243"/>
      <c r="FM152" s="243"/>
      <c r="FN152" s="243"/>
      <c r="FO152" s="243"/>
      <c r="FP152" s="243"/>
      <c r="FQ152" s="243"/>
      <c r="FR152" s="243"/>
      <c r="FS152" s="243"/>
      <c r="FT152" s="243"/>
      <c r="FU152" s="243"/>
      <c r="FV152" s="243"/>
      <c r="FW152" s="243"/>
      <c r="FX152" s="243"/>
      <c r="FY152" s="243"/>
      <c r="FZ152" s="243"/>
      <c r="GA152" s="243"/>
      <c r="GB152" s="243"/>
      <c r="GC152" s="243"/>
      <c r="GD152" s="243"/>
      <c r="GE152" s="243"/>
      <c r="GF152" s="243"/>
      <c r="GG152" s="243"/>
      <c r="GH152" s="243"/>
      <c r="GI152" s="243"/>
      <c r="GJ152" s="243"/>
      <c r="GK152" s="243"/>
      <c r="GL152" s="243"/>
      <c r="GM152" s="243"/>
      <c r="GN152" s="243"/>
      <c r="GO152" s="243"/>
      <c r="GP152" s="243"/>
      <c r="GQ152" s="243"/>
      <c r="GR152" s="243"/>
      <c r="GS152" s="243"/>
      <c r="GT152" s="243"/>
      <c r="GU152" s="243"/>
      <c r="GV152" s="243"/>
      <c r="GW152" s="243"/>
      <c r="GX152" s="243"/>
      <c r="GY152" s="243"/>
      <c r="GZ152" s="243"/>
      <c r="HA152" s="243"/>
      <c r="HB152" s="243"/>
      <c r="HC152" s="243"/>
      <c r="HD152" s="243"/>
      <c r="HE152" s="243"/>
      <c r="HF152" s="243"/>
      <c r="HG152" s="243"/>
      <c r="HH152" s="243"/>
      <c r="HI152" s="243"/>
      <c r="HJ152" s="243"/>
      <c r="HK152" s="243"/>
      <c r="HL152" s="243"/>
      <c r="HM152" s="243"/>
      <c r="HN152" s="243"/>
      <c r="HO152" s="243"/>
      <c r="HP152" s="243"/>
      <c r="HQ152" s="243"/>
      <c r="HR152" s="243"/>
      <c r="HS152" s="243"/>
      <c r="HT152" s="243"/>
      <c r="HU152" s="243"/>
      <c r="HV152" s="243"/>
      <c r="HW152" s="243"/>
      <c r="HX152" s="243"/>
      <c r="HY152" s="243"/>
      <c r="HZ152" s="243"/>
      <c r="IA152" s="243"/>
      <c r="IB152" s="243"/>
      <c r="IC152" s="243"/>
      <c r="ID152" s="243"/>
      <c r="IE152" s="243"/>
      <c r="IF152" s="243"/>
      <c r="IG152" s="243"/>
      <c r="IH152" s="243"/>
      <c r="II152" s="243"/>
      <c r="IJ152" s="243"/>
      <c r="IK152" s="243"/>
      <c r="IL152" s="243"/>
      <c r="IM152" s="243"/>
      <c r="IN152" s="243"/>
      <c r="IO152" s="243"/>
      <c r="IP152" s="243"/>
      <c r="IQ152" s="243"/>
      <c r="IR152" s="243"/>
      <c r="IS152" s="243"/>
      <c r="IT152" s="243"/>
      <c r="IU152" s="243"/>
      <c r="IV152" s="243"/>
      <c r="IW152" s="243"/>
    </row>
    <row r="153" customFormat="false" ht="12.75" hidden="false" customHeight="false" outlineLevel="0" collapsed="false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M153" s="243"/>
      <c r="AN153" s="243"/>
      <c r="AO153" s="243"/>
      <c r="AP153" s="243"/>
      <c r="AQ153" s="243"/>
      <c r="AR153" s="243"/>
      <c r="AS153" s="243"/>
      <c r="AT153" s="243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  <c r="FF153" s="243"/>
      <c r="FG153" s="243"/>
      <c r="FH153" s="243"/>
      <c r="FI153" s="243"/>
      <c r="FJ153" s="243"/>
      <c r="FK153" s="243"/>
      <c r="FL153" s="243"/>
      <c r="FM153" s="243"/>
      <c r="FN153" s="243"/>
      <c r="FO153" s="243"/>
      <c r="FP153" s="243"/>
      <c r="FQ153" s="243"/>
      <c r="FR153" s="243"/>
      <c r="FS153" s="243"/>
      <c r="FT153" s="243"/>
      <c r="FU153" s="243"/>
      <c r="FV153" s="243"/>
      <c r="FW153" s="243"/>
      <c r="FX153" s="243"/>
      <c r="FY153" s="243"/>
      <c r="FZ153" s="243"/>
      <c r="GA153" s="243"/>
      <c r="GB153" s="243"/>
      <c r="GC153" s="243"/>
      <c r="GD153" s="243"/>
      <c r="GE153" s="243"/>
      <c r="GF153" s="243"/>
      <c r="GG153" s="243"/>
      <c r="GH153" s="243"/>
      <c r="GI153" s="243"/>
      <c r="GJ153" s="243"/>
      <c r="GK153" s="243"/>
      <c r="GL153" s="243"/>
      <c r="GM153" s="243"/>
      <c r="GN153" s="243"/>
      <c r="GO153" s="243"/>
      <c r="GP153" s="243"/>
      <c r="GQ153" s="243"/>
      <c r="GR153" s="243"/>
      <c r="GS153" s="243"/>
      <c r="GT153" s="243"/>
      <c r="GU153" s="243"/>
      <c r="GV153" s="243"/>
      <c r="GW153" s="243"/>
      <c r="GX153" s="243"/>
      <c r="GY153" s="243"/>
      <c r="GZ153" s="243"/>
      <c r="HA153" s="243"/>
      <c r="HB153" s="243"/>
      <c r="HC153" s="243"/>
      <c r="HD153" s="243"/>
      <c r="HE153" s="243"/>
      <c r="HF153" s="243"/>
      <c r="HG153" s="243"/>
      <c r="HH153" s="243"/>
      <c r="HI153" s="243"/>
      <c r="HJ153" s="243"/>
      <c r="HK153" s="243"/>
      <c r="HL153" s="243"/>
      <c r="HM153" s="243"/>
      <c r="HN153" s="243"/>
      <c r="HO153" s="243"/>
      <c r="HP153" s="243"/>
      <c r="HQ153" s="243"/>
      <c r="HR153" s="243"/>
      <c r="HS153" s="243"/>
      <c r="HT153" s="243"/>
      <c r="HU153" s="243"/>
      <c r="HV153" s="243"/>
      <c r="HW153" s="243"/>
      <c r="HX153" s="243"/>
      <c r="HY153" s="243"/>
      <c r="HZ153" s="243"/>
      <c r="IA153" s="243"/>
      <c r="IB153" s="243"/>
      <c r="IC153" s="243"/>
      <c r="ID153" s="243"/>
      <c r="IE153" s="243"/>
      <c r="IF153" s="243"/>
      <c r="IG153" s="243"/>
      <c r="IH153" s="243"/>
      <c r="II153" s="243"/>
      <c r="IJ153" s="243"/>
      <c r="IK153" s="243"/>
      <c r="IL153" s="243"/>
      <c r="IM153" s="243"/>
      <c r="IN153" s="243"/>
      <c r="IO153" s="243"/>
      <c r="IP153" s="243"/>
      <c r="IQ153" s="243"/>
      <c r="IR153" s="243"/>
      <c r="IS153" s="243"/>
      <c r="IT153" s="243"/>
      <c r="IU153" s="243"/>
      <c r="IV153" s="243"/>
      <c r="IW153" s="243"/>
    </row>
    <row r="154" customFormat="false" ht="12.75" hidden="false" customHeight="false" outlineLevel="0" collapsed="false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M154" s="243"/>
      <c r="AN154" s="243"/>
      <c r="AO154" s="243"/>
      <c r="AP154" s="243"/>
      <c r="AQ154" s="243"/>
      <c r="AR154" s="243"/>
      <c r="AS154" s="243"/>
      <c r="AT154" s="243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  <c r="FF154" s="243"/>
      <c r="FG154" s="243"/>
      <c r="FH154" s="243"/>
      <c r="FI154" s="243"/>
      <c r="FJ154" s="243"/>
      <c r="FK154" s="243"/>
      <c r="FL154" s="243"/>
      <c r="FM154" s="243"/>
      <c r="FN154" s="243"/>
      <c r="FO154" s="243"/>
      <c r="FP154" s="243"/>
      <c r="FQ154" s="243"/>
      <c r="FR154" s="243"/>
      <c r="FS154" s="243"/>
      <c r="FT154" s="243"/>
      <c r="FU154" s="243"/>
      <c r="FV154" s="243"/>
      <c r="FW154" s="243"/>
      <c r="FX154" s="243"/>
      <c r="FY154" s="243"/>
      <c r="FZ154" s="243"/>
      <c r="GA154" s="243"/>
      <c r="GB154" s="243"/>
      <c r="GC154" s="243"/>
      <c r="GD154" s="243"/>
      <c r="GE154" s="243"/>
      <c r="GF154" s="243"/>
      <c r="GG154" s="243"/>
      <c r="GH154" s="243"/>
      <c r="GI154" s="243"/>
      <c r="GJ154" s="243"/>
      <c r="GK154" s="243"/>
      <c r="GL154" s="243"/>
      <c r="GM154" s="243"/>
      <c r="GN154" s="243"/>
      <c r="GO154" s="243"/>
      <c r="GP154" s="243"/>
      <c r="GQ154" s="243"/>
      <c r="GR154" s="243"/>
      <c r="GS154" s="243"/>
      <c r="GT154" s="243"/>
      <c r="GU154" s="243"/>
      <c r="GV154" s="243"/>
      <c r="GW154" s="243"/>
      <c r="GX154" s="243"/>
      <c r="GY154" s="243"/>
      <c r="GZ154" s="243"/>
      <c r="HA154" s="243"/>
      <c r="HB154" s="243"/>
      <c r="HC154" s="243"/>
      <c r="HD154" s="243"/>
      <c r="HE154" s="243"/>
      <c r="HF154" s="243"/>
      <c r="HG154" s="243"/>
      <c r="HH154" s="243"/>
      <c r="HI154" s="243"/>
      <c r="HJ154" s="243"/>
      <c r="HK154" s="243"/>
      <c r="HL154" s="243"/>
      <c r="HM154" s="243"/>
      <c r="HN154" s="243"/>
      <c r="HO154" s="243"/>
      <c r="HP154" s="243"/>
      <c r="HQ154" s="243"/>
      <c r="HR154" s="243"/>
      <c r="HS154" s="243"/>
      <c r="HT154" s="243"/>
      <c r="HU154" s="243"/>
      <c r="HV154" s="243"/>
      <c r="HW154" s="243"/>
      <c r="HX154" s="243"/>
      <c r="HY154" s="243"/>
      <c r="HZ154" s="243"/>
      <c r="IA154" s="243"/>
      <c r="IB154" s="243"/>
      <c r="IC154" s="243"/>
      <c r="ID154" s="243"/>
      <c r="IE154" s="243"/>
      <c r="IF154" s="243"/>
      <c r="IG154" s="243"/>
      <c r="IH154" s="243"/>
      <c r="II154" s="243"/>
      <c r="IJ154" s="243"/>
      <c r="IK154" s="243"/>
      <c r="IL154" s="243"/>
      <c r="IM154" s="243"/>
      <c r="IN154" s="243"/>
      <c r="IO154" s="243"/>
      <c r="IP154" s="243"/>
      <c r="IQ154" s="243"/>
      <c r="IR154" s="243"/>
      <c r="IS154" s="243"/>
      <c r="IT154" s="243"/>
      <c r="IU154" s="243"/>
      <c r="IV154" s="243"/>
      <c r="IW154" s="243"/>
    </row>
    <row r="155" customFormat="false" ht="13.5" hidden="false" customHeight="false" outlineLevel="0" collapsed="false">
      <c r="A155" s="243" t="s">
        <v>143</v>
      </c>
      <c r="B155" s="243"/>
      <c r="C155" s="288" t="n">
        <f aca="false">NPV(C156,F152:Y152)</f>
        <v>0</v>
      </c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M155" s="243"/>
      <c r="AN155" s="243"/>
      <c r="AO155" s="243"/>
      <c r="AP155" s="243"/>
      <c r="AQ155" s="243"/>
      <c r="AR155" s="243"/>
      <c r="AS155" s="243"/>
      <c r="AT155" s="243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  <c r="FF155" s="243"/>
      <c r="FG155" s="243"/>
      <c r="FH155" s="243"/>
      <c r="FI155" s="243"/>
      <c r="FJ155" s="243"/>
      <c r="FK155" s="243"/>
      <c r="FL155" s="243"/>
      <c r="FM155" s="243"/>
      <c r="FN155" s="243"/>
      <c r="FO155" s="243"/>
      <c r="FP155" s="243"/>
      <c r="FQ155" s="243"/>
      <c r="FR155" s="243"/>
      <c r="FS155" s="243"/>
      <c r="FT155" s="243"/>
      <c r="FU155" s="243"/>
      <c r="FV155" s="243"/>
      <c r="FW155" s="243"/>
      <c r="FX155" s="243"/>
      <c r="FY155" s="243"/>
      <c r="FZ155" s="243"/>
      <c r="GA155" s="243"/>
      <c r="GB155" s="243"/>
      <c r="GC155" s="243"/>
      <c r="GD155" s="243"/>
      <c r="GE155" s="243"/>
      <c r="GF155" s="243"/>
      <c r="GG155" s="243"/>
      <c r="GH155" s="243"/>
      <c r="GI155" s="243"/>
      <c r="GJ155" s="243"/>
      <c r="GK155" s="243"/>
      <c r="GL155" s="243"/>
      <c r="GM155" s="243"/>
      <c r="GN155" s="243"/>
      <c r="GO155" s="243"/>
      <c r="GP155" s="243"/>
      <c r="GQ155" s="243"/>
      <c r="GR155" s="243"/>
      <c r="GS155" s="243"/>
      <c r="GT155" s="243"/>
      <c r="GU155" s="243"/>
      <c r="GV155" s="243"/>
      <c r="GW155" s="243"/>
      <c r="GX155" s="243"/>
      <c r="GY155" s="243"/>
      <c r="GZ155" s="243"/>
      <c r="HA155" s="243"/>
      <c r="HB155" s="243"/>
      <c r="HC155" s="243"/>
      <c r="HD155" s="243"/>
      <c r="HE155" s="243"/>
      <c r="HF155" s="243"/>
      <c r="HG155" s="243"/>
      <c r="HH155" s="243"/>
      <c r="HI155" s="243"/>
      <c r="HJ155" s="243"/>
      <c r="HK155" s="243"/>
      <c r="HL155" s="243"/>
      <c r="HM155" s="243"/>
      <c r="HN155" s="243"/>
      <c r="HO155" s="243"/>
      <c r="HP155" s="243"/>
      <c r="HQ155" s="243"/>
      <c r="HR155" s="243"/>
      <c r="HS155" s="243"/>
      <c r="HT155" s="243"/>
      <c r="HU155" s="243"/>
      <c r="HV155" s="243"/>
      <c r="HW155" s="243"/>
      <c r="HX155" s="243"/>
      <c r="HY155" s="243"/>
      <c r="HZ155" s="243"/>
      <c r="IA155" s="243"/>
      <c r="IB155" s="243"/>
      <c r="IC155" s="243"/>
      <c r="ID155" s="243"/>
      <c r="IE155" s="243"/>
      <c r="IF155" s="243"/>
      <c r="IG155" s="243"/>
      <c r="IH155" s="243"/>
      <c r="II155" s="243"/>
      <c r="IJ155" s="243"/>
      <c r="IK155" s="243"/>
      <c r="IL155" s="243"/>
      <c r="IM155" s="243"/>
      <c r="IN155" s="243"/>
      <c r="IO155" s="243"/>
      <c r="IP155" s="243"/>
      <c r="IQ155" s="243"/>
      <c r="IR155" s="243"/>
      <c r="IS155" s="243"/>
      <c r="IT155" s="243"/>
      <c r="IU155" s="243"/>
      <c r="IV155" s="243"/>
      <c r="IW155" s="243"/>
    </row>
    <row r="156" customFormat="false" ht="13.5" hidden="false" customHeight="false" outlineLevel="0" collapsed="false">
      <c r="A156" s="243" t="s">
        <v>145</v>
      </c>
      <c r="B156" s="243"/>
      <c r="C156" s="297" t="n">
        <f aca="false">C96</f>
        <v>0.09</v>
      </c>
      <c r="D156" s="243"/>
      <c r="E156" s="243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M156" s="243"/>
      <c r="AN156" s="243"/>
      <c r="AO156" s="243"/>
      <c r="AP156" s="243"/>
      <c r="AQ156" s="243"/>
      <c r="AR156" s="243"/>
      <c r="AS156" s="243"/>
      <c r="AT156" s="243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  <c r="FF156" s="243"/>
      <c r="FG156" s="243"/>
      <c r="FH156" s="243"/>
      <c r="FI156" s="243"/>
      <c r="FJ156" s="243"/>
      <c r="FK156" s="243"/>
      <c r="FL156" s="243"/>
      <c r="FM156" s="243"/>
      <c r="FN156" s="243"/>
      <c r="FO156" s="243"/>
      <c r="FP156" s="243"/>
      <c r="FQ156" s="243"/>
      <c r="FR156" s="243"/>
      <c r="FS156" s="243"/>
      <c r="FT156" s="243"/>
      <c r="FU156" s="243"/>
      <c r="FV156" s="243"/>
      <c r="FW156" s="243"/>
      <c r="FX156" s="243"/>
      <c r="FY156" s="243"/>
      <c r="FZ156" s="243"/>
      <c r="GA156" s="243"/>
      <c r="GB156" s="243"/>
      <c r="GC156" s="243"/>
      <c r="GD156" s="243"/>
      <c r="GE156" s="243"/>
      <c r="GF156" s="243"/>
      <c r="GG156" s="243"/>
      <c r="GH156" s="243"/>
      <c r="GI156" s="243"/>
      <c r="GJ156" s="243"/>
      <c r="GK156" s="243"/>
      <c r="GL156" s="243"/>
      <c r="GM156" s="243"/>
      <c r="GN156" s="243"/>
      <c r="GO156" s="243"/>
      <c r="GP156" s="243"/>
      <c r="GQ156" s="243"/>
      <c r="GR156" s="243"/>
      <c r="GS156" s="243"/>
      <c r="GT156" s="243"/>
      <c r="GU156" s="243"/>
      <c r="GV156" s="243"/>
      <c r="GW156" s="243"/>
      <c r="GX156" s="243"/>
      <c r="GY156" s="243"/>
      <c r="GZ156" s="243"/>
      <c r="HA156" s="243"/>
      <c r="HB156" s="243"/>
      <c r="HC156" s="243"/>
      <c r="HD156" s="243"/>
      <c r="HE156" s="243"/>
      <c r="HF156" s="243"/>
      <c r="HG156" s="243"/>
      <c r="HH156" s="243"/>
      <c r="HI156" s="243"/>
      <c r="HJ156" s="243"/>
      <c r="HK156" s="243"/>
      <c r="HL156" s="243"/>
      <c r="HM156" s="243"/>
      <c r="HN156" s="243"/>
      <c r="HO156" s="243"/>
      <c r="HP156" s="243"/>
      <c r="HQ156" s="243"/>
      <c r="HR156" s="243"/>
      <c r="HS156" s="243"/>
      <c r="HT156" s="243"/>
      <c r="HU156" s="243"/>
      <c r="HV156" s="243"/>
      <c r="HW156" s="243"/>
      <c r="HX156" s="243"/>
      <c r="HY156" s="243"/>
      <c r="HZ156" s="243"/>
      <c r="IA156" s="243"/>
      <c r="IB156" s="243"/>
      <c r="IC156" s="243"/>
      <c r="ID156" s="243"/>
      <c r="IE156" s="243"/>
      <c r="IF156" s="243"/>
      <c r="IG156" s="243"/>
      <c r="IH156" s="243"/>
      <c r="II156" s="243"/>
      <c r="IJ156" s="243"/>
      <c r="IK156" s="243"/>
      <c r="IL156" s="243"/>
      <c r="IM156" s="243"/>
      <c r="IN156" s="243"/>
      <c r="IO156" s="243"/>
      <c r="IP156" s="243"/>
      <c r="IQ156" s="243"/>
      <c r="IR156" s="243"/>
      <c r="IS156" s="243"/>
      <c r="IT156" s="243"/>
      <c r="IU156" s="243"/>
      <c r="IV156" s="243"/>
      <c r="IW156" s="243"/>
    </row>
    <row r="157" customFormat="false" ht="12.75" hidden="false" customHeight="false" outlineLevel="0" collapsed="false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M157" s="243"/>
      <c r="AN157" s="243"/>
      <c r="AO157" s="243"/>
      <c r="AP157" s="243"/>
      <c r="AQ157" s="243"/>
      <c r="AR157" s="243"/>
      <c r="AS157" s="243"/>
      <c r="AT157" s="243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  <c r="FF157" s="243"/>
      <c r="FG157" s="243"/>
      <c r="FH157" s="243"/>
      <c r="FI157" s="243"/>
      <c r="FJ157" s="243"/>
      <c r="FK157" s="243"/>
      <c r="FL157" s="243"/>
      <c r="FM157" s="243"/>
      <c r="FN157" s="243"/>
      <c r="FO157" s="243"/>
      <c r="FP157" s="243"/>
      <c r="FQ157" s="243"/>
      <c r="FR157" s="243"/>
      <c r="FS157" s="243"/>
      <c r="FT157" s="243"/>
      <c r="FU157" s="243"/>
      <c r="FV157" s="243"/>
      <c r="FW157" s="243"/>
      <c r="FX157" s="243"/>
      <c r="FY157" s="243"/>
      <c r="FZ157" s="243"/>
      <c r="GA157" s="243"/>
      <c r="GB157" s="243"/>
      <c r="GC157" s="243"/>
      <c r="GD157" s="243"/>
      <c r="GE157" s="243"/>
      <c r="GF157" s="243"/>
      <c r="GG157" s="243"/>
      <c r="GH157" s="243"/>
      <c r="GI157" s="243"/>
      <c r="GJ157" s="243"/>
      <c r="GK157" s="243"/>
      <c r="GL157" s="243"/>
      <c r="GM157" s="243"/>
      <c r="GN157" s="243"/>
      <c r="GO157" s="243"/>
      <c r="GP157" s="243"/>
      <c r="GQ157" s="243"/>
      <c r="GR157" s="243"/>
      <c r="GS157" s="243"/>
      <c r="GT157" s="243"/>
      <c r="GU157" s="243"/>
      <c r="GV157" s="243"/>
      <c r="GW157" s="243"/>
      <c r="GX157" s="243"/>
      <c r="GY157" s="243"/>
      <c r="GZ157" s="243"/>
      <c r="HA157" s="243"/>
      <c r="HB157" s="243"/>
      <c r="HC157" s="243"/>
      <c r="HD157" s="243"/>
      <c r="HE157" s="243"/>
      <c r="HF157" s="243"/>
      <c r="HG157" s="243"/>
      <c r="HH157" s="243"/>
      <c r="HI157" s="243"/>
      <c r="HJ157" s="243"/>
      <c r="HK157" s="243"/>
      <c r="HL157" s="243"/>
      <c r="HM157" s="243"/>
      <c r="HN157" s="243"/>
      <c r="HO157" s="243"/>
      <c r="HP157" s="243"/>
      <c r="HQ157" s="243"/>
      <c r="HR157" s="243"/>
      <c r="HS157" s="243"/>
      <c r="HT157" s="243"/>
      <c r="HU157" s="243"/>
      <c r="HV157" s="243"/>
      <c r="HW157" s="243"/>
      <c r="HX157" s="243"/>
      <c r="HY157" s="243"/>
      <c r="HZ157" s="243"/>
      <c r="IA157" s="243"/>
      <c r="IB157" s="243"/>
      <c r="IC157" s="243"/>
      <c r="ID157" s="243"/>
      <c r="IE157" s="243"/>
      <c r="IF157" s="243"/>
      <c r="IG157" s="243"/>
      <c r="IH157" s="243"/>
      <c r="II157" s="243"/>
      <c r="IJ157" s="243"/>
      <c r="IK157" s="243"/>
      <c r="IL157" s="243"/>
      <c r="IM157" s="243"/>
      <c r="IN157" s="243"/>
      <c r="IO157" s="243"/>
      <c r="IP157" s="243"/>
      <c r="IQ157" s="243"/>
      <c r="IR157" s="243"/>
      <c r="IS157" s="243"/>
      <c r="IT157" s="243"/>
      <c r="IU157" s="243"/>
      <c r="IV157" s="243"/>
      <c r="IW157" s="243"/>
    </row>
    <row r="158" customFormat="false" ht="13.5" hidden="false" customHeight="false" outlineLevel="0" collapsed="false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M158" s="243"/>
      <c r="AN158" s="243"/>
      <c r="AO158" s="243"/>
      <c r="AP158" s="243"/>
      <c r="AQ158" s="243"/>
      <c r="AR158" s="243"/>
      <c r="AS158" s="243"/>
      <c r="AT158" s="243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  <c r="FF158" s="243"/>
      <c r="FG158" s="243"/>
      <c r="FH158" s="243"/>
      <c r="FI158" s="243"/>
      <c r="FJ158" s="243"/>
      <c r="FK158" s="243"/>
      <c r="FL158" s="243"/>
      <c r="FM158" s="243"/>
      <c r="FN158" s="243"/>
      <c r="FO158" s="243"/>
      <c r="FP158" s="243"/>
      <c r="FQ158" s="243"/>
      <c r="FR158" s="243"/>
      <c r="FS158" s="243"/>
      <c r="FT158" s="243"/>
      <c r="FU158" s="243"/>
      <c r="FV158" s="243"/>
      <c r="FW158" s="243"/>
      <c r="FX158" s="243"/>
      <c r="FY158" s="243"/>
      <c r="FZ158" s="243"/>
      <c r="GA158" s="243"/>
      <c r="GB158" s="243"/>
      <c r="GC158" s="243"/>
      <c r="GD158" s="243"/>
      <c r="GE158" s="243"/>
      <c r="GF158" s="243"/>
      <c r="GG158" s="243"/>
      <c r="GH158" s="243"/>
      <c r="GI158" s="243"/>
      <c r="GJ158" s="243"/>
      <c r="GK158" s="243"/>
      <c r="GL158" s="243"/>
      <c r="GM158" s="243"/>
      <c r="GN158" s="243"/>
      <c r="GO158" s="243"/>
      <c r="GP158" s="243"/>
      <c r="GQ158" s="243"/>
      <c r="GR158" s="243"/>
      <c r="GS158" s="243"/>
      <c r="GT158" s="243"/>
      <c r="GU158" s="243"/>
      <c r="GV158" s="243"/>
      <c r="GW158" s="243"/>
      <c r="GX158" s="243"/>
      <c r="GY158" s="243"/>
      <c r="GZ158" s="243"/>
      <c r="HA158" s="243"/>
      <c r="HB158" s="243"/>
      <c r="HC158" s="243"/>
      <c r="HD158" s="243"/>
      <c r="HE158" s="243"/>
      <c r="HF158" s="243"/>
      <c r="HG158" s="243"/>
      <c r="HH158" s="243"/>
      <c r="HI158" s="243"/>
      <c r="HJ158" s="243"/>
      <c r="HK158" s="243"/>
      <c r="HL158" s="243"/>
      <c r="HM158" s="243"/>
      <c r="HN158" s="243"/>
      <c r="HO158" s="243"/>
      <c r="HP158" s="243"/>
      <c r="HQ158" s="243"/>
      <c r="HR158" s="243"/>
      <c r="HS158" s="243"/>
      <c r="HT158" s="243"/>
      <c r="HU158" s="243"/>
      <c r="HV158" s="243"/>
      <c r="HW158" s="243"/>
      <c r="HX158" s="243"/>
      <c r="HY158" s="243"/>
      <c r="HZ158" s="243"/>
      <c r="IA158" s="243"/>
      <c r="IB158" s="243"/>
      <c r="IC158" s="243"/>
      <c r="ID158" s="243"/>
      <c r="IE158" s="243"/>
      <c r="IF158" s="243"/>
      <c r="IG158" s="243"/>
      <c r="IH158" s="243"/>
      <c r="II158" s="243"/>
      <c r="IJ158" s="243"/>
      <c r="IK158" s="243"/>
      <c r="IL158" s="243"/>
      <c r="IM158" s="243"/>
      <c r="IN158" s="243"/>
      <c r="IO158" s="243"/>
      <c r="IP158" s="243"/>
      <c r="IQ158" s="243"/>
      <c r="IR158" s="243"/>
      <c r="IS158" s="243"/>
      <c r="IT158" s="243"/>
      <c r="IU158" s="243"/>
      <c r="IV158" s="243"/>
      <c r="IW158" s="243"/>
    </row>
    <row r="159" customFormat="false" ht="12.75" hidden="false" customHeight="false" outlineLevel="0" collapsed="false">
      <c r="A159" s="289" t="s">
        <v>177</v>
      </c>
      <c r="B159" s="322"/>
      <c r="C159" s="322"/>
      <c r="D159" s="32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M159" s="243"/>
      <c r="AN159" s="243"/>
      <c r="AO159" s="243"/>
      <c r="AP159" s="243"/>
      <c r="AQ159" s="243"/>
      <c r="AR159" s="243"/>
      <c r="AS159" s="243"/>
      <c r="AT159" s="243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  <c r="FF159" s="243"/>
      <c r="FG159" s="243"/>
      <c r="FH159" s="243"/>
      <c r="FI159" s="243"/>
      <c r="FJ159" s="243"/>
      <c r="FK159" s="243"/>
      <c r="FL159" s="243"/>
      <c r="FM159" s="243"/>
      <c r="FN159" s="243"/>
      <c r="FO159" s="243"/>
      <c r="FP159" s="243"/>
      <c r="FQ159" s="243"/>
      <c r="FR159" s="243"/>
      <c r="FS159" s="243"/>
      <c r="FT159" s="243"/>
      <c r="FU159" s="243"/>
      <c r="FV159" s="243"/>
      <c r="FW159" s="243"/>
      <c r="FX159" s="243"/>
      <c r="FY159" s="243"/>
      <c r="FZ159" s="243"/>
      <c r="GA159" s="243"/>
      <c r="GB159" s="243"/>
      <c r="GC159" s="243"/>
      <c r="GD159" s="243"/>
      <c r="GE159" s="243"/>
      <c r="GF159" s="243"/>
      <c r="GG159" s="243"/>
      <c r="GH159" s="243"/>
      <c r="GI159" s="243"/>
      <c r="GJ159" s="243"/>
      <c r="GK159" s="243"/>
      <c r="GL159" s="243"/>
      <c r="GM159" s="243"/>
      <c r="GN159" s="243"/>
      <c r="GO159" s="243"/>
      <c r="GP159" s="243"/>
      <c r="GQ159" s="243"/>
      <c r="GR159" s="243"/>
      <c r="GS159" s="243"/>
      <c r="GT159" s="243"/>
      <c r="GU159" s="243"/>
      <c r="GV159" s="243"/>
      <c r="GW159" s="243"/>
      <c r="GX159" s="243"/>
      <c r="GY159" s="243"/>
      <c r="GZ159" s="243"/>
      <c r="HA159" s="243"/>
      <c r="HB159" s="243"/>
      <c r="HC159" s="243"/>
      <c r="HD159" s="243"/>
      <c r="HE159" s="243"/>
      <c r="HF159" s="243"/>
      <c r="HG159" s="243"/>
      <c r="HH159" s="243"/>
      <c r="HI159" s="243"/>
      <c r="HJ159" s="243"/>
      <c r="HK159" s="243"/>
      <c r="HL159" s="243"/>
      <c r="HM159" s="243"/>
      <c r="HN159" s="243"/>
      <c r="HO159" s="243"/>
      <c r="HP159" s="243"/>
      <c r="HQ159" s="243"/>
      <c r="HR159" s="243"/>
      <c r="HS159" s="243"/>
      <c r="HT159" s="243"/>
      <c r="HU159" s="243"/>
      <c r="HV159" s="243"/>
      <c r="HW159" s="243"/>
      <c r="HX159" s="243"/>
      <c r="HY159" s="243"/>
      <c r="HZ159" s="243"/>
      <c r="IA159" s="243"/>
      <c r="IB159" s="243"/>
      <c r="IC159" s="243"/>
      <c r="ID159" s="243"/>
      <c r="IE159" s="243"/>
      <c r="IF159" s="243"/>
      <c r="IG159" s="243"/>
      <c r="IH159" s="243"/>
      <c r="II159" s="243"/>
      <c r="IJ159" s="243"/>
      <c r="IK159" s="243"/>
      <c r="IL159" s="243"/>
      <c r="IM159" s="243"/>
      <c r="IN159" s="243"/>
      <c r="IO159" s="243"/>
      <c r="IP159" s="243"/>
      <c r="IQ159" s="243"/>
      <c r="IR159" s="243"/>
      <c r="IS159" s="243"/>
      <c r="IT159" s="243"/>
      <c r="IU159" s="243"/>
      <c r="IV159" s="243"/>
      <c r="IW159" s="243"/>
    </row>
    <row r="160" customFormat="false" ht="12.75" hidden="false" customHeight="false" outlineLevel="0" collapsed="false">
      <c r="A160" s="324" t="s">
        <v>178</v>
      </c>
      <c r="B160" s="325"/>
      <c r="C160" s="325"/>
      <c r="D160" s="326" t="n">
        <f aca="false">-E92*C76</f>
        <v>6188.20389086397</v>
      </c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M160" s="243"/>
      <c r="AN160" s="243"/>
      <c r="AO160" s="243"/>
      <c r="AP160" s="243"/>
      <c r="AQ160" s="243"/>
      <c r="AR160" s="243"/>
      <c r="AS160" s="243"/>
      <c r="AT160" s="243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  <c r="FF160" s="243"/>
      <c r="FG160" s="243"/>
      <c r="FH160" s="243"/>
      <c r="FI160" s="243"/>
      <c r="FJ160" s="243"/>
      <c r="FK160" s="243"/>
      <c r="FL160" s="243"/>
      <c r="FM160" s="243"/>
      <c r="FN160" s="243"/>
      <c r="FO160" s="243"/>
      <c r="FP160" s="243"/>
      <c r="FQ160" s="243"/>
      <c r="FR160" s="243"/>
      <c r="FS160" s="243"/>
      <c r="FT160" s="243"/>
      <c r="FU160" s="243"/>
      <c r="FV160" s="243"/>
      <c r="FW160" s="243"/>
      <c r="FX160" s="243"/>
      <c r="FY160" s="243"/>
      <c r="FZ160" s="243"/>
      <c r="GA160" s="243"/>
      <c r="GB160" s="243"/>
      <c r="GC160" s="243"/>
      <c r="GD160" s="243"/>
      <c r="GE160" s="243"/>
      <c r="GF160" s="243"/>
      <c r="GG160" s="243"/>
      <c r="GH160" s="243"/>
      <c r="GI160" s="243"/>
      <c r="GJ160" s="243"/>
      <c r="GK160" s="243"/>
      <c r="GL160" s="243"/>
      <c r="GM160" s="243"/>
      <c r="GN160" s="243"/>
      <c r="GO160" s="243"/>
      <c r="GP160" s="243"/>
      <c r="GQ160" s="243"/>
      <c r="GR160" s="243"/>
      <c r="GS160" s="243"/>
      <c r="GT160" s="243"/>
      <c r="GU160" s="243"/>
      <c r="GV160" s="243"/>
      <c r="GW160" s="243"/>
      <c r="GX160" s="243"/>
      <c r="GY160" s="243"/>
      <c r="GZ160" s="243"/>
      <c r="HA160" s="243"/>
      <c r="HB160" s="243"/>
      <c r="HC160" s="243"/>
      <c r="HD160" s="243"/>
      <c r="HE160" s="243"/>
      <c r="HF160" s="243"/>
      <c r="HG160" s="243"/>
      <c r="HH160" s="243"/>
      <c r="HI160" s="243"/>
      <c r="HJ160" s="243"/>
      <c r="HK160" s="243"/>
      <c r="HL160" s="243"/>
      <c r="HM160" s="243"/>
      <c r="HN160" s="243"/>
      <c r="HO160" s="243"/>
      <c r="HP160" s="243"/>
      <c r="HQ160" s="243"/>
      <c r="HR160" s="243"/>
      <c r="HS160" s="243"/>
      <c r="HT160" s="243"/>
      <c r="HU160" s="243"/>
      <c r="HV160" s="243"/>
      <c r="HW160" s="243"/>
      <c r="HX160" s="243"/>
      <c r="HY160" s="243"/>
      <c r="HZ160" s="243"/>
      <c r="IA160" s="243"/>
      <c r="IB160" s="243"/>
      <c r="IC160" s="243"/>
      <c r="ID160" s="243"/>
      <c r="IE160" s="243"/>
      <c r="IF160" s="243"/>
      <c r="IG160" s="243"/>
      <c r="IH160" s="243"/>
      <c r="II160" s="243"/>
      <c r="IJ160" s="243"/>
      <c r="IK160" s="243"/>
      <c r="IL160" s="243"/>
      <c r="IM160" s="243"/>
      <c r="IN160" s="243"/>
      <c r="IO160" s="243"/>
      <c r="IP160" s="243"/>
      <c r="IQ160" s="243"/>
      <c r="IR160" s="243"/>
      <c r="IS160" s="243"/>
      <c r="IT160" s="243"/>
      <c r="IU160" s="243"/>
      <c r="IV160" s="243"/>
      <c r="IW160" s="243"/>
    </row>
    <row r="161" customFormat="false" ht="12.75" hidden="false" customHeight="false" outlineLevel="0" collapsed="false">
      <c r="A161" s="324" t="s">
        <v>179</v>
      </c>
      <c r="B161" s="325"/>
      <c r="C161" s="325"/>
      <c r="D161" s="327" t="n">
        <v>0</v>
      </c>
      <c r="E161" s="243"/>
      <c r="F161" s="328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M161" s="243"/>
      <c r="AN161" s="243"/>
      <c r="AO161" s="243"/>
      <c r="AP161" s="243"/>
      <c r="AQ161" s="243"/>
      <c r="AR161" s="243"/>
      <c r="AS161" s="243"/>
      <c r="AT161" s="243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  <c r="FF161" s="243"/>
      <c r="FG161" s="243"/>
      <c r="FH161" s="243"/>
      <c r="FI161" s="243"/>
      <c r="FJ161" s="243"/>
      <c r="FK161" s="243"/>
      <c r="FL161" s="243"/>
      <c r="FM161" s="243"/>
      <c r="FN161" s="243"/>
      <c r="FO161" s="243"/>
      <c r="FP161" s="243"/>
      <c r="FQ161" s="243"/>
      <c r="FR161" s="243"/>
      <c r="FS161" s="243"/>
      <c r="FT161" s="243"/>
      <c r="FU161" s="243"/>
      <c r="FV161" s="243"/>
      <c r="FW161" s="243"/>
      <c r="FX161" s="243"/>
      <c r="FY161" s="243"/>
      <c r="FZ161" s="243"/>
      <c r="GA161" s="243"/>
      <c r="GB161" s="243"/>
      <c r="GC161" s="243"/>
      <c r="GD161" s="243"/>
      <c r="GE161" s="243"/>
      <c r="GF161" s="243"/>
      <c r="GG161" s="243"/>
      <c r="GH161" s="243"/>
      <c r="GI161" s="243"/>
      <c r="GJ161" s="243"/>
      <c r="GK161" s="243"/>
      <c r="GL161" s="243"/>
      <c r="GM161" s="243"/>
      <c r="GN161" s="243"/>
      <c r="GO161" s="243"/>
      <c r="GP161" s="243"/>
      <c r="GQ161" s="243"/>
      <c r="GR161" s="243"/>
      <c r="GS161" s="243"/>
      <c r="GT161" s="243"/>
      <c r="GU161" s="243"/>
      <c r="GV161" s="243"/>
      <c r="GW161" s="243"/>
      <c r="GX161" s="243"/>
      <c r="GY161" s="243"/>
      <c r="GZ161" s="243"/>
      <c r="HA161" s="243"/>
      <c r="HB161" s="243"/>
      <c r="HC161" s="243"/>
      <c r="HD161" s="243"/>
      <c r="HE161" s="243"/>
      <c r="HF161" s="243"/>
      <c r="HG161" s="243"/>
      <c r="HH161" s="243"/>
      <c r="HI161" s="243"/>
      <c r="HJ161" s="243"/>
      <c r="HK161" s="243"/>
      <c r="HL161" s="243"/>
      <c r="HM161" s="243"/>
      <c r="HN161" s="243"/>
      <c r="HO161" s="243"/>
      <c r="HP161" s="243"/>
      <c r="HQ161" s="243"/>
      <c r="HR161" s="243"/>
      <c r="HS161" s="243"/>
      <c r="HT161" s="243"/>
      <c r="HU161" s="243"/>
      <c r="HV161" s="243"/>
      <c r="HW161" s="243"/>
      <c r="HX161" s="243"/>
      <c r="HY161" s="243"/>
      <c r="HZ161" s="243"/>
      <c r="IA161" s="243"/>
      <c r="IB161" s="243"/>
      <c r="IC161" s="243"/>
      <c r="ID161" s="243"/>
      <c r="IE161" s="243"/>
      <c r="IF161" s="243"/>
      <c r="IG161" s="243"/>
      <c r="IH161" s="243"/>
      <c r="II161" s="243"/>
      <c r="IJ161" s="243"/>
      <c r="IK161" s="243"/>
      <c r="IL161" s="243"/>
      <c r="IM161" s="243"/>
      <c r="IN161" s="243"/>
      <c r="IO161" s="243"/>
      <c r="IP161" s="243"/>
      <c r="IQ161" s="243"/>
      <c r="IR161" s="243"/>
      <c r="IS161" s="243"/>
      <c r="IT161" s="243"/>
      <c r="IU161" s="243"/>
      <c r="IV161" s="243"/>
      <c r="IW161" s="243"/>
    </row>
    <row r="162" customFormat="false" ht="12.75" hidden="false" customHeight="false" outlineLevel="0" collapsed="false">
      <c r="A162" s="324" t="s">
        <v>180</v>
      </c>
      <c r="B162" s="325"/>
      <c r="C162" s="325"/>
      <c r="D162" s="329" t="n">
        <f aca="false">C155-D161</f>
        <v>0</v>
      </c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M162" s="243"/>
      <c r="AN162" s="243"/>
      <c r="AO162" s="243"/>
      <c r="AP162" s="243"/>
      <c r="AQ162" s="243"/>
      <c r="AR162" s="243"/>
      <c r="AS162" s="243"/>
      <c r="AT162" s="243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  <c r="FF162" s="243"/>
      <c r="FG162" s="243"/>
      <c r="FH162" s="243"/>
      <c r="FI162" s="243"/>
      <c r="FJ162" s="243"/>
      <c r="FK162" s="243"/>
      <c r="FL162" s="243"/>
      <c r="FM162" s="243"/>
      <c r="FN162" s="243"/>
      <c r="FO162" s="243"/>
      <c r="FP162" s="243"/>
      <c r="FQ162" s="243"/>
      <c r="FR162" s="243"/>
      <c r="FS162" s="243"/>
      <c r="FT162" s="243"/>
      <c r="FU162" s="243"/>
      <c r="FV162" s="243"/>
      <c r="FW162" s="243"/>
      <c r="FX162" s="243"/>
      <c r="FY162" s="243"/>
      <c r="FZ162" s="243"/>
      <c r="GA162" s="243"/>
      <c r="GB162" s="243"/>
      <c r="GC162" s="243"/>
      <c r="GD162" s="243"/>
      <c r="GE162" s="243"/>
      <c r="GF162" s="243"/>
      <c r="GG162" s="243"/>
      <c r="GH162" s="243"/>
      <c r="GI162" s="243"/>
      <c r="GJ162" s="243"/>
      <c r="GK162" s="243"/>
      <c r="GL162" s="243"/>
      <c r="GM162" s="243"/>
      <c r="GN162" s="243"/>
      <c r="GO162" s="243"/>
      <c r="GP162" s="243"/>
      <c r="GQ162" s="243"/>
      <c r="GR162" s="243"/>
      <c r="GS162" s="243"/>
      <c r="GT162" s="243"/>
      <c r="GU162" s="243"/>
      <c r="GV162" s="243"/>
      <c r="GW162" s="243"/>
      <c r="GX162" s="243"/>
      <c r="GY162" s="243"/>
      <c r="GZ162" s="243"/>
      <c r="HA162" s="243"/>
      <c r="HB162" s="243"/>
      <c r="HC162" s="243"/>
      <c r="HD162" s="243"/>
      <c r="HE162" s="243"/>
      <c r="HF162" s="243"/>
      <c r="HG162" s="243"/>
      <c r="HH162" s="243"/>
      <c r="HI162" s="243"/>
      <c r="HJ162" s="243"/>
      <c r="HK162" s="243"/>
      <c r="HL162" s="243"/>
      <c r="HM162" s="243"/>
      <c r="HN162" s="243"/>
      <c r="HO162" s="243"/>
      <c r="HP162" s="243"/>
      <c r="HQ162" s="243"/>
      <c r="HR162" s="243"/>
      <c r="HS162" s="243"/>
      <c r="HT162" s="243"/>
      <c r="HU162" s="243"/>
      <c r="HV162" s="243"/>
      <c r="HW162" s="243"/>
      <c r="HX162" s="243"/>
      <c r="HY162" s="243"/>
      <c r="HZ162" s="243"/>
      <c r="IA162" s="243"/>
      <c r="IB162" s="243"/>
      <c r="IC162" s="243"/>
      <c r="ID162" s="243"/>
      <c r="IE162" s="243"/>
      <c r="IF162" s="243"/>
      <c r="IG162" s="243"/>
      <c r="IH162" s="243"/>
      <c r="II162" s="243"/>
      <c r="IJ162" s="243"/>
      <c r="IK162" s="243"/>
      <c r="IL162" s="243"/>
      <c r="IM162" s="243"/>
      <c r="IN162" s="243"/>
      <c r="IO162" s="243"/>
      <c r="IP162" s="243"/>
      <c r="IQ162" s="243"/>
      <c r="IR162" s="243"/>
      <c r="IS162" s="243"/>
      <c r="IT162" s="243"/>
      <c r="IU162" s="243"/>
      <c r="IV162" s="243"/>
      <c r="IW162" s="243"/>
    </row>
    <row r="163" customFormat="false" ht="13.5" hidden="false" customHeight="false" outlineLevel="0" collapsed="false">
      <c r="A163" s="330" t="s">
        <v>181</v>
      </c>
      <c r="B163" s="283"/>
      <c r="C163" s="283"/>
      <c r="D163" s="331" t="n">
        <f aca="false">SUM(D160:D162)</f>
        <v>6188.20389086397</v>
      </c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M163" s="243"/>
      <c r="AN163" s="243"/>
      <c r="AO163" s="243"/>
      <c r="AP163" s="243"/>
      <c r="AQ163" s="243"/>
      <c r="AR163" s="243"/>
      <c r="AS163" s="243"/>
      <c r="AT163" s="243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  <c r="FB163" s="243"/>
      <c r="FC163" s="243"/>
      <c r="FD163" s="243"/>
      <c r="FE163" s="243"/>
      <c r="FF163" s="243"/>
      <c r="FG163" s="243"/>
      <c r="FH163" s="243"/>
      <c r="FI163" s="243"/>
      <c r="FJ163" s="243"/>
      <c r="FK163" s="243"/>
      <c r="FL163" s="243"/>
      <c r="FM163" s="243"/>
      <c r="FN163" s="243"/>
      <c r="FO163" s="243"/>
      <c r="FP163" s="243"/>
      <c r="FQ163" s="243"/>
      <c r="FR163" s="243"/>
      <c r="FS163" s="243"/>
      <c r="FT163" s="243"/>
      <c r="FU163" s="243"/>
      <c r="FV163" s="243"/>
      <c r="FW163" s="243"/>
      <c r="FX163" s="243"/>
      <c r="FY163" s="243"/>
      <c r="FZ163" s="243"/>
      <c r="GA163" s="243"/>
      <c r="GB163" s="243"/>
      <c r="GC163" s="243"/>
      <c r="GD163" s="243"/>
      <c r="GE163" s="243"/>
      <c r="GF163" s="243"/>
      <c r="GG163" s="243"/>
      <c r="GH163" s="243"/>
      <c r="GI163" s="243"/>
      <c r="GJ163" s="243"/>
      <c r="GK163" s="243"/>
      <c r="GL163" s="243"/>
      <c r="GM163" s="243"/>
      <c r="GN163" s="243"/>
      <c r="GO163" s="243"/>
      <c r="GP163" s="243"/>
      <c r="GQ163" s="243"/>
      <c r="GR163" s="243"/>
      <c r="GS163" s="243"/>
      <c r="GT163" s="243"/>
      <c r="GU163" s="243"/>
      <c r="GV163" s="243"/>
      <c r="GW163" s="243"/>
      <c r="GX163" s="243"/>
      <c r="GY163" s="243"/>
      <c r="GZ163" s="243"/>
      <c r="HA163" s="243"/>
      <c r="HB163" s="243"/>
      <c r="HC163" s="243"/>
      <c r="HD163" s="243"/>
      <c r="HE163" s="243"/>
      <c r="HF163" s="243"/>
      <c r="HG163" s="243"/>
      <c r="HH163" s="243"/>
      <c r="HI163" s="243"/>
      <c r="HJ163" s="243"/>
      <c r="HK163" s="243"/>
      <c r="HL163" s="243"/>
      <c r="HM163" s="243"/>
      <c r="HN163" s="243"/>
      <c r="HO163" s="243"/>
      <c r="HP163" s="243"/>
      <c r="HQ163" s="243"/>
      <c r="HR163" s="243"/>
      <c r="HS163" s="243"/>
      <c r="HT163" s="243"/>
      <c r="HU163" s="243"/>
      <c r="HV163" s="243"/>
      <c r="HW163" s="243"/>
      <c r="HX163" s="243"/>
      <c r="HY163" s="243"/>
      <c r="HZ163" s="243"/>
      <c r="IA163" s="243"/>
      <c r="IB163" s="243"/>
      <c r="IC163" s="243"/>
      <c r="ID163" s="243"/>
      <c r="IE163" s="243"/>
      <c r="IF163" s="243"/>
      <c r="IG163" s="243"/>
      <c r="IH163" s="243"/>
      <c r="II163" s="243"/>
      <c r="IJ163" s="243"/>
      <c r="IK163" s="243"/>
      <c r="IL163" s="243"/>
      <c r="IM163" s="243"/>
      <c r="IN163" s="243"/>
      <c r="IO163" s="243"/>
      <c r="IP163" s="243"/>
      <c r="IQ163" s="243"/>
      <c r="IR163" s="243"/>
      <c r="IS163" s="243"/>
      <c r="IT163" s="243"/>
      <c r="IU163" s="243"/>
      <c r="IV163" s="243"/>
      <c r="IW163" s="243"/>
    </row>
    <row r="164" customFormat="false" ht="12.75" hidden="false" customHeight="false" outlineLevel="1" collapsed="false">
      <c r="A164" s="256"/>
      <c r="B164" s="235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62"/>
      <c r="Q164" s="262"/>
      <c r="R164" s="262"/>
      <c r="S164" s="262"/>
      <c r="T164" s="262"/>
      <c r="U164" s="262"/>
      <c r="V164" s="262"/>
      <c r="W164" s="262"/>
      <c r="X164" s="262"/>
      <c r="Y164" s="262"/>
    </row>
    <row r="165" customFormat="false" ht="12.75" hidden="false" customHeight="false" outlineLevel="1" collapsed="false">
      <c r="A165" s="235"/>
      <c r="B165" s="235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62"/>
      <c r="Q165" s="262"/>
      <c r="R165" s="262"/>
      <c r="S165" s="262"/>
      <c r="T165" s="262"/>
      <c r="U165" s="262"/>
      <c r="V165" s="262"/>
      <c r="W165" s="262"/>
      <c r="X165" s="262"/>
      <c r="Y165" s="262"/>
    </row>
    <row r="166" customFormat="false" ht="12.75" hidden="false" customHeight="false" outlineLevel="1" collapsed="false">
      <c r="A166" s="235"/>
      <c r="B166" s="235"/>
      <c r="C166" s="281"/>
      <c r="D166" s="235"/>
      <c r="E166" s="235"/>
      <c r="F166" s="235"/>
      <c r="G166" s="235"/>
      <c r="H166" s="281"/>
      <c r="I166" s="235"/>
      <c r="J166" s="235"/>
      <c r="K166" s="235"/>
      <c r="L166" s="235"/>
      <c r="M166" s="281"/>
      <c r="N166" s="281"/>
      <c r="O166" s="281"/>
      <c r="P166" s="262"/>
      <c r="Q166" s="262"/>
      <c r="R166" s="262"/>
      <c r="S166" s="262"/>
      <c r="T166" s="262"/>
      <c r="U166" s="262"/>
      <c r="V166" s="262"/>
      <c r="W166" s="262"/>
      <c r="X166" s="262"/>
      <c r="Y166" s="262"/>
    </row>
    <row r="167" customFormat="false" ht="12.75" hidden="false" customHeight="false" outlineLevel="0" collapsed="false">
      <c r="A167" s="235"/>
      <c r="B167" s="235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</row>
    <row r="168" customFormat="false" ht="12.75" hidden="false" customHeight="false" outlineLevel="1" collapsed="false">
      <c r="A168" s="235"/>
      <c r="B168" s="235"/>
      <c r="C168" s="281"/>
      <c r="D168" s="281"/>
      <c r="E168" s="281"/>
      <c r="F168" s="281"/>
      <c r="G168" s="235"/>
      <c r="H168" s="281"/>
      <c r="I168" s="281"/>
      <c r="J168" s="281"/>
      <c r="K168" s="281"/>
      <c r="L168" s="281"/>
      <c r="M168" s="281"/>
      <c r="N168" s="281"/>
      <c r="O168" s="281"/>
      <c r="P168" s="262"/>
      <c r="Q168" s="262"/>
      <c r="R168" s="262"/>
      <c r="S168" s="262"/>
      <c r="T168" s="262"/>
      <c r="U168" s="262"/>
      <c r="V168" s="262"/>
      <c r="W168" s="262"/>
      <c r="X168" s="262"/>
      <c r="Y168" s="262"/>
    </row>
    <row r="169" customFormat="false" ht="12.75" hidden="false" customHeight="false" outlineLevel="1" collapsed="false">
      <c r="A169" s="235"/>
      <c r="B169" s="235"/>
      <c r="C169" s="281"/>
      <c r="D169" s="281"/>
      <c r="E169" s="281"/>
      <c r="F169" s="281"/>
      <c r="G169" s="235"/>
      <c r="H169" s="281"/>
      <c r="I169" s="281"/>
      <c r="J169" s="281"/>
      <c r="K169" s="281"/>
      <c r="L169" s="281"/>
      <c r="M169" s="281"/>
      <c r="N169" s="281"/>
      <c r="O169" s="281"/>
      <c r="P169" s="262"/>
      <c r="Q169" s="262"/>
      <c r="R169" s="262"/>
      <c r="S169" s="262"/>
      <c r="T169" s="262"/>
      <c r="U169" s="262"/>
      <c r="V169" s="262"/>
      <c r="W169" s="262"/>
      <c r="X169" s="262"/>
      <c r="Y169" s="262"/>
    </row>
    <row r="170" customFormat="false" ht="12.75" hidden="false" customHeight="false" outlineLevel="1" collapsed="false">
      <c r="A170" s="235"/>
      <c r="B170" s="235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62"/>
      <c r="Q170" s="262"/>
      <c r="R170" s="262"/>
      <c r="S170" s="262"/>
      <c r="T170" s="262"/>
      <c r="U170" s="262"/>
      <c r="V170" s="262"/>
      <c r="W170" s="262"/>
      <c r="X170" s="262"/>
      <c r="Y170" s="262"/>
    </row>
    <row r="171" customFormat="false" ht="12.75" hidden="false" customHeight="false" outlineLevel="1" collapsed="false">
      <c r="A171" s="235"/>
      <c r="B171" s="235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62"/>
      <c r="Q171" s="262"/>
      <c r="R171" s="262"/>
      <c r="S171" s="262"/>
      <c r="T171" s="262"/>
      <c r="U171" s="262"/>
      <c r="V171" s="262"/>
      <c r="W171" s="262"/>
      <c r="X171" s="262"/>
      <c r="Y171" s="262"/>
    </row>
    <row r="172" customFormat="false" ht="12.75" hidden="false" customHeight="false" outlineLevel="1" collapsed="false">
      <c r="A172" s="235"/>
      <c r="B172" s="235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62"/>
      <c r="Q172" s="262"/>
      <c r="R172" s="262"/>
      <c r="S172" s="262"/>
      <c r="T172" s="262"/>
      <c r="U172" s="262"/>
      <c r="V172" s="262"/>
      <c r="W172" s="262"/>
      <c r="X172" s="262"/>
      <c r="Y172" s="262"/>
    </row>
    <row r="173" customFormat="false" ht="12.75" hidden="false" customHeight="false" outlineLevel="1" collapsed="false">
      <c r="A173" s="256"/>
      <c r="B173" s="235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62"/>
      <c r="Q173" s="262"/>
      <c r="R173" s="262"/>
      <c r="S173" s="262"/>
      <c r="T173" s="262"/>
      <c r="U173" s="262"/>
      <c r="V173" s="262"/>
      <c r="W173" s="262"/>
      <c r="X173" s="262"/>
      <c r="Y173" s="262"/>
    </row>
    <row r="174" customFormat="false" ht="12.75" hidden="false" customHeight="false" outlineLevel="1" collapsed="false">
      <c r="A174" s="256"/>
      <c r="B174" s="235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62"/>
      <c r="Q174" s="262"/>
      <c r="R174" s="262"/>
      <c r="S174" s="262"/>
      <c r="T174" s="262"/>
      <c r="U174" s="262"/>
      <c r="V174" s="262"/>
      <c r="W174" s="262"/>
      <c r="X174" s="262"/>
      <c r="Y174" s="262"/>
    </row>
    <row r="175" customFormat="false" ht="12.75" hidden="false" customHeight="false" outlineLevel="1" collapsed="false">
      <c r="A175" s="235"/>
      <c r="B175" s="235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62"/>
      <c r="Q175" s="262"/>
      <c r="R175" s="262"/>
      <c r="S175" s="262"/>
      <c r="T175" s="262"/>
      <c r="U175" s="262"/>
      <c r="V175" s="262"/>
      <c r="W175" s="262"/>
      <c r="X175" s="262"/>
      <c r="Y175" s="262"/>
    </row>
    <row r="176" customFormat="false" ht="12.75" hidden="false" customHeight="false" outlineLevel="1" collapsed="false">
      <c r="A176" s="256"/>
      <c r="B176" s="235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62"/>
      <c r="Q176" s="262"/>
      <c r="R176" s="262"/>
      <c r="S176" s="262"/>
      <c r="T176" s="262"/>
      <c r="U176" s="262"/>
      <c r="V176" s="262"/>
      <c r="W176" s="262"/>
      <c r="X176" s="262"/>
      <c r="Y176" s="262"/>
    </row>
    <row r="177" customFormat="false" ht="12.75" hidden="false" customHeight="false" outlineLevel="1" collapsed="false">
      <c r="A177" s="235"/>
      <c r="B177" s="235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62"/>
      <c r="Q177" s="262"/>
      <c r="R177" s="262"/>
      <c r="S177" s="262"/>
      <c r="T177" s="262"/>
      <c r="U177" s="262"/>
      <c r="V177" s="262"/>
      <c r="W177" s="262"/>
      <c r="X177" s="262"/>
      <c r="Y177" s="262"/>
    </row>
    <row r="178" customFormat="false" ht="12.75" hidden="false" customHeight="false" outlineLevel="1" collapsed="false">
      <c r="A178" s="235"/>
      <c r="B178" s="256"/>
      <c r="C178" s="332"/>
      <c r="D178" s="332"/>
      <c r="E178" s="332"/>
      <c r="F178" s="332"/>
      <c r="G178" s="332"/>
      <c r="H178" s="332"/>
      <c r="I178" s="332"/>
      <c r="J178" s="332"/>
      <c r="K178" s="332"/>
      <c r="L178" s="332"/>
      <c r="M178" s="332"/>
      <c r="N178" s="332"/>
      <c r="O178" s="332"/>
      <c r="P178" s="262"/>
      <c r="Q178" s="262"/>
      <c r="R178" s="262"/>
      <c r="S178" s="262"/>
      <c r="T178" s="262"/>
      <c r="U178" s="262"/>
      <c r="V178" s="262"/>
      <c r="W178" s="262"/>
      <c r="X178" s="262"/>
      <c r="Y178" s="262"/>
    </row>
    <row r="179" customFormat="false" ht="12.75" hidden="false" customHeight="false" outlineLevel="1" collapsed="false">
      <c r="A179" s="235"/>
      <c r="B179" s="256"/>
      <c r="C179" s="332"/>
      <c r="D179" s="332"/>
      <c r="E179" s="332"/>
      <c r="F179" s="332"/>
      <c r="G179" s="332"/>
      <c r="H179" s="332"/>
      <c r="I179" s="332"/>
      <c r="J179" s="332"/>
      <c r="K179" s="332"/>
      <c r="L179" s="332"/>
      <c r="M179" s="332"/>
      <c r="N179" s="332"/>
      <c r="O179" s="332"/>
      <c r="P179" s="262"/>
      <c r="Q179" s="262"/>
      <c r="R179" s="262"/>
      <c r="S179" s="262"/>
      <c r="T179" s="262"/>
      <c r="U179" s="262"/>
      <c r="V179" s="262"/>
      <c r="W179" s="262"/>
      <c r="X179" s="262"/>
      <c r="Y179" s="262"/>
    </row>
    <row r="180" customFormat="false" ht="12.75" hidden="false" customHeight="false" outlineLevel="1" collapsed="false">
      <c r="A180" s="256"/>
      <c r="B180" s="256"/>
      <c r="C180" s="332"/>
      <c r="D180" s="332"/>
      <c r="E180" s="332"/>
      <c r="F180" s="332"/>
      <c r="G180" s="332"/>
      <c r="H180" s="332"/>
      <c r="I180" s="332"/>
      <c r="J180" s="332"/>
      <c r="K180" s="332"/>
      <c r="L180" s="332"/>
      <c r="M180" s="332"/>
      <c r="N180" s="332"/>
      <c r="O180" s="332"/>
      <c r="P180" s="262"/>
      <c r="Q180" s="262"/>
      <c r="R180" s="262"/>
      <c r="S180" s="262"/>
      <c r="T180" s="262"/>
      <c r="U180" s="262"/>
      <c r="V180" s="262"/>
      <c r="W180" s="262"/>
      <c r="X180" s="262"/>
      <c r="Y180" s="262"/>
    </row>
    <row r="181" customFormat="false" ht="12.75" hidden="false" customHeight="false" outlineLevel="1" collapsed="false">
      <c r="A181" s="256"/>
      <c r="B181" s="235"/>
      <c r="C181" s="332"/>
      <c r="D181" s="332"/>
      <c r="E181" s="332"/>
      <c r="F181" s="332"/>
      <c r="G181" s="332"/>
      <c r="H181" s="332"/>
      <c r="I181" s="332"/>
      <c r="J181" s="332"/>
      <c r="K181" s="332"/>
      <c r="L181" s="332"/>
      <c r="M181" s="332"/>
      <c r="N181" s="332"/>
      <c r="O181" s="332"/>
      <c r="P181" s="262"/>
      <c r="Q181" s="262"/>
      <c r="R181" s="262"/>
      <c r="S181" s="262"/>
      <c r="T181" s="262"/>
      <c r="U181" s="262"/>
      <c r="V181" s="262"/>
      <c r="W181" s="262"/>
      <c r="X181" s="262"/>
      <c r="Y181" s="262"/>
    </row>
    <row r="182" customFormat="false" ht="12.75" hidden="false" customHeight="false" outlineLevel="1" collapsed="false">
      <c r="A182" s="256"/>
      <c r="B182" s="235"/>
      <c r="C182" s="332"/>
      <c r="D182" s="332"/>
      <c r="E182" s="332"/>
      <c r="F182" s="332"/>
      <c r="G182" s="332"/>
      <c r="H182" s="332"/>
      <c r="I182" s="332"/>
      <c r="J182" s="332"/>
      <c r="K182" s="332"/>
      <c r="L182" s="332"/>
      <c r="M182" s="332"/>
      <c r="N182" s="332"/>
      <c r="O182" s="332"/>
      <c r="P182" s="262"/>
      <c r="Q182" s="262"/>
      <c r="R182" s="262"/>
      <c r="S182" s="262"/>
      <c r="T182" s="262"/>
      <c r="U182" s="262"/>
      <c r="V182" s="262"/>
      <c r="W182" s="262"/>
      <c r="X182" s="262"/>
      <c r="Y182" s="262"/>
    </row>
    <row r="183" customFormat="false" ht="12.75" hidden="false" customHeight="false" outlineLevel="1" collapsed="false">
      <c r="A183" s="235"/>
      <c r="B183" s="256"/>
      <c r="C183" s="332"/>
      <c r="D183" s="332"/>
      <c r="E183" s="332"/>
      <c r="F183" s="332"/>
      <c r="G183" s="332"/>
      <c r="H183" s="332"/>
      <c r="I183" s="332"/>
      <c r="J183" s="332"/>
      <c r="K183" s="332"/>
      <c r="L183" s="332"/>
      <c r="M183" s="332"/>
      <c r="N183" s="332"/>
      <c r="O183" s="332"/>
      <c r="P183" s="262"/>
      <c r="Q183" s="262"/>
      <c r="R183" s="262"/>
      <c r="S183" s="262"/>
      <c r="T183" s="262"/>
      <c r="U183" s="262"/>
      <c r="V183" s="262"/>
      <c r="W183" s="262"/>
      <c r="X183" s="262"/>
      <c r="Y183" s="262"/>
    </row>
    <row r="184" customFormat="false" ht="13.5" hidden="false" customHeight="false" outlineLevel="1" collapsed="false">
      <c r="A184" s="280"/>
      <c r="B184" s="235"/>
      <c r="C184" s="235"/>
      <c r="D184" s="281"/>
      <c r="E184" s="235"/>
      <c r="F184" s="235"/>
      <c r="G184" s="281"/>
      <c r="H184" s="235"/>
      <c r="I184" s="235"/>
      <c r="J184" s="235"/>
      <c r="K184" s="235"/>
      <c r="L184" s="235"/>
      <c r="M184" s="235"/>
      <c r="N184" s="235"/>
      <c r="O184" s="235"/>
      <c r="P184" s="262"/>
      <c r="Q184" s="262"/>
      <c r="R184" s="262"/>
      <c r="S184" s="262"/>
      <c r="T184" s="262"/>
      <c r="U184" s="262"/>
      <c r="V184" s="262"/>
      <c r="W184" s="262"/>
      <c r="X184" s="262"/>
      <c r="Y184" s="262"/>
    </row>
    <row r="185" customFormat="false" ht="12.75" hidden="false" customHeight="false" outlineLevel="1" collapsed="false">
      <c r="A185" s="256"/>
      <c r="B185" s="235"/>
      <c r="C185" s="333"/>
      <c r="D185" s="281"/>
      <c r="E185" s="281"/>
      <c r="F185" s="281"/>
      <c r="G185" s="334"/>
      <c r="H185" s="335"/>
      <c r="I185" s="335"/>
      <c r="J185" s="335"/>
      <c r="K185" s="335"/>
      <c r="L185" s="335"/>
      <c r="M185" s="335"/>
      <c r="N185" s="335"/>
      <c r="O185" s="335"/>
      <c r="P185" s="262"/>
      <c r="Q185" s="262"/>
      <c r="R185" s="262"/>
      <c r="S185" s="262"/>
      <c r="T185" s="262"/>
      <c r="U185" s="262"/>
      <c r="V185" s="262"/>
      <c r="W185" s="262"/>
      <c r="X185" s="262"/>
      <c r="Y185" s="262"/>
    </row>
    <row r="186" customFormat="false" ht="12.75" hidden="false" customHeight="false" outlineLevel="1" collapsed="false">
      <c r="A186" s="256"/>
      <c r="B186" s="336"/>
      <c r="C186" s="337"/>
      <c r="D186" s="337"/>
      <c r="E186" s="337"/>
      <c r="F186" s="337"/>
      <c r="G186" s="337"/>
      <c r="H186" s="337"/>
      <c r="I186" s="337"/>
      <c r="J186" s="337"/>
      <c r="K186" s="337"/>
      <c r="L186" s="337"/>
      <c r="M186" s="337"/>
      <c r="N186" s="337"/>
      <c r="O186" s="337"/>
      <c r="P186" s="262"/>
      <c r="Q186" s="262"/>
      <c r="R186" s="262"/>
      <c r="S186" s="262"/>
      <c r="T186" s="262"/>
      <c r="U186" s="262"/>
      <c r="V186" s="262"/>
      <c r="W186" s="262"/>
      <c r="X186" s="262"/>
      <c r="Y186" s="262"/>
    </row>
    <row r="187" customFormat="false" ht="12.75" hidden="false" customHeight="false" outlineLevel="1" collapsed="false">
      <c r="A187" s="336"/>
      <c r="B187" s="336"/>
      <c r="C187" s="337"/>
      <c r="D187" s="337"/>
      <c r="E187" s="337"/>
      <c r="F187" s="337"/>
      <c r="G187" s="337"/>
      <c r="H187" s="337"/>
      <c r="I187" s="337"/>
      <c r="J187" s="337"/>
      <c r="K187" s="337"/>
      <c r="L187" s="337"/>
      <c r="M187" s="337"/>
      <c r="N187" s="337"/>
      <c r="O187" s="337"/>
      <c r="P187" s="262"/>
      <c r="Q187" s="262"/>
      <c r="R187" s="262"/>
      <c r="S187" s="262"/>
      <c r="T187" s="262"/>
      <c r="U187" s="262"/>
      <c r="V187" s="262"/>
      <c r="W187" s="262"/>
      <c r="X187" s="262"/>
      <c r="Y187" s="262"/>
    </row>
    <row r="188" customFormat="false" ht="12.75" hidden="false" customHeight="false" outlineLevel="1" collapsed="false">
      <c r="A188" s="336"/>
      <c r="B188" s="336"/>
      <c r="C188" s="337"/>
      <c r="D188" s="337"/>
      <c r="E188" s="337"/>
      <c r="F188" s="337"/>
      <c r="G188" s="337"/>
      <c r="H188" s="337"/>
      <c r="I188" s="337"/>
      <c r="J188" s="337"/>
      <c r="K188" s="337"/>
      <c r="L188" s="337"/>
      <c r="M188" s="337"/>
      <c r="N188" s="337"/>
      <c r="O188" s="337"/>
      <c r="P188" s="262"/>
      <c r="Q188" s="262"/>
      <c r="R188" s="262"/>
      <c r="S188" s="262"/>
      <c r="T188" s="262"/>
      <c r="U188" s="262"/>
      <c r="V188" s="262"/>
      <c r="W188" s="262"/>
      <c r="X188" s="262"/>
      <c r="Y188" s="262"/>
    </row>
    <row r="189" customFormat="false" ht="12.75" hidden="false" customHeight="false" outlineLevel="1" collapsed="false">
      <c r="A189" s="336"/>
      <c r="B189" s="235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62"/>
      <c r="Q189" s="262"/>
      <c r="R189" s="262"/>
      <c r="S189" s="262"/>
      <c r="T189" s="262"/>
      <c r="U189" s="262"/>
      <c r="V189" s="262"/>
      <c r="W189" s="262"/>
      <c r="X189" s="262"/>
      <c r="Y189" s="262"/>
    </row>
    <row r="190" customFormat="false" ht="12.75" hidden="false" customHeight="false" outlineLevel="1" collapsed="false">
      <c r="A190" s="235"/>
      <c r="B190" s="256"/>
      <c r="C190" s="332"/>
      <c r="D190" s="332"/>
      <c r="E190" s="332"/>
      <c r="F190" s="332"/>
      <c r="G190" s="332"/>
      <c r="H190" s="332"/>
      <c r="I190" s="332"/>
      <c r="J190" s="332"/>
      <c r="K190" s="332"/>
      <c r="L190" s="332"/>
      <c r="M190" s="332"/>
      <c r="N190" s="332"/>
      <c r="O190" s="33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</row>
    <row r="191" customFormat="false" ht="12.75" hidden="false" customHeight="false" outlineLevel="1" collapsed="false">
      <c r="A191" s="256"/>
      <c r="B191" s="256"/>
      <c r="C191" s="332"/>
      <c r="D191" s="332"/>
      <c r="E191" s="332"/>
      <c r="F191" s="332"/>
      <c r="G191" s="332"/>
      <c r="H191" s="332"/>
      <c r="I191" s="332"/>
      <c r="J191" s="332"/>
      <c r="K191" s="332"/>
      <c r="L191" s="332"/>
      <c r="M191" s="332"/>
      <c r="N191" s="332"/>
      <c r="O191" s="332"/>
      <c r="P191" s="262"/>
      <c r="Q191" s="262"/>
      <c r="R191" s="262"/>
      <c r="S191" s="262"/>
      <c r="T191" s="262"/>
      <c r="U191" s="262"/>
      <c r="V191" s="262"/>
      <c r="W191" s="262"/>
      <c r="X191" s="262"/>
      <c r="Y191" s="262"/>
    </row>
    <row r="192" customFormat="false" ht="12.75" hidden="false" customHeight="false" outlineLevel="1" collapsed="false">
      <c r="A192" s="256"/>
      <c r="B192" s="235"/>
      <c r="C192" s="235"/>
      <c r="D192" s="235"/>
      <c r="E192" s="235"/>
      <c r="F192" s="235"/>
      <c r="G192" s="235"/>
      <c r="H192" s="235"/>
      <c r="I192" s="235"/>
      <c r="J192" s="235"/>
      <c r="K192" s="235"/>
      <c r="L192" s="235"/>
      <c r="M192" s="235"/>
      <c r="N192" s="235"/>
      <c r="O192" s="235"/>
      <c r="P192" s="262"/>
      <c r="Q192" s="262"/>
      <c r="R192" s="262"/>
      <c r="S192" s="262"/>
      <c r="T192" s="262"/>
      <c r="U192" s="262"/>
      <c r="V192" s="262"/>
      <c r="W192" s="262"/>
      <c r="X192" s="262"/>
      <c r="Y192" s="262"/>
    </row>
    <row r="193" customFormat="false" ht="12.75" hidden="false" customHeight="false" outlineLevel="1" collapsed="false">
      <c r="A193" s="235"/>
      <c r="B193" s="235"/>
      <c r="C193" s="235"/>
      <c r="D193" s="235"/>
      <c r="E193" s="235"/>
      <c r="F193" s="235"/>
      <c r="G193" s="235"/>
      <c r="H193" s="235"/>
      <c r="I193" s="235"/>
      <c r="J193" s="235"/>
      <c r="K193" s="235"/>
      <c r="L193" s="235"/>
      <c r="M193" s="235"/>
      <c r="N193" s="235"/>
      <c r="O193" s="235"/>
      <c r="P193" s="262"/>
      <c r="Q193" s="262"/>
      <c r="R193" s="262"/>
      <c r="S193" s="262"/>
      <c r="T193" s="262"/>
      <c r="U193" s="262"/>
      <c r="V193" s="262"/>
      <c r="W193" s="262"/>
      <c r="X193" s="262"/>
      <c r="Y193" s="262"/>
    </row>
    <row r="194" customFormat="false" ht="12.75" hidden="false" customHeight="false" outlineLevel="1" collapsed="false">
      <c r="A194" s="235"/>
      <c r="B194" s="256"/>
      <c r="C194" s="332"/>
      <c r="D194" s="332"/>
      <c r="E194" s="332"/>
      <c r="F194" s="332"/>
      <c r="G194" s="332"/>
      <c r="H194" s="332"/>
      <c r="I194" s="332"/>
      <c r="J194" s="332"/>
      <c r="K194" s="332"/>
      <c r="L194" s="332"/>
      <c r="M194" s="332"/>
      <c r="N194" s="332"/>
      <c r="O194" s="332"/>
      <c r="P194" s="262"/>
      <c r="Q194" s="262"/>
      <c r="R194" s="262"/>
      <c r="S194" s="262"/>
      <c r="T194" s="262"/>
      <c r="U194" s="262"/>
      <c r="V194" s="262"/>
      <c r="W194" s="262"/>
      <c r="X194" s="262"/>
      <c r="Y194" s="262"/>
    </row>
    <row r="195" customFormat="false" ht="12.75" hidden="false" customHeight="false" outlineLevel="1" collapsed="false">
      <c r="A195" s="256"/>
      <c r="B195" s="235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62"/>
      <c r="Q195" s="262"/>
      <c r="R195" s="262"/>
      <c r="S195" s="262"/>
      <c r="T195" s="262"/>
      <c r="U195" s="262"/>
      <c r="V195" s="262"/>
      <c r="W195" s="262"/>
      <c r="X195" s="262"/>
      <c r="Y195" s="262"/>
    </row>
    <row r="196" customFormat="false" ht="12.75" hidden="false" customHeight="false" outlineLevel="1" collapsed="false">
      <c r="A196" s="268"/>
      <c r="B196" s="235"/>
      <c r="C196" s="235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2"/>
      <c r="S196" s="262"/>
      <c r="T196" s="262"/>
      <c r="U196" s="262"/>
      <c r="V196" s="262"/>
      <c r="W196" s="262"/>
      <c r="X196" s="262"/>
      <c r="Y196" s="262"/>
    </row>
    <row r="197" customFormat="false" ht="12.75" hidden="false" customHeight="false" outlineLevel="1" collapsed="false">
      <c r="A197" s="264"/>
      <c r="B197" s="235"/>
      <c r="C197" s="235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  <c r="O197" s="262"/>
      <c r="P197" s="262"/>
      <c r="Q197" s="262"/>
      <c r="R197" s="262"/>
      <c r="S197" s="262"/>
      <c r="T197" s="262"/>
      <c r="U197" s="262"/>
      <c r="V197" s="262"/>
      <c r="W197" s="262"/>
      <c r="X197" s="262"/>
      <c r="Y197" s="262"/>
    </row>
    <row r="198" customFormat="false" ht="12.75" hidden="false" customHeight="false" outlineLevel="1" collapsed="false">
      <c r="A198" s="264"/>
      <c r="B198" s="235"/>
      <c r="C198" s="235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  <c r="P198" s="262"/>
      <c r="Q198" s="262"/>
      <c r="R198" s="262"/>
      <c r="S198" s="262"/>
      <c r="T198" s="262"/>
      <c r="U198" s="262"/>
      <c r="V198" s="262"/>
      <c r="W198" s="262"/>
      <c r="X198" s="262"/>
      <c r="Y198" s="262"/>
    </row>
    <row r="199" customFormat="false" ht="12.75" hidden="false" customHeight="false" outlineLevel="1" collapsed="false">
      <c r="A199" s="264"/>
      <c r="B199" s="235"/>
      <c r="C199" s="235"/>
      <c r="D199" s="262"/>
      <c r="E199" s="262"/>
      <c r="F199" s="262"/>
      <c r="G199" s="262"/>
      <c r="H199" s="262"/>
      <c r="I199" s="262"/>
      <c r="J199" s="262"/>
      <c r="K199" s="262"/>
      <c r="L199" s="262"/>
      <c r="M199" s="262"/>
      <c r="N199" s="262"/>
      <c r="O199" s="262"/>
      <c r="P199" s="262"/>
      <c r="Q199" s="262"/>
      <c r="R199" s="262"/>
      <c r="S199" s="262"/>
      <c r="T199" s="262"/>
      <c r="U199" s="262"/>
      <c r="V199" s="262"/>
      <c r="W199" s="262"/>
      <c r="X199" s="262"/>
      <c r="Y199" s="262"/>
    </row>
    <row r="200" customFormat="false" ht="12.75" hidden="false" customHeight="false" outlineLevel="1" collapsed="false">
      <c r="A200" s="264"/>
      <c r="B200" s="235"/>
      <c r="C200" s="235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  <c r="O200" s="262"/>
      <c r="P200" s="262"/>
      <c r="Q200" s="262"/>
      <c r="R200" s="262"/>
      <c r="S200" s="262"/>
      <c r="T200" s="262"/>
      <c r="U200" s="262"/>
      <c r="V200" s="262"/>
      <c r="W200" s="262"/>
      <c r="X200" s="262"/>
      <c r="Y200" s="262"/>
    </row>
    <row r="201" customFormat="false" ht="12.75" hidden="false" customHeight="false" outlineLevel="1" collapsed="false">
      <c r="A201" s="264"/>
      <c r="B201" s="235"/>
      <c r="C201" s="235"/>
      <c r="D201" s="262"/>
      <c r="E201" s="262"/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  <c r="P201" s="262"/>
      <c r="Q201" s="262"/>
      <c r="R201" s="262"/>
      <c r="S201" s="262"/>
      <c r="T201" s="262"/>
      <c r="U201" s="262"/>
      <c r="V201" s="262"/>
      <c r="W201" s="262"/>
      <c r="X201" s="262"/>
      <c r="Y201" s="262"/>
    </row>
    <row r="202" customFormat="false" ht="12.75" hidden="false" customHeight="false" outlineLevel="1" collapsed="false">
      <c r="A202" s="264"/>
      <c r="B202" s="235"/>
      <c r="C202" s="235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262"/>
      <c r="Q202" s="262"/>
      <c r="R202" s="262"/>
      <c r="S202" s="262"/>
      <c r="T202" s="262"/>
      <c r="U202" s="262"/>
      <c r="V202" s="262"/>
      <c r="W202" s="262"/>
      <c r="X202" s="262"/>
      <c r="Y202" s="262"/>
    </row>
    <row r="203" customFormat="false" ht="12.75" hidden="false" customHeight="false" outlineLevel="1" collapsed="false">
      <c r="A203" s="264"/>
      <c r="B203" s="235"/>
      <c r="C203" s="235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  <c r="P203" s="262"/>
      <c r="Q203" s="262"/>
      <c r="R203" s="262"/>
      <c r="S203" s="262"/>
      <c r="T203" s="262"/>
      <c r="U203" s="262"/>
      <c r="V203" s="262"/>
      <c r="W203" s="262"/>
      <c r="X203" s="262"/>
      <c r="Y203" s="262"/>
    </row>
    <row r="204" customFormat="false" ht="12.75" hidden="false" customHeight="false" outlineLevel="1" collapsed="false">
      <c r="A204" s="273"/>
      <c r="B204" s="235"/>
      <c r="C204" s="235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  <c r="P204" s="262"/>
      <c r="Q204" s="262"/>
      <c r="R204" s="262"/>
      <c r="S204" s="262"/>
      <c r="T204" s="262"/>
      <c r="U204" s="262"/>
      <c r="V204" s="262"/>
      <c r="W204" s="262"/>
      <c r="X204" s="262"/>
      <c r="Y204" s="262"/>
    </row>
    <row r="205" customFormat="false" ht="12.75" hidden="false" customHeight="false" outlineLevel="1" collapsed="false">
      <c r="A205" s="264"/>
      <c r="B205" s="235"/>
      <c r="C205" s="235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  <c r="P205" s="262"/>
      <c r="Q205" s="262"/>
      <c r="R205" s="262"/>
      <c r="S205" s="262"/>
      <c r="T205" s="262"/>
      <c r="U205" s="262"/>
      <c r="V205" s="262"/>
      <c r="W205" s="262"/>
      <c r="X205" s="262"/>
      <c r="Y205" s="262"/>
    </row>
    <row r="206" customFormat="false" ht="12.75" hidden="false" customHeight="false" outlineLevel="1" collapsed="false">
      <c r="A206" s="264"/>
      <c r="B206" s="235"/>
      <c r="C206" s="235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  <c r="P206" s="262"/>
      <c r="Q206" s="262"/>
      <c r="R206" s="262"/>
      <c r="S206" s="262"/>
      <c r="T206" s="262"/>
      <c r="U206" s="262"/>
      <c r="V206" s="262"/>
      <c r="W206" s="262"/>
      <c r="X206" s="262"/>
      <c r="Y206" s="262"/>
    </row>
    <row r="207" customFormat="false" ht="12.75" hidden="false" customHeight="false" outlineLevel="1" collapsed="false">
      <c r="A207" s="264"/>
      <c r="B207" s="235"/>
      <c r="C207" s="235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  <c r="P207" s="262"/>
      <c r="Q207" s="262"/>
      <c r="R207" s="262"/>
      <c r="S207" s="262"/>
      <c r="T207" s="262"/>
      <c r="U207" s="262"/>
      <c r="V207" s="262"/>
      <c r="W207" s="262"/>
      <c r="X207" s="262"/>
      <c r="Y207" s="262"/>
    </row>
    <row r="208" customFormat="false" ht="12.75" hidden="false" customHeight="false" outlineLevel="1" collapsed="false">
      <c r="A208" s="264"/>
      <c r="B208" s="235"/>
      <c r="C208" s="235"/>
      <c r="D208" s="262"/>
      <c r="E208" s="262"/>
      <c r="F208" s="262"/>
      <c r="G208" s="262"/>
      <c r="H208" s="262"/>
      <c r="I208" s="262"/>
      <c r="J208" s="262"/>
      <c r="K208" s="262"/>
      <c r="L208" s="262"/>
      <c r="M208" s="262"/>
      <c r="N208" s="262"/>
      <c r="O208" s="262"/>
      <c r="P208" s="262"/>
      <c r="Q208" s="262"/>
      <c r="R208" s="262"/>
      <c r="S208" s="262"/>
      <c r="T208" s="262"/>
      <c r="U208" s="262"/>
      <c r="V208" s="262"/>
      <c r="W208" s="262"/>
      <c r="X208" s="262"/>
      <c r="Y208" s="262"/>
    </row>
    <row r="209" customFormat="false" ht="12.75" hidden="false" customHeight="false" outlineLevel="1" collapsed="false">
      <c r="A209" s="264"/>
      <c r="B209" s="235"/>
      <c r="C209" s="235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  <c r="P209" s="262"/>
      <c r="Q209" s="262"/>
      <c r="R209" s="262"/>
      <c r="S209" s="262"/>
      <c r="T209" s="262"/>
      <c r="U209" s="262"/>
      <c r="V209" s="262"/>
      <c r="W209" s="262"/>
      <c r="X209" s="262"/>
      <c r="Y209" s="262"/>
    </row>
    <row r="210" customFormat="false" ht="12.75" hidden="false" customHeight="false" outlineLevel="1" collapsed="false">
      <c r="A210" s="264"/>
      <c r="B210" s="235"/>
      <c r="C210" s="235"/>
      <c r="D210" s="262"/>
      <c r="E210" s="262"/>
      <c r="F210" s="262"/>
      <c r="G210" s="262"/>
      <c r="H210" s="262"/>
      <c r="I210" s="262"/>
      <c r="J210" s="262"/>
      <c r="K210" s="262"/>
      <c r="L210" s="262"/>
      <c r="M210" s="262"/>
      <c r="N210" s="262"/>
      <c r="O210" s="262"/>
      <c r="P210" s="262"/>
      <c r="Q210" s="262"/>
      <c r="R210" s="262"/>
      <c r="S210" s="262"/>
      <c r="T210" s="262"/>
      <c r="U210" s="262"/>
      <c r="V210" s="262"/>
      <c r="W210" s="262"/>
      <c r="X210" s="262"/>
      <c r="Y210" s="262"/>
    </row>
    <row r="211" customFormat="false" ht="12.75" hidden="false" customHeight="false" outlineLevel="1" collapsed="false">
      <c r="A211" s="264"/>
      <c r="B211" s="235"/>
      <c r="C211" s="235"/>
      <c r="D211" s="262"/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  <c r="P211" s="262"/>
      <c r="Q211" s="262"/>
      <c r="R211" s="262"/>
      <c r="S211" s="262"/>
      <c r="T211" s="262"/>
      <c r="U211" s="262"/>
      <c r="V211" s="262"/>
      <c r="W211" s="262"/>
      <c r="X211" s="262"/>
      <c r="Y211" s="262"/>
    </row>
    <row r="212" customFormat="false" ht="12.75" hidden="false" customHeight="false" outlineLevel="1" collapsed="false">
      <c r="A212" s="264"/>
      <c r="B212" s="235"/>
      <c r="C212" s="235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  <c r="P212" s="262"/>
      <c r="Q212" s="262"/>
      <c r="R212" s="262"/>
      <c r="S212" s="262"/>
      <c r="T212" s="262"/>
      <c r="U212" s="262"/>
      <c r="V212" s="262"/>
      <c r="W212" s="262"/>
      <c r="X212" s="262"/>
      <c r="Y212" s="262"/>
    </row>
    <row r="213" customFormat="false" ht="12.75" hidden="false" customHeight="false" outlineLevel="1" collapsed="false">
      <c r="A213" s="264"/>
      <c r="B213" s="235"/>
      <c r="C213" s="235"/>
      <c r="D213" s="262"/>
      <c r="E213" s="262"/>
      <c r="F213" s="262"/>
      <c r="G213" s="262"/>
      <c r="H213" s="262"/>
      <c r="I213" s="262"/>
      <c r="J213" s="262"/>
      <c r="K213" s="262"/>
      <c r="L213" s="262"/>
      <c r="M213" s="262"/>
      <c r="N213" s="262"/>
      <c r="O213" s="262"/>
      <c r="P213" s="262"/>
      <c r="Q213" s="262"/>
      <c r="R213" s="262"/>
      <c r="S213" s="262"/>
      <c r="T213" s="262"/>
      <c r="U213" s="262"/>
      <c r="V213" s="262"/>
      <c r="W213" s="262"/>
      <c r="X213" s="262"/>
      <c r="Y213" s="262"/>
    </row>
    <row r="214" customFormat="false" ht="12.75" hidden="false" customHeight="false" outlineLevel="1" collapsed="false">
      <c r="A214" s="264"/>
      <c r="B214" s="235"/>
      <c r="C214" s="235"/>
      <c r="D214" s="262"/>
      <c r="E214" s="262"/>
      <c r="F214" s="262"/>
      <c r="G214" s="262"/>
      <c r="H214" s="262"/>
      <c r="I214" s="262"/>
      <c r="J214" s="262"/>
      <c r="K214" s="262"/>
      <c r="L214" s="262"/>
      <c r="M214" s="262"/>
      <c r="N214" s="262"/>
      <c r="O214" s="262"/>
      <c r="P214" s="262"/>
      <c r="Q214" s="262"/>
      <c r="R214" s="262"/>
      <c r="S214" s="262"/>
      <c r="T214" s="262"/>
      <c r="U214" s="262"/>
      <c r="V214" s="262"/>
      <c r="W214" s="262"/>
      <c r="X214" s="262"/>
      <c r="Y214" s="262"/>
    </row>
    <row r="215" customFormat="false" ht="12.75" hidden="false" customHeight="false" outlineLevel="1" collapsed="false">
      <c r="A215" s="264"/>
      <c r="B215" s="235"/>
      <c r="C215" s="235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  <c r="O215" s="262"/>
      <c r="P215" s="262"/>
      <c r="Q215" s="262"/>
      <c r="R215" s="262"/>
      <c r="S215" s="262"/>
      <c r="T215" s="262"/>
      <c r="U215" s="262"/>
      <c r="V215" s="262"/>
      <c r="W215" s="262"/>
      <c r="X215" s="262"/>
      <c r="Y215" s="262"/>
    </row>
    <row r="216" customFormat="false" ht="12.75" hidden="false" customHeight="false" outlineLevel="1" collapsed="false">
      <c r="A216" s="268"/>
      <c r="B216" s="235"/>
      <c r="C216" s="235"/>
      <c r="D216" s="262"/>
      <c r="E216" s="262"/>
      <c r="F216" s="262"/>
      <c r="G216" s="262"/>
      <c r="H216" s="262"/>
      <c r="I216" s="262"/>
      <c r="J216" s="262"/>
      <c r="K216" s="262"/>
      <c r="L216" s="262"/>
      <c r="M216" s="262"/>
      <c r="N216" s="262"/>
      <c r="O216" s="262"/>
      <c r="P216" s="262"/>
      <c r="Q216" s="262"/>
      <c r="R216" s="262"/>
      <c r="S216" s="262"/>
      <c r="T216" s="262"/>
      <c r="U216" s="262"/>
      <c r="V216" s="262"/>
      <c r="W216" s="262"/>
      <c r="X216" s="262"/>
      <c r="Y216" s="262"/>
    </row>
    <row r="217" customFormat="false" ht="12.75" hidden="false" customHeight="false" outlineLevel="1" collapsed="false">
      <c r="A217" s="273"/>
      <c r="B217" s="235"/>
      <c r="C217" s="235"/>
      <c r="D217" s="262"/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  <c r="P217" s="262"/>
      <c r="Q217" s="262"/>
      <c r="R217" s="262"/>
      <c r="S217" s="262"/>
      <c r="T217" s="262"/>
      <c r="U217" s="262"/>
      <c r="V217" s="262"/>
      <c r="W217" s="262"/>
      <c r="X217" s="262"/>
      <c r="Y217" s="262"/>
    </row>
    <row r="218" customFormat="false" ht="12.75" hidden="false" customHeight="false" outlineLevel="1" collapsed="false">
      <c r="A218" s="273"/>
      <c r="B218" s="235"/>
      <c r="C218" s="235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  <c r="O218" s="262"/>
      <c r="P218" s="262"/>
      <c r="Q218" s="262"/>
      <c r="R218" s="262"/>
      <c r="S218" s="262"/>
      <c r="T218" s="262"/>
      <c r="U218" s="262"/>
      <c r="V218" s="262"/>
      <c r="W218" s="262"/>
      <c r="X218" s="262"/>
      <c r="Y218" s="262"/>
    </row>
    <row r="219" customFormat="false" ht="15" hidden="false" customHeight="true" outlineLevel="1" collapsed="false">
      <c r="A219" s="273"/>
      <c r="B219" s="235"/>
      <c r="C219" s="235"/>
      <c r="D219" s="235"/>
      <c r="E219" s="276"/>
      <c r="F219" s="276"/>
      <c r="G219" s="276"/>
      <c r="H219" s="262"/>
      <c r="I219" s="262"/>
      <c r="J219" s="262"/>
      <c r="K219" s="262"/>
      <c r="L219" s="262"/>
      <c r="M219" s="262"/>
      <c r="N219" s="262"/>
      <c r="O219" s="262"/>
      <c r="P219" s="262"/>
      <c r="Q219" s="262"/>
      <c r="R219" s="262"/>
      <c r="S219" s="262"/>
      <c r="T219" s="262"/>
      <c r="U219" s="262"/>
      <c r="V219" s="262"/>
      <c r="W219" s="262"/>
      <c r="X219" s="262"/>
      <c r="Y219" s="262"/>
    </row>
    <row r="220" customFormat="false" ht="12.75" hidden="false" customHeight="false" outlineLevel="1" collapsed="false">
      <c r="A220" s="273"/>
      <c r="B220" s="235"/>
      <c r="C220" s="235"/>
      <c r="D220" s="235"/>
      <c r="E220" s="276"/>
      <c r="F220" s="276"/>
      <c r="G220" s="276"/>
      <c r="H220" s="262"/>
      <c r="I220" s="262"/>
      <c r="J220" s="262"/>
      <c r="K220" s="262"/>
      <c r="L220" s="262"/>
      <c r="M220" s="262"/>
      <c r="N220" s="262"/>
      <c r="O220" s="262"/>
      <c r="P220" s="262"/>
      <c r="Q220" s="262"/>
      <c r="R220" s="262"/>
      <c r="S220" s="262"/>
      <c r="T220" s="262"/>
      <c r="U220" s="262"/>
      <c r="V220" s="262"/>
      <c r="W220" s="262"/>
      <c r="X220" s="262"/>
      <c r="Y220" s="262"/>
    </row>
    <row r="221" customFormat="false" ht="14.25" hidden="false" customHeight="true" outlineLevel="1" collapsed="false">
      <c r="A221" s="273"/>
      <c r="B221" s="235"/>
      <c r="C221" s="235"/>
      <c r="D221" s="235"/>
      <c r="E221" s="276"/>
      <c r="F221" s="276"/>
      <c r="G221" s="276"/>
      <c r="H221" s="262"/>
      <c r="I221" s="262"/>
      <c r="J221" s="262"/>
      <c r="K221" s="262"/>
      <c r="L221" s="262"/>
      <c r="M221" s="262"/>
      <c r="N221" s="262"/>
      <c r="O221" s="262"/>
      <c r="P221" s="262"/>
      <c r="Q221" s="262"/>
      <c r="R221" s="262"/>
      <c r="S221" s="262"/>
      <c r="T221" s="262"/>
      <c r="U221" s="262"/>
      <c r="V221" s="262"/>
      <c r="W221" s="262"/>
      <c r="X221" s="262"/>
      <c r="Y221" s="262"/>
    </row>
    <row r="222" customFormat="false" ht="12.75" hidden="false" customHeight="false" outlineLevel="1" collapsed="false">
      <c r="A222" s="273"/>
      <c r="B222" s="235"/>
      <c r="C222" s="235"/>
      <c r="D222" s="235"/>
      <c r="E222" s="276"/>
      <c r="F222" s="276"/>
      <c r="G222" s="276"/>
      <c r="H222" s="262"/>
      <c r="I222" s="262"/>
      <c r="J222" s="262"/>
      <c r="K222" s="262"/>
      <c r="L222" s="262"/>
      <c r="M222" s="262"/>
      <c r="N222" s="262"/>
      <c r="O222" s="262"/>
      <c r="P222" s="262"/>
      <c r="Q222" s="262"/>
      <c r="R222" s="262"/>
      <c r="S222" s="262"/>
      <c r="T222" s="262"/>
      <c r="U222" s="262"/>
      <c r="V222" s="262"/>
      <c r="W222" s="262"/>
      <c r="X222" s="262"/>
      <c r="Y222" s="262"/>
    </row>
    <row r="223" customFormat="false" ht="12.75" hidden="false" customHeight="false" outlineLevel="1" collapsed="false">
      <c r="A223" s="273"/>
      <c r="B223" s="235"/>
      <c r="C223" s="235"/>
      <c r="D223" s="235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</row>
    <row r="224" customFormat="false" ht="12.75" hidden="false" customHeight="false" outlineLevel="1" collapsed="false">
      <c r="A224" s="275"/>
      <c r="B224" s="235"/>
      <c r="C224" s="235"/>
      <c r="D224" s="235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</row>
    <row r="225" customFormat="false" ht="12.75" hidden="false" customHeight="false" outlineLevel="1" collapsed="false">
      <c r="A225" s="275"/>
      <c r="B225" s="235"/>
      <c r="C225" s="235"/>
      <c r="D225" s="235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</row>
    <row r="226" customFormat="false" ht="12.75" hidden="false" customHeight="false" outlineLevel="1" collapsed="false">
      <c r="A226" s="275"/>
      <c r="B226" s="235"/>
      <c r="C226" s="235"/>
      <c r="D226" s="235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</row>
    <row r="227" customFormat="false" ht="12.75" hidden="false" customHeight="false" outlineLevel="1" collapsed="false">
      <c r="A227" s="276"/>
      <c r="B227" s="235"/>
      <c r="C227" s="235"/>
      <c r="D227" s="235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</row>
    <row r="228" customFormat="false" ht="12.75" hidden="false" customHeight="false" outlineLevel="1" collapsed="false">
      <c r="A228" s="235"/>
      <c r="B228" s="235"/>
      <c r="C228" s="235"/>
      <c r="D228" s="235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</row>
    <row r="229" customFormat="false" ht="12.75" hidden="false" customHeight="false" outlineLevel="1" collapsed="false">
      <c r="A229" s="235"/>
      <c r="B229" s="235"/>
      <c r="C229" s="235"/>
      <c r="D229" s="235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</row>
    <row r="230" customFormat="false" ht="12.75" hidden="false" customHeight="false" outlineLevel="1" collapsed="false">
      <c r="A230" s="235"/>
      <c r="B230" s="235"/>
      <c r="C230" s="235"/>
      <c r="D230" s="235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</row>
    <row r="231" customFormat="false" ht="12.75" hidden="false" customHeight="false" outlineLevel="1" collapsed="false">
      <c r="A231" s="256"/>
      <c r="B231" s="235"/>
      <c r="C231" s="235"/>
      <c r="D231" s="235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</row>
    <row r="232" customFormat="false" ht="12.75" hidden="false" customHeight="false" outlineLevel="1" collapsed="false">
      <c r="A232" s="256"/>
      <c r="B232" s="235"/>
      <c r="C232" s="235"/>
      <c r="D232" s="235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</row>
    <row r="233" customFormat="false" ht="12.75" hidden="false" customHeight="false" outlineLevel="1" collapsed="false">
      <c r="A233" s="256"/>
      <c r="B233" s="235"/>
      <c r="C233" s="235"/>
      <c r="D233" s="235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</row>
    <row r="234" customFormat="false" ht="12.75" hidden="false" customHeight="false" outlineLevel="1" collapsed="false">
      <c r="A234" s="235"/>
      <c r="B234" s="235"/>
      <c r="C234" s="235"/>
      <c r="D234" s="235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</row>
    <row r="235" customFormat="false" ht="12.75" hidden="false" customHeight="false" outlineLevel="1" collapsed="false">
      <c r="A235" s="235"/>
      <c r="B235" s="235"/>
      <c r="C235" s="235"/>
      <c r="D235" s="235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</row>
    <row r="236" customFormat="false" ht="12.75" hidden="false" customHeight="false" outlineLevel="1" collapsed="false">
      <c r="A236" s="242"/>
      <c r="B236" s="242"/>
      <c r="C236" s="242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</row>
    <row r="237" customFormat="false" ht="12.75" hidden="false" customHeight="false" outlineLevel="1" collapsed="false">
      <c r="A237" s="273"/>
      <c r="B237" s="235"/>
      <c r="C237" s="235"/>
      <c r="D237" s="235"/>
      <c r="E237" s="276"/>
      <c r="F237" s="276"/>
      <c r="G237" s="276"/>
      <c r="H237" s="262"/>
      <c r="I237" s="262"/>
      <c r="J237" s="262"/>
      <c r="K237" s="262"/>
      <c r="L237" s="262"/>
      <c r="M237" s="262"/>
      <c r="N237" s="262"/>
      <c r="O237" s="262"/>
      <c r="P237" s="262"/>
      <c r="Q237" s="262"/>
      <c r="R237" s="262"/>
      <c r="S237" s="262"/>
      <c r="T237" s="262"/>
      <c r="U237" s="262"/>
      <c r="V237" s="262"/>
      <c r="W237" s="262"/>
      <c r="X237" s="262"/>
      <c r="Y237" s="262"/>
    </row>
    <row r="238" customFormat="false" ht="12.75" hidden="false" customHeight="false" outlineLevel="1" collapsed="false">
      <c r="A238" s="264"/>
      <c r="B238" s="235"/>
      <c r="C238" s="235"/>
      <c r="D238" s="235"/>
      <c r="E238" s="276"/>
      <c r="F238" s="276"/>
      <c r="G238" s="276"/>
      <c r="H238" s="262"/>
      <c r="I238" s="262"/>
      <c r="J238" s="262"/>
      <c r="K238" s="262"/>
      <c r="L238" s="262"/>
      <c r="M238" s="262"/>
      <c r="N238" s="262"/>
      <c r="O238" s="262"/>
      <c r="P238" s="262"/>
      <c r="Q238" s="262"/>
      <c r="R238" s="262"/>
      <c r="S238" s="262"/>
      <c r="T238" s="262"/>
      <c r="U238" s="262"/>
      <c r="V238" s="262"/>
      <c r="W238" s="262"/>
      <c r="X238" s="262"/>
      <c r="Y238" s="262"/>
    </row>
    <row r="239" customFormat="false" ht="12.75" hidden="false" customHeight="false" outlineLevel="1" collapsed="false">
      <c r="A239" s="264"/>
      <c r="B239" s="235"/>
      <c r="C239" s="235"/>
      <c r="D239" s="235"/>
      <c r="E239" s="276"/>
      <c r="F239" s="276"/>
      <c r="G239" s="276"/>
      <c r="H239" s="262"/>
      <c r="I239" s="262"/>
      <c r="J239" s="262"/>
      <c r="K239" s="262"/>
      <c r="L239" s="262"/>
      <c r="M239" s="262"/>
      <c r="N239" s="262"/>
      <c r="O239" s="262"/>
      <c r="P239" s="262"/>
      <c r="Q239" s="262"/>
      <c r="R239" s="262"/>
      <c r="S239" s="262"/>
      <c r="T239" s="262"/>
      <c r="U239" s="262"/>
      <c r="V239" s="262"/>
      <c r="W239" s="262"/>
      <c r="X239" s="262"/>
      <c r="Y239" s="262"/>
    </row>
    <row r="240" customFormat="false" ht="12.75" hidden="false" customHeight="false" outlineLevel="1" collapsed="false">
      <c r="A240" s="268"/>
      <c r="B240" s="235"/>
      <c r="C240" s="235"/>
      <c r="D240" s="235"/>
      <c r="E240" s="276"/>
      <c r="F240" s="276"/>
      <c r="G240" s="276"/>
      <c r="H240" s="262"/>
      <c r="I240" s="262"/>
      <c r="J240" s="262"/>
      <c r="K240" s="262"/>
      <c r="L240" s="262"/>
      <c r="M240" s="262"/>
      <c r="N240" s="262"/>
      <c r="O240" s="262"/>
      <c r="P240" s="262"/>
      <c r="Q240" s="262"/>
      <c r="R240" s="262"/>
      <c r="S240" s="262"/>
      <c r="T240" s="262"/>
      <c r="U240" s="262"/>
      <c r="V240" s="262"/>
      <c r="W240" s="262"/>
      <c r="X240" s="262"/>
      <c r="Y240" s="262"/>
    </row>
    <row r="241" customFormat="false" ht="12.75" hidden="false" customHeight="false" outlineLevel="1" collapsed="false">
      <c r="A241" s="276"/>
      <c r="B241" s="235"/>
      <c r="C241" s="235"/>
      <c r="D241" s="235"/>
      <c r="E241" s="276"/>
      <c r="F241" s="276"/>
      <c r="G241" s="276"/>
      <c r="H241" s="262"/>
      <c r="I241" s="262"/>
      <c r="J241" s="262"/>
      <c r="K241" s="262"/>
      <c r="L241" s="262"/>
      <c r="M241" s="262"/>
      <c r="N241" s="262"/>
      <c r="O241" s="262"/>
      <c r="P241" s="262"/>
      <c r="Q241" s="262"/>
      <c r="R241" s="262"/>
      <c r="S241" s="262"/>
      <c r="T241" s="262"/>
      <c r="U241" s="262"/>
      <c r="V241" s="262"/>
      <c r="W241" s="262"/>
      <c r="X241" s="262"/>
      <c r="Y241" s="262"/>
    </row>
    <row r="242" customFormat="false" ht="12.75" hidden="false" customHeight="false" outlineLevel="1" collapsed="false">
      <c r="A242" s="273"/>
      <c r="B242" s="235"/>
      <c r="C242" s="235"/>
      <c r="D242" s="235"/>
      <c r="E242" s="276"/>
      <c r="F242" s="276"/>
      <c r="G242" s="276"/>
      <c r="H242" s="262"/>
      <c r="I242" s="262"/>
      <c r="J242" s="262"/>
      <c r="K242" s="262"/>
      <c r="L242" s="262"/>
      <c r="M242" s="262"/>
      <c r="N242" s="262"/>
      <c r="O242" s="262"/>
      <c r="P242" s="262"/>
      <c r="Q242" s="262"/>
      <c r="R242" s="262"/>
      <c r="S242" s="262"/>
      <c r="T242" s="262"/>
      <c r="U242" s="262"/>
      <c r="V242" s="262"/>
      <c r="W242" s="262"/>
      <c r="X242" s="262"/>
      <c r="Y242" s="262"/>
    </row>
    <row r="243" customFormat="false" ht="12.75" hidden="false" customHeight="false" outlineLevel="1" collapsed="false">
      <c r="A243" s="264"/>
      <c r="B243" s="235"/>
      <c r="C243" s="235"/>
      <c r="D243" s="235"/>
      <c r="E243" s="276"/>
      <c r="F243" s="276"/>
      <c r="G243" s="276"/>
      <c r="H243" s="262"/>
      <c r="I243" s="262"/>
      <c r="J243" s="262"/>
      <c r="K243" s="262"/>
      <c r="L243" s="262"/>
      <c r="M243" s="262"/>
      <c r="N243" s="262"/>
      <c r="O243" s="262"/>
      <c r="P243" s="262"/>
      <c r="Q243" s="262"/>
      <c r="R243" s="262"/>
      <c r="S243" s="262"/>
      <c r="T243" s="262"/>
      <c r="U243" s="262"/>
      <c r="V243" s="262"/>
      <c r="W243" s="262"/>
      <c r="X243" s="262"/>
      <c r="Y243" s="262"/>
    </row>
    <row r="244" customFormat="false" ht="12.75" hidden="false" customHeight="false" outlineLevel="1" collapsed="false">
      <c r="A244" s="264"/>
      <c r="B244" s="235"/>
      <c r="C244" s="235"/>
      <c r="D244" s="235"/>
      <c r="E244" s="276"/>
      <c r="F244" s="276"/>
      <c r="G244" s="276"/>
      <c r="H244" s="262"/>
      <c r="I244" s="262"/>
      <c r="J244" s="262"/>
      <c r="K244" s="262"/>
      <c r="L244" s="262"/>
      <c r="M244" s="262"/>
      <c r="N244" s="262"/>
      <c r="O244" s="262"/>
      <c r="P244" s="262"/>
      <c r="Q244" s="262"/>
      <c r="R244" s="262"/>
      <c r="S244" s="262"/>
      <c r="T244" s="262"/>
      <c r="U244" s="262"/>
      <c r="V244" s="262"/>
      <c r="W244" s="262"/>
      <c r="X244" s="262"/>
      <c r="Y244" s="262"/>
    </row>
    <row r="245" customFormat="false" ht="12.75" hidden="false" customHeight="false" outlineLevel="1" collapsed="false">
      <c r="A245" s="264"/>
      <c r="B245" s="235"/>
      <c r="C245" s="235"/>
      <c r="D245" s="262"/>
      <c r="E245" s="276"/>
      <c r="F245" s="276"/>
      <c r="G245" s="276"/>
      <c r="H245" s="262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262"/>
      <c r="T245" s="262"/>
      <c r="U245" s="262"/>
      <c r="V245" s="262"/>
      <c r="W245" s="262"/>
      <c r="X245" s="262"/>
      <c r="Y245" s="262"/>
    </row>
    <row r="246" customFormat="false" ht="12.75" hidden="false" customHeight="false" outlineLevel="1" collapsed="false">
      <c r="A246" s="264"/>
      <c r="B246" s="235"/>
      <c r="C246" s="235"/>
      <c r="D246" s="235"/>
      <c r="E246" s="276"/>
      <c r="F246" s="276"/>
      <c r="G246" s="276"/>
      <c r="H246" s="262"/>
      <c r="I246" s="262"/>
      <c r="J246" s="262"/>
      <c r="K246" s="262"/>
      <c r="L246" s="262"/>
      <c r="M246" s="262"/>
      <c r="N246" s="262"/>
      <c r="O246" s="262"/>
      <c r="P246" s="262"/>
      <c r="Q246" s="262"/>
      <c r="R246" s="262"/>
      <c r="S246" s="262"/>
      <c r="T246" s="262"/>
      <c r="U246" s="262"/>
      <c r="V246" s="262"/>
      <c r="W246" s="262"/>
      <c r="X246" s="262"/>
      <c r="Y246" s="262"/>
    </row>
    <row r="247" customFormat="false" ht="12.75" hidden="false" customHeight="false" outlineLevel="1" collapsed="false">
      <c r="A247" s="276"/>
      <c r="B247" s="235"/>
      <c r="C247" s="235"/>
      <c r="D247" s="235"/>
      <c r="E247" s="276"/>
      <c r="F247" s="276"/>
      <c r="G247" s="276"/>
      <c r="H247" s="262"/>
      <c r="I247" s="262"/>
      <c r="J247" s="262"/>
      <c r="K247" s="262"/>
      <c r="L247" s="262"/>
      <c r="M247" s="262"/>
      <c r="N247" s="262"/>
      <c r="O247" s="262"/>
      <c r="P247" s="262"/>
      <c r="Q247" s="262"/>
      <c r="R247" s="262"/>
      <c r="S247" s="262"/>
      <c r="T247" s="262"/>
      <c r="U247" s="262"/>
      <c r="V247" s="262"/>
      <c r="W247" s="262"/>
      <c r="X247" s="262"/>
      <c r="Y247" s="262"/>
    </row>
    <row r="248" customFormat="false" ht="12.75" hidden="false" customHeight="false" outlineLevel="1" collapsed="false">
      <c r="A248" s="273"/>
      <c r="B248" s="235"/>
      <c r="C248" s="235"/>
      <c r="D248" s="235"/>
      <c r="E248" s="276"/>
      <c r="F248" s="276"/>
      <c r="G248" s="276"/>
      <c r="H248" s="262"/>
      <c r="I248" s="262"/>
      <c r="J248" s="262"/>
      <c r="K248" s="262"/>
      <c r="L248" s="262"/>
      <c r="M248" s="262"/>
      <c r="N248" s="262"/>
      <c r="O248" s="262"/>
      <c r="P248" s="262"/>
      <c r="Q248" s="262"/>
      <c r="R248" s="262"/>
      <c r="S248" s="262"/>
      <c r="T248" s="262"/>
      <c r="U248" s="262"/>
      <c r="V248" s="262"/>
      <c r="W248" s="262"/>
      <c r="X248" s="262"/>
      <c r="Y248" s="262"/>
    </row>
    <row r="249" customFormat="false" ht="12.75" hidden="false" customHeight="false" outlineLevel="1" collapsed="false">
      <c r="A249" s="276"/>
      <c r="B249" s="235"/>
      <c r="C249" s="235"/>
      <c r="D249" s="235"/>
      <c r="E249" s="276"/>
      <c r="F249" s="276"/>
      <c r="G249" s="276"/>
      <c r="H249" s="262"/>
      <c r="I249" s="262"/>
      <c r="J249" s="262"/>
      <c r="K249" s="262"/>
      <c r="L249" s="262"/>
      <c r="M249" s="262"/>
      <c r="N249" s="262"/>
      <c r="O249" s="262"/>
      <c r="P249" s="262"/>
      <c r="Q249" s="262"/>
      <c r="R249" s="262"/>
      <c r="S249" s="262"/>
      <c r="T249" s="262"/>
      <c r="U249" s="262"/>
      <c r="V249" s="262"/>
      <c r="W249" s="262"/>
      <c r="X249" s="262"/>
      <c r="Y249" s="262"/>
    </row>
    <row r="250" customFormat="false" ht="12.75" hidden="false" customHeight="false" outlineLevel="1" collapsed="false">
      <c r="A250" s="273"/>
      <c r="B250" s="235"/>
      <c r="C250" s="235"/>
      <c r="D250" s="235"/>
      <c r="E250" s="276"/>
      <c r="F250" s="276"/>
      <c r="G250" s="276"/>
      <c r="H250" s="262"/>
      <c r="I250" s="262"/>
      <c r="J250" s="262"/>
      <c r="K250" s="262"/>
      <c r="L250" s="262"/>
      <c r="M250" s="262"/>
      <c r="N250" s="262"/>
      <c r="O250" s="262"/>
      <c r="P250" s="262"/>
      <c r="Q250" s="262"/>
      <c r="R250" s="262"/>
      <c r="S250" s="262"/>
      <c r="T250" s="262"/>
      <c r="U250" s="262"/>
      <c r="V250" s="262"/>
      <c r="W250" s="262"/>
      <c r="X250" s="262"/>
      <c r="Y250" s="262"/>
    </row>
    <row r="251" customFormat="false" ht="12.75" hidden="false" customHeight="false" outlineLevel="1" collapsed="false">
      <c r="A251" s="264"/>
      <c r="B251" s="235"/>
      <c r="C251" s="235"/>
      <c r="D251" s="235"/>
      <c r="E251" s="276"/>
      <c r="F251" s="276"/>
      <c r="G251" s="276"/>
      <c r="H251" s="262"/>
      <c r="I251" s="262"/>
      <c r="J251" s="262"/>
      <c r="K251" s="262"/>
      <c r="L251" s="262"/>
      <c r="M251" s="262"/>
      <c r="N251" s="262"/>
      <c r="O251" s="262"/>
      <c r="P251" s="262"/>
      <c r="Q251" s="262"/>
      <c r="R251" s="262"/>
      <c r="S251" s="262"/>
      <c r="T251" s="262"/>
      <c r="U251" s="262"/>
      <c r="V251" s="262"/>
      <c r="W251" s="262"/>
      <c r="X251" s="262"/>
      <c r="Y251" s="262"/>
    </row>
    <row r="252" customFormat="false" ht="12.75" hidden="false" customHeight="false" outlineLevel="1" collapsed="false">
      <c r="A252" s="273"/>
      <c r="B252" s="235"/>
      <c r="C252" s="235"/>
      <c r="D252" s="235"/>
      <c r="E252" s="276"/>
      <c r="F252" s="276"/>
      <c r="G252" s="276"/>
      <c r="H252" s="262"/>
      <c r="I252" s="262"/>
      <c r="J252" s="262"/>
      <c r="K252" s="262"/>
      <c r="L252" s="262"/>
      <c r="M252" s="262"/>
      <c r="N252" s="262"/>
      <c r="O252" s="262"/>
      <c r="P252" s="262"/>
      <c r="Q252" s="262"/>
      <c r="R252" s="262"/>
      <c r="S252" s="262"/>
      <c r="T252" s="262"/>
      <c r="U252" s="262"/>
      <c r="V252" s="262"/>
      <c r="W252" s="262"/>
      <c r="X252" s="262"/>
      <c r="Y252" s="262"/>
    </row>
    <row r="253" customFormat="false" ht="12.75" hidden="false" customHeight="false" outlineLevel="1" collapsed="false">
      <c r="A253" s="264"/>
      <c r="B253" s="235"/>
      <c r="C253" s="235"/>
      <c r="D253" s="235"/>
      <c r="E253" s="276"/>
      <c r="F253" s="276"/>
      <c r="G253" s="276"/>
      <c r="H253" s="262"/>
      <c r="I253" s="262"/>
      <c r="J253" s="262"/>
      <c r="K253" s="262"/>
      <c r="L253" s="262"/>
      <c r="M253" s="262"/>
      <c r="N253" s="262"/>
      <c r="O253" s="262"/>
      <c r="P253" s="262"/>
      <c r="Q253" s="262"/>
      <c r="R253" s="262"/>
      <c r="S253" s="262"/>
      <c r="T253" s="262"/>
      <c r="U253" s="262"/>
      <c r="V253" s="262"/>
      <c r="W253" s="262"/>
      <c r="X253" s="262"/>
      <c r="Y253" s="262"/>
    </row>
    <row r="254" customFormat="false" ht="12.75" hidden="false" customHeight="false" outlineLevel="1" collapsed="false">
      <c r="A254" s="264"/>
      <c r="B254" s="235"/>
      <c r="C254" s="235"/>
      <c r="D254" s="235"/>
      <c r="E254" s="276"/>
      <c r="F254" s="276"/>
      <c r="G254" s="276"/>
      <c r="H254" s="262"/>
      <c r="I254" s="262"/>
      <c r="J254" s="262"/>
      <c r="K254" s="262"/>
      <c r="L254" s="262"/>
      <c r="M254" s="262"/>
      <c r="N254" s="262"/>
      <c r="O254" s="262"/>
      <c r="P254" s="262"/>
      <c r="Q254" s="262"/>
      <c r="R254" s="262"/>
      <c r="S254" s="262"/>
      <c r="T254" s="262"/>
      <c r="U254" s="262"/>
      <c r="V254" s="262"/>
      <c r="W254" s="262"/>
      <c r="X254" s="262"/>
      <c r="Y254" s="262"/>
    </row>
    <row r="255" customFormat="false" ht="12.75" hidden="false" customHeight="false" outlineLevel="1" collapsed="false">
      <c r="A255" s="268"/>
      <c r="B255" s="235"/>
      <c r="C255" s="235"/>
      <c r="D255" s="235"/>
      <c r="E255" s="276"/>
      <c r="F255" s="276"/>
      <c r="G255" s="276"/>
      <c r="H255" s="262"/>
      <c r="I255" s="262"/>
      <c r="J255" s="262"/>
      <c r="K255" s="262"/>
      <c r="L255" s="262"/>
      <c r="M255" s="262"/>
      <c r="N255" s="262"/>
      <c r="O255" s="262"/>
      <c r="P255" s="262"/>
      <c r="Q255" s="262"/>
      <c r="R255" s="262"/>
      <c r="S255" s="262"/>
      <c r="T255" s="262"/>
      <c r="U255" s="262"/>
      <c r="V255" s="262"/>
      <c r="W255" s="262"/>
      <c r="X255" s="262"/>
      <c r="Y255" s="262"/>
    </row>
    <row r="256" customFormat="false" ht="12.75" hidden="false" customHeight="false" outlineLevel="1" collapsed="false">
      <c r="A256" s="264"/>
      <c r="B256" s="235"/>
      <c r="C256" s="235"/>
      <c r="D256" s="235"/>
      <c r="E256" s="276"/>
      <c r="F256" s="276"/>
      <c r="G256" s="276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262"/>
      <c r="T256" s="262"/>
      <c r="U256" s="262"/>
      <c r="V256" s="262"/>
      <c r="W256" s="262"/>
      <c r="X256" s="262"/>
      <c r="Y256" s="262"/>
    </row>
    <row r="257" customFormat="false" ht="12.75" hidden="false" customHeight="false" outlineLevel="1" collapsed="false">
      <c r="A257" s="268"/>
      <c r="B257" s="235"/>
      <c r="C257" s="235"/>
      <c r="D257" s="235"/>
      <c r="E257" s="276"/>
      <c r="F257" s="276"/>
      <c r="G257" s="276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262"/>
      <c r="T257" s="262"/>
      <c r="U257" s="262"/>
      <c r="V257" s="262"/>
      <c r="W257" s="262"/>
      <c r="X257" s="262"/>
      <c r="Y257" s="262"/>
    </row>
    <row r="258" customFormat="false" ht="12.75" hidden="false" customHeight="false" outlineLevel="1" collapsed="false">
      <c r="A258" s="264"/>
      <c r="B258" s="235"/>
      <c r="C258" s="235"/>
      <c r="D258" s="235"/>
      <c r="E258" s="276"/>
      <c r="F258" s="276"/>
      <c r="G258" s="276"/>
      <c r="H258" s="262"/>
      <c r="I258" s="262"/>
      <c r="J258" s="262"/>
      <c r="K258" s="262"/>
      <c r="L258" s="262"/>
      <c r="M258" s="262"/>
      <c r="N258" s="262"/>
      <c r="O258" s="262"/>
      <c r="P258" s="262"/>
      <c r="Q258" s="262"/>
      <c r="R258" s="262"/>
      <c r="S258" s="262"/>
      <c r="T258" s="262"/>
      <c r="U258" s="262"/>
      <c r="V258" s="262"/>
      <c r="W258" s="262"/>
      <c r="X258" s="262"/>
      <c r="Y258" s="262"/>
    </row>
    <row r="259" customFormat="false" ht="12.75" hidden="false" customHeight="false" outlineLevel="1" collapsed="false">
      <c r="A259" s="264"/>
      <c r="B259" s="235"/>
      <c r="C259" s="235"/>
      <c r="D259" s="235"/>
      <c r="E259" s="276"/>
      <c r="F259" s="276"/>
      <c r="G259" s="276"/>
      <c r="H259" s="262"/>
      <c r="I259" s="262"/>
      <c r="J259" s="262"/>
      <c r="K259" s="262"/>
      <c r="L259" s="262"/>
      <c r="M259" s="262"/>
      <c r="N259" s="262"/>
      <c r="O259" s="262"/>
      <c r="P259" s="262"/>
      <c r="Q259" s="262"/>
      <c r="R259" s="262"/>
      <c r="S259" s="262"/>
      <c r="T259" s="262"/>
      <c r="U259" s="262"/>
      <c r="V259" s="262"/>
      <c r="W259" s="262"/>
      <c r="X259" s="262"/>
      <c r="Y259" s="262"/>
    </row>
    <row r="260" customFormat="false" ht="12.75" hidden="false" customHeight="false" outlineLevel="1" collapsed="false">
      <c r="A260" s="264"/>
      <c r="B260" s="235"/>
      <c r="C260" s="235"/>
      <c r="D260" s="235"/>
      <c r="E260" s="276"/>
      <c r="F260" s="276"/>
      <c r="G260" s="276"/>
      <c r="H260" s="262"/>
      <c r="I260" s="262"/>
      <c r="J260" s="262"/>
      <c r="K260" s="262"/>
      <c r="L260" s="262"/>
      <c r="M260" s="262"/>
      <c r="N260" s="262"/>
      <c r="O260" s="262"/>
      <c r="P260" s="262"/>
      <c r="Q260" s="262"/>
      <c r="R260" s="262"/>
      <c r="S260" s="262"/>
      <c r="T260" s="262"/>
      <c r="U260" s="262"/>
      <c r="V260" s="262"/>
      <c r="W260" s="262"/>
      <c r="X260" s="262"/>
      <c r="Y260" s="262"/>
    </row>
    <row r="261" customFormat="false" ht="12.75" hidden="false" customHeight="false" outlineLevel="1" collapsed="false">
      <c r="A261" s="264"/>
      <c r="B261" s="235"/>
      <c r="C261" s="235"/>
      <c r="D261" s="235"/>
      <c r="E261" s="276"/>
      <c r="F261" s="276"/>
      <c r="G261" s="276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262"/>
      <c r="V261" s="262"/>
      <c r="W261" s="262"/>
      <c r="X261" s="262"/>
      <c r="Y261" s="262"/>
    </row>
    <row r="262" customFormat="false" ht="12.75" hidden="false" customHeight="false" outlineLevel="1" collapsed="false">
      <c r="A262" s="264"/>
      <c r="B262" s="235"/>
      <c r="C262" s="235"/>
      <c r="D262" s="235"/>
      <c r="E262" s="276"/>
      <c r="F262" s="276"/>
      <c r="G262" s="276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262"/>
      <c r="X262" s="262"/>
      <c r="Y262" s="262"/>
    </row>
    <row r="263" customFormat="false" ht="12.75" hidden="false" customHeight="false" outlineLevel="1" collapsed="false">
      <c r="A263" s="264"/>
      <c r="B263" s="235"/>
      <c r="C263" s="235"/>
      <c r="D263" s="235"/>
      <c r="E263" s="276"/>
      <c r="F263" s="276"/>
      <c r="G263" s="276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262"/>
      <c r="T263" s="262"/>
      <c r="U263" s="262"/>
      <c r="V263" s="262"/>
      <c r="W263" s="262"/>
      <c r="X263" s="262"/>
      <c r="Y263" s="262"/>
    </row>
    <row r="264" customFormat="false" ht="12.75" hidden="false" customHeight="false" outlineLevel="1" collapsed="false">
      <c r="A264" s="273"/>
      <c r="B264" s="235"/>
      <c r="C264" s="235"/>
      <c r="D264" s="235"/>
      <c r="E264" s="276"/>
      <c r="F264" s="276"/>
      <c r="G264" s="276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262"/>
      <c r="T264" s="262"/>
      <c r="U264" s="262"/>
      <c r="V264" s="262"/>
      <c r="W264" s="262"/>
      <c r="X264" s="262"/>
      <c r="Y264" s="262"/>
    </row>
    <row r="265" customFormat="false" ht="12.75" hidden="false" customHeight="false" outlineLevel="1" collapsed="false">
      <c r="A265" s="264"/>
      <c r="B265" s="235"/>
      <c r="C265" s="235"/>
      <c r="D265" s="235"/>
      <c r="E265" s="276"/>
      <c r="F265" s="276"/>
      <c r="G265" s="276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262"/>
      <c r="V265" s="262"/>
      <c r="W265" s="262"/>
      <c r="X265" s="262"/>
      <c r="Y265" s="262"/>
    </row>
    <row r="266" customFormat="false" ht="12.75" hidden="false" customHeight="false" outlineLevel="1" collapsed="false">
      <c r="A266" s="264"/>
      <c r="B266" s="235"/>
      <c r="C266" s="235"/>
      <c r="D266" s="235"/>
      <c r="E266" s="276"/>
      <c r="F266" s="276"/>
      <c r="G266" s="276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262"/>
      <c r="T266" s="262"/>
      <c r="U266" s="262"/>
      <c r="V266" s="262"/>
      <c r="W266" s="262"/>
      <c r="X266" s="262"/>
      <c r="Y266" s="262"/>
    </row>
    <row r="267" customFormat="false" ht="12.75" hidden="false" customHeight="false" outlineLevel="1" collapsed="false">
      <c r="A267" s="264"/>
      <c r="B267" s="235"/>
      <c r="C267" s="235"/>
      <c r="D267" s="235"/>
      <c r="E267" s="276"/>
      <c r="F267" s="276"/>
      <c r="G267" s="276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262"/>
      <c r="T267" s="262"/>
      <c r="U267" s="262"/>
      <c r="V267" s="262"/>
      <c r="W267" s="262"/>
      <c r="X267" s="262"/>
      <c r="Y267" s="262"/>
    </row>
    <row r="268" customFormat="false" ht="12.75" hidden="false" customHeight="false" outlineLevel="1" collapsed="false">
      <c r="A268" s="264"/>
      <c r="B268" s="235"/>
      <c r="C268" s="235"/>
      <c r="D268" s="235"/>
      <c r="E268" s="276"/>
      <c r="F268" s="276"/>
      <c r="G268" s="276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262"/>
      <c r="T268" s="262"/>
      <c r="U268" s="262"/>
      <c r="V268" s="262"/>
      <c r="W268" s="262"/>
      <c r="X268" s="262"/>
      <c r="Y268" s="262"/>
    </row>
    <row r="269" customFormat="false" ht="12.75" hidden="false" customHeight="false" outlineLevel="1" collapsed="false">
      <c r="A269" s="264"/>
      <c r="B269" s="235"/>
      <c r="C269" s="235"/>
      <c r="D269" s="235"/>
      <c r="E269" s="276"/>
      <c r="F269" s="276"/>
      <c r="G269" s="276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262"/>
      <c r="T269" s="262"/>
      <c r="U269" s="262"/>
      <c r="V269" s="262"/>
      <c r="W269" s="262"/>
      <c r="X269" s="262"/>
      <c r="Y269" s="262"/>
    </row>
    <row r="270" customFormat="false" ht="12.75" hidden="false" customHeight="false" outlineLevel="1" collapsed="false">
      <c r="A270" s="264"/>
      <c r="B270" s="235"/>
      <c r="C270" s="235"/>
      <c r="D270" s="235"/>
      <c r="E270" s="276"/>
      <c r="F270" s="276"/>
      <c r="G270" s="276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262"/>
      <c r="T270" s="262"/>
      <c r="U270" s="262"/>
      <c r="V270" s="262"/>
      <c r="W270" s="262"/>
      <c r="X270" s="262"/>
      <c r="Y270" s="262"/>
    </row>
    <row r="271" customFormat="false" ht="12.75" hidden="false" customHeight="false" outlineLevel="1" collapsed="false">
      <c r="A271" s="268"/>
      <c r="B271" s="235"/>
      <c r="C271" s="235"/>
      <c r="D271" s="235"/>
      <c r="E271" s="276"/>
      <c r="F271" s="276"/>
      <c r="G271" s="276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262"/>
      <c r="T271" s="262"/>
      <c r="U271" s="262"/>
      <c r="V271" s="262"/>
      <c r="W271" s="262"/>
      <c r="X271" s="262"/>
      <c r="Y271" s="262"/>
    </row>
    <row r="272" customFormat="false" ht="12.75" hidden="false" customHeight="false" outlineLevel="1" collapsed="false">
      <c r="A272" s="273"/>
      <c r="B272" s="235"/>
      <c r="C272" s="235"/>
      <c r="D272" s="235"/>
      <c r="E272" s="276"/>
      <c r="F272" s="276"/>
      <c r="G272" s="276"/>
      <c r="H272" s="262"/>
      <c r="I272" s="262"/>
      <c r="J272" s="262"/>
      <c r="K272" s="262"/>
      <c r="L272" s="262"/>
      <c r="M272" s="262"/>
      <c r="N272" s="262"/>
      <c r="O272" s="262"/>
      <c r="P272" s="262"/>
      <c r="Q272" s="262"/>
      <c r="R272" s="262"/>
      <c r="S272" s="262"/>
      <c r="T272" s="262"/>
      <c r="U272" s="262"/>
      <c r="V272" s="262"/>
      <c r="W272" s="262"/>
      <c r="X272" s="262"/>
      <c r="Y272" s="262"/>
    </row>
    <row r="273" customFormat="false" ht="12.75" hidden="false" customHeight="false" outlineLevel="1" collapsed="false">
      <c r="A273" s="273"/>
      <c r="B273" s="235"/>
      <c r="C273" s="235"/>
      <c r="D273" s="235"/>
      <c r="E273" s="276"/>
      <c r="F273" s="276"/>
      <c r="G273" s="276"/>
      <c r="H273" s="262"/>
      <c r="I273" s="262"/>
      <c r="J273" s="262"/>
      <c r="K273" s="262"/>
      <c r="L273" s="262"/>
      <c r="M273" s="262"/>
      <c r="N273" s="262"/>
      <c r="O273" s="262"/>
      <c r="P273" s="262"/>
      <c r="Q273" s="262"/>
      <c r="R273" s="262"/>
      <c r="S273" s="262"/>
      <c r="T273" s="262"/>
      <c r="U273" s="262"/>
      <c r="V273" s="262"/>
      <c r="W273" s="262"/>
      <c r="X273" s="262"/>
      <c r="Y273" s="262"/>
    </row>
    <row r="274" customFormat="false" ht="12.75" hidden="false" customHeight="false" outlineLevel="1" collapsed="false">
      <c r="A274" s="273"/>
      <c r="B274" s="235"/>
      <c r="C274" s="235"/>
      <c r="D274" s="235"/>
      <c r="E274" s="276"/>
      <c r="F274" s="276"/>
      <c r="G274" s="276"/>
      <c r="H274" s="262"/>
      <c r="I274" s="262"/>
      <c r="J274" s="262"/>
      <c r="K274" s="262"/>
      <c r="L274" s="262"/>
      <c r="M274" s="262"/>
      <c r="N274" s="262"/>
      <c r="O274" s="262"/>
      <c r="P274" s="262"/>
      <c r="Q274" s="262"/>
      <c r="R274" s="262"/>
      <c r="S274" s="262"/>
      <c r="T274" s="262"/>
      <c r="U274" s="262"/>
      <c r="V274" s="262"/>
      <c r="W274" s="262"/>
      <c r="X274" s="262"/>
      <c r="Y274" s="262"/>
    </row>
    <row r="275" customFormat="false" ht="12.75" hidden="false" customHeight="false" outlineLevel="1" collapsed="false">
      <c r="A275" s="273"/>
      <c r="B275" s="235"/>
      <c r="C275" s="235"/>
      <c r="D275" s="235"/>
      <c r="E275" s="276"/>
      <c r="F275" s="276"/>
      <c r="G275" s="276"/>
      <c r="H275" s="262"/>
      <c r="I275" s="262"/>
      <c r="J275" s="262"/>
      <c r="K275" s="262"/>
      <c r="L275" s="262"/>
      <c r="M275" s="262"/>
      <c r="N275" s="262"/>
      <c r="O275" s="262"/>
      <c r="P275" s="262"/>
      <c r="Q275" s="262"/>
      <c r="R275" s="262"/>
      <c r="S275" s="262"/>
      <c r="T275" s="262"/>
      <c r="U275" s="262"/>
      <c r="V275" s="262"/>
      <c r="W275" s="262"/>
      <c r="X275" s="262"/>
      <c r="Y275" s="262"/>
    </row>
    <row r="276" customFormat="false" ht="12.75" hidden="false" customHeight="false" outlineLevel="1" collapsed="false">
      <c r="A276" s="273"/>
      <c r="B276" s="235"/>
      <c r="C276" s="235"/>
      <c r="D276" s="235"/>
      <c r="E276" s="276"/>
      <c r="F276" s="276"/>
      <c r="G276" s="276"/>
      <c r="H276" s="262"/>
      <c r="I276" s="262"/>
      <c r="J276" s="262"/>
      <c r="K276" s="262"/>
      <c r="L276" s="262"/>
      <c r="M276" s="262"/>
      <c r="N276" s="262"/>
      <c r="O276" s="262"/>
      <c r="P276" s="262"/>
      <c r="Q276" s="262"/>
      <c r="R276" s="262"/>
      <c r="S276" s="262"/>
      <c r="T276" s="262"/>
      <c r="U276" s="262"/>
      <c r="V276" s="262"/>
      <c r="W276" s="262"/>
      <c r="X276" s="262"/>
      <c r="Y276" s="262"/>
    </row>
    <row r="277" customFormat="false" ht="12.75" hidden="false" customHeight="false" outlineLevel="1" collapsed="false">
      <c r="A277" s="273"/>
      <c r="B277" s="235"/>
      <c r="C277" s="235"/>
      <c r="D277" s="235"/>
      <c r="E277" s="276"/>
      <c r="F277" s="276"/>
      <c r="G277" s="276"/>
      <c r="H277" s="262"/>
      <c r="I277" s="262"/>
      <c r="J277" s="262"/>
      <c r="K277" s="262"/>
      <c r="L277" s="262"/>
      <c r="M277" s="262"/>
      <c r="N277" s="262"/>
      <c r="O277" s="262"/>
      <c r="P277" s="262"/>
      <c r="Q277" s="262"/>
      <c r="R277" s="262"/>
      <c r="S277" s="262"/>
      <c r="T277" s="262"/>
      <c r="U277" s="262"/>
      <c r="V277" s="262"/>
      <c r="W277" s="262"/>
      <c r="X277" s="262"/>
      <c r="Y277" s="262"/>
    </row>
    <row r="278" customFormat="false" ht="12.75" hidden="false" customHeight="false" outlineLevel="1" collapsed="false">
      <c r="A278" s="273"/>
      <c r="B278" s="235"/>
      <c r="C278" s="235"/>
      <c r="D278" s="235"/>
      <c r="E278" s="276"/>
      <c r="F278" s="276"/>
      <c r="G278" s="276"/>
      <c r="H278" s="262"/>
      <c r="I278" s="262"/>
      <c r="J278" s="262"/>
      <c r="K278" s="262"/>
      <c r="L278" s="262"/>
      <c r="M278" s="262"/>
      <c r="N278" s="262"/>
      <c r="O278" s="262"/>
      <c r="P278" s="262"/>
      <c r="Q278" s="262"/>
      <c r="R278" s="262"/>
      <c r="S278" s="262"/>
      <c r="T278" s="262"/>
      <c r="U278" s="262"/>
      <c r="V278" s="262"/>
      <c r="W278" s="262"/>
      <c r="X278" s="262"/>
      <c r="Y278" s="262"/>
    </row>
    <row r="279" customFormat="false" ht="12.75" hidden="false" customHeight="false" outlineLevel="1" collapsed="false">
      <c r="A279" s="235"/>
      <c r="B279" s="235"/>
      <c r="C279" s="235"/>
      <c r="D279" s="235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</row>
    <row r="280" customFormat="false" ht="12.75" hidden="false" customHeight="false" outlineLevel="1" collapsed="false">
      <c r="A280" s="235"/>
      <c r="B280" s="235"/>
      <c r="C280" s="235"/>
      <c r="D280" s="235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</row>
    <row r="281" customFormat="false" ht="12.75" hidden="false" customHeight="false" outlineLevel="1" collapsed="false">
      <c r="A281" s="235"/>
      <c r="B281" s="235"/>
      <c r="C281" s="235"/>
      <c r="D281" s="235"/>
      <c r="E281" s="235"/>
      <c r="F281" s="235"/>
      <c r="G281" s="235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</row>
    <row r="282" customFormat="false" ht="12.75" hidden="false" customHeight="false" outlineLevel="1" collapsed="false">
      <c r="A282" s="242"/>
      <c r="B282" s="242"/>
      <c r="C282" s="242"/>
      <c r="D282" s="235"/>
      <c r="E282" s="235"/>
      <c r="F282" s="235"/>
      <c r="G282" s="235"/>
      <c r="H282" s="235"/>
      <c r="I282" s="235"/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</row>
    <row r="283" customFormat="false" ht="12.75" hidden="false" customHeight="false" outlineLevel="1" collapsed="false">
      <c r="A283" s="256"/>
      <c r="B283" s="256"/>
      <c r="C283" s="256"/>
      <c r="D283" s="235"/>
      <c r="E283" s="235"/>
      <c r="F283" s="235"/>
      <c r="G283" s="235"/>
      <c r="H283" s="235"/>
      <c r="I283" s="235"/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</row>
    <row r="284" customFormat="false" ht="12.75" hidden="false" customHeight="false" outlineLevel="1" collapsed="false">
      <c r="A284" s="256"/>
      <c r="B284" s="338"/>
      <c r="C284" s="338"/>
      <c r="D284" s="235"/>
      <c r="E284" s="235"/>
      <c r="F284" s="235"/>
      <c r="G284" s="235"/>
      <c r="H284" s="235"/>
      <c r="I284" s="235"/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</row>
    <row r="285" customFormat="false" ht="12.75" hidden="false" customHeight="false" outlineLevel="1" collapsed="false">
      <c r="A285" s="235"/>
      <c r="B285" s="235"/>
      <c r="C285" s="235"/>
      <c r="D285" s="235"/>
      <c r="E285" s="235"/>
      <c r="F285" s="235"/>
      <c r="G285" s="235"/>
      <c r="H285" s="235"/>
      <c r="I285" s="235"/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</row>
    <row r="286" customFormat="false" ht="12.75" hidden="false" customHeight="false" outlineLevel="1" collapsed="false">
      <c r="A286" s="242"/>
      <c r="B286" s="244"/>
      <c r="C286" s="244"/>
      <c r="D286" s="244"/>
      <c r="E286" s="244"/>
      <c r="F286" s="244"/>
      <c r="G286" s="244"/>
      <c r="H286" s="244"/>
      <c r="I286" s="244"/>
      <c r="J286" s="244"/>
      <c r="K286" s="244"/>
      <c r="L286" s="244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</row>
    <row r="287" customFormat="false" ht="12.75" hidden="false" customHeight="false" outlineLevel="1" collapsed="false">
      <c r="A287" s="256"/>
      <c r="B287" s="256"/>
      <c r="C287" s="256"/>
      <c r="D287" s="256"/>
      <c r="E287" s="235"/>
      <c r="F287" s="235"/>
      <c r="G287" s="235"/>
      <c r="H287" s="235"/>
      <c r="I287" s="235"/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</row>
    <row r="288" customFormat="false" ht="12.75" hidden="false" customHeight="false" outlineLevel="1" collapsed="false">
      <c r="A288" s="339"/>
      <c r="B288" s="256"/>
      <c r="C288" s="256"/>
      <c r="D288" s="256"/>
      <c r="E288" s="340"/>
      <c r="F288" s="340"/>
      <c r="G288" s="340"/>
      <c r="H288" s="340"/>
      <c r="I288" s="340"/>
      <c r="J288" s="340"/>
      <c r="K288" s="340"/>
      <c r="L288" s="340"/>
      <c r="M288" s="235"/>
      <c r="N288" s="340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</row>
    <row r="289" customFormat="false" ht="12.75" hidden="false" customHeight="false" outlineLevel="1" collapsed="false">
      <c r="A289" s="339"/>
      <c r="B289" s="256"/>
      <c r="C289" s="256"/>
      <c r="D289" s="256"/>
      <c r="E289" s="340"/>
      <c r="F289" s="340"/>
      <c r="G289" s="340"/>
      <c r="H289" s="340"/>
      <c r="I289" s="340"/>
      <c r="J289" s="340"/>
      <c r="K289" s="340"/>
      <c r="L289" s="340"/>
      <c r="M289" s="235"/>
      <c r="N289" s="340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</row>
    <row r="290" customFormat="false" ht="12.75" hidden="false" customHeight="false" outlineLevel="1" collapsed="false">
      <c r="A290" s="339"/>
      <c r="B290" s="339"/>
      <c r="C290" s="339"/>
      <c r="D290" s="339"/>
      <c r="E290" s="340"/>
      <c r="F290" s="340"/>
      <c r="G290" s="340"/>
      <c r="H290" s="340"/>
      <c r="I290" s="340"/>
      <c r="J290" s="340"/>
      <c r="K290" s="340"/>
      <c r="L290" s="340"/>
      <c r="M290" s="235"/>
      <c r="N290" s="340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</row>
    <row r="291" customFormat="false" ht="12.75" hidden="false" customHeight="false" outlineLevel="1" collapsed="false">
      <c r="A291" s="339"/>
      <c r="B291" s="339"/>
      <c r="C291" s="339"/>
      <c r="D291" s="339"/>
      <c r="E291" s="340"/>
      <c r="F291" s="340"/>
      <c r="G291" s="340"/>
      <c r="H291" s="340"/>
      <c r="I291" s="340"/>
      <c r="J291" s="340"/>
      <c r="K291" s="340"/>
      <c r="L291" s="340"/>
      <c r="M291" s="235"/>
      <c r="N291" s="340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</row>
    <row r="292" customFormat="false" ht="12.75" hidden="false" customHeight="false" outlineLevel="1" collapsed="false">
      <c r="A292" s="339"/>
      <c r="B292" s="242"/>
      <c r="C292" s="242"/>
      <c r="D292" s="242"/>
      <c r="E292" s="340"/>
      <c r="F292" s="340"/>
      <c r="G292" s="340"/>
      <c r="H292" s="340"/>
      <c r="I292" s="340"/>
      <c r="J292" s="340"/>
      <c r="K292" s="340"/>
      <c r="L292" s="340"/>
      <c r="M292" s="235"/>
      <c r="N292" s="340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</row>
    <row r="293" customFormat="false" ht="12.75" hidden="false" customHeight="false" outlineLevel="1" collapsed="false">
      <c r="A293" s="235"/>
      <c r="B293" s="235"/>
      <c r="C293" s="235"/>
      <c r="D293" s="235"/>
      <c r="E293" s="340"/>
      <c r="F293" s="340"/>
      <c r="G293" s="340"/>
      <c r="H293" s="340"/>
      <c r="I293" s="340"/>
      <c r="J293" s="340"/>
      <c r="K293" s="340"/>
      <c r="L293" s="340"/>
      <c r="M293" s="235"/>
      <c r="N293" s="340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</row>
    <row r="294" customFormat="false" ht="12.75" hidden="false" customHeight="false" outlineLevel="1" collapsed="false">
      <c r="A294" s="256"/>
      <c r="B294" s="256"/>
      <c r="C294" s="256"/>
      <c r="D294" s="256"/>
      <c r="E294" s="340"/>
      <c r="F294" s="340"/>
      <c r="G294" s="340"/>
      <c r="H294" s="340"/>
      <c r="I294" s="340"/>
      <c r="J294" s="340"/>
      <c r="K294" s="340"/>
      <c r="L294" s="340"/>
      <c r="M294" s="235"/>
      <c r="N294" s="340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</row>
    <row r="295" customFormat="false" ht="12.75" hidden="false" customHeight="false" outlineLevel="1" collapsed="false">
      <c r="A295" s="339"/>
      <c r="B295" s="256"/>
      <c r="C295" s="256"/>
      <c r="D295" s="256"/>
      <c r="E295" s="340"/>
      <c r="F295" s="340"/>
      <c r="G295" s="340"/>
      <c r="H295" s="340"/>
      <c r="I295" s="340"/>
      <c r="J295" s="340"/>
      <c r="K295" s="340"/>
      <c r="L295" s="340"/>
      <c r="M295" s="235"/>
      <c r="N295" s="340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</row>
    <row r="296" customFormat="false" ht="12.75" hidden="false" customHeight="false" outlineLevel="1" collapsed="false">
      <c r="A296" s="339"/>
      <c r="B296" s="256"/>
      <c r="C296" s="256"/>
      <c r="D296" s="256"/>
      <c r="E296" s="340"/>
      <c r="F296" s="340"/>
      <c r="G296" s="340"/>
      <c r="H296" s="340"/>
      <c r="I296" s="340"/>
      <c r="J296" s="340"/>
      <c r="K296" s="340"/>
      <c r="L296" s="340"/>
      <c r="M296" s="235"/>
      <c r="N296" s="340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</row>
    <row r="297" customFormat="false" ht="12.75" hidden="false" customHeight="false" outlineLevel="1" collapsed="false">
      <c r="A297" s="339"/>
      <c r="B297" s="256"/>
      <c r="C297" s="256"/>
      <c r="D297" s="256"/>
      <c r="E297" s="340"/>
      <c r="F297" s="340"/>
      <c r="G297" s="340"/>
      <c r="H297" s="340"/>
      <c r="I297" s="340"/>
      <c r="J297" s="340"/>
      <c r="K297" s="340"/>
      <c r="L297" s="340"/>
      <c r="M297" s="235"/>
      <c r="N297" s="340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</row>
    <row r="298" customFormat="false" ht="12.75" hidden="false" customHeight="false" outlineLevel="1" collapsed="false">
      <c r="A298" s="339"/>
      <c r="B298" s="256"/>
      <c r="C298" s="256"/>
      <c r="D298" s="256"/>
      <c r="E298" s="340"/>
      <c r="F298" s="340"/>
      <c r="G298" s="340"/>
      <c r="H298" s="340"/>
      <c r="I298" s="340"/>
      <c r="J298" s="340"/>
      <c r="K298" s="340"/>
      <c r="L298" s="340"/>
      <c r="M298" s="235"/>
      <c r="N298" s="340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</row>
    <row r="299" customFormat="false" ht="12.75" hidden="false" customHeight="false" outlineLevel="1" collapsed="false">
      <c r="A299" s="339"/>
      <c r="B299" s="256"/>
      <c r="C299" s="256"/>
      <c r="D299" s="256"/>
      <c r="E299" s="340"/>
      <c r="F299" s="340"/>
      <c r="G299" s="340"/>
      <c r="H299" s="340"/>
      <c r="I299" s="340"/>
      <c r="J299" s="340"/>
      <c r="K299" s="340"/>
      <c r="L299" s="340"/>
      <c r="M299" s="235"/>
      <c r="N299" s="340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</row>
    <row r="300" customFormat="false" ht="12.75" hidden="false" customHeight="false" outlineLevel="1" collapsed="false">
      <c r="A300" s="339"/>
      <c r="B300" s="256"/>
      <c r="C300" s="256"/>
      <c r="D300" s="256"/>
      <c r="E300" s="340"/>
      <c r="F300" s="340"/>
      <c r="G300" s="340"/>
      <c r="H300" s="340"/>
      <c r="I300" s="340"/>
      <c r="J300" s="340"/>
      <c r="K300" s="340"/>
      <c r="L300" s="340"/>
      <c r="M300" s="235"/>
      <c r="N300" s="340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</row>
    <row r="301" customFormat="false" ht="12.75" hidden="false" customHeight="false" outlineLevel="1" collapsed="false">
      <c r="A301" s="339"/>
      <c r="B301" s="256"/>
      <c r="C301" s="256"/>
      <c r="D301" s="256"/>
      <c r="E301" s="340"/>
      <c r="F301" s="340"/>
      <c r="G301" s="340"/>
      <c r="H301" s="340"/>
      <c r="I301" s="340"/>
      <c r="J301" s="340"/>
      <c r="K301" s="340"/>
      <c r="L301" s="340"/>
      <c r="M301" s="235"/>
      <c r="N301" s="340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</row>
    <row r="302" customFormat="false" ht="12.75" hidden="false" customHeight="false" outlineLevel="1" collapsed="false">
      <c r="A302" s="339"/>
      <c r="B302" s="256"/>
      <c r="C302" s="256"/>
      <c r="D302" s="256"/>
      <c r="E302" s="340"/>
      <c r="F302" s="340"/>
      <c r="G302" s="340"/>
      <c r="H302" s="340"/>
      <c r="I302" s="340"/>
      <c r="J302" s="340"/>
      <c r="K302" s="340"/>
      <c r="L302" s="340"/>
      <c r="M302" s="235"/>
      <c r="N302" s="340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</row>
    <row r="303" customFormat="false" ht="12.75" hidden="false" customHeight="false" outlineLevel="1" collapsed="false">
      <c r="A303" s="339"/>
      <c r="B303" s="256"/>
      <c r="C303" s="256"/>
      <c r="D303" s="256"/>
      <c r="E303" s="340"/>
      <c r="F303" s="340"/>
      <c r="G303" s="340"/>
      <c r="H303" s="340"/>
      <c r="I303" s="340"/>
      <c r="J303" s="340"/>
      <c r="K303" s="340"/>
      <c r="L303" s="340"/>
      <c r="M303" s="235"/>
      <c r="N303" s="340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</row>
    <row r="304" customFormat="false" ht="12.75" hidden="false" customHeight="false" outlineLevel="1" collapsed="false">
      <c r="A304" s="339"/>
      <c r="B304" s="339"/>
      <c r="C304" s="339"/>
      <c r="D304" s="339"/>
      <c r="E304" s="340"/>
      <c r="F304" s="340"/>
      <c r="G304" s="340"/>
      <c r="H304" s="340"/>
      <c r="I304" s="340"/>
      <c r="J304" s="340"/>
      <c r="K304" s="340"/>
      <c r="L304" s="340"/>
      <c r="M304" s="235"/>
      <c r="N304" s="340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</row>
    <row r="305" customFormat="false" ht="12.75" hidden="false" customHeight="false" outlineLevel="1" collapsed="false">
      <c r="A305" s="339"/>
      <c r="B305" s="339"/>
      <c r="C305" s="339"/>
      <c r="D305" s="339"/>
      <c r="E305" s="340"/>
      <c r="F305" s="340"/>
      <c r="G305" s="340"/>
      <c r="H305" s="340"/>
      <c r="I305" s="340"/>
      <c r="J305" s="340"/>
      <c r="K305" s="340"/>
      <c r="L305" s="340"/>
      <c r="M305" s="235"/>
      <c r="N305" s="340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</row>
    <row r="306" customFormat="false" ht="12.75" hidden="false" customHeight="false" outlineLevel="1" collapsed="false">
      <c r="A306" s="256"/>
      <c r="B306" s="256"/>
      <c r="C306" s="256"/>
      <c r="D306" s="256"/>
      <c r="E306" s="340"/>
      <c r="F306" s="340"/>
      <c r="G306" s="340"/>
      <c r="H306" s="340"/>
      <c r="I306" s="340"/>
      <c r="J306" s="340"/>
      <c r="K306" s="340"/>
      <c r="L306" s="340"/>
      <c r="M306" s="235"/>
      <c r="N306" s="340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</row>
    <row r="307" customFormat="false" ht="12.75" hidden="false" customHeight="false" outlineLevel="1" collapsed="false">
      <c r="A307" s="339"/>
      <c r="B307" s="339"/>
      <c r="C307" s="339"/>
      <c r="D307" s="339"/>
      <c r="E307" s="340"/>
      <c r="F307" s="340"/>
      <c r="G307" s="340"/>
      <c r="H307" s="340"/>
      <c r="I307" s="340"/>
      <c r="J307" s="340"/>
      <c r="K307" s="340"/>
      <c r="L307" s="340"/>
      <c r="M307" s="235"/>
      <c r="N307" s="340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</row>
    <row r="308" customFormat="false" ht="12.75" hidden="false" customHeight="false" outlineLevel="1" collapsed="false">
      <c r="A308" s="339"/>
      <c r="B308" s="339"/>
      <c r="C308" s="339"/>
      <c r="D308" s="339"/>
      <c r="E308" s="340"/>
      <c r="F308" s="340"/>
      <c r="G308" s="340"/>
      <c r="H308" s="340"/>
      <c r="I308" s="340"/>
      <c r="J308" s="340"/>
      <c r="K308" s="340"/>
      <c r="L308" s="340"/>
      <c r="M308" s="235"/>
      <c r="N308" s="340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</row>
    <row r="309" customFormat="false" ht="12.75" hidden="false" customHeight="false" outlineLevel="1" collapsed="false">
      <c r="A309" s="256"/>
      <c r="B309" s="256"/>
      <c r="C309" s="256"/>
      <c r="D309" s="256"/>
      <c r="E309" s="340"/>
      <c r="F309" s="340"/>
      <c r="G309" s="340"/>
      <c r="H309" s="340"/>
      <c r="I309" s="340"/>
      <c r="J309" s="340"/>
      <c r="K309" s="340"/>
      <c r="L309" s="340"/>
      <c r="M309" s="235"/>
      <c r="N309" s="340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</row>
    <row r="310" customFormat="false" ht="12.75" hidden="false" customHeight="false" outlineLevel="1" collapsed="false">
      <c r="A310" s="256"/>
      <c r="B310" s="256"/>
      <c r="C310" s="256"/>
      <c r="D310" s="256"/>
      <c r="E310" s="340"/>
      <c r="F310" s="340"/>
      <c r="G310" s="340"/>
      <c r="H310" s="340"/>
      <c r="I310" s="340"/>
      <c r="J310" s="340"/>
      <c r="K310" s="340"/>
      <c r="L310" s="340"/>
      <c r="M310" s="235"/>
      <c r="N310" s="340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</row>
    <row r="311" customFormat="false" ht="12.75" hidden="false" customHeight="false" outlineLevel="1" collapsed="false">
      <c r="A311" s="235"/>
      <c r="B311" s="256"/>
      <c r="C311" s="256"/>
      <c r="D311" s="256"/>
      <c r="E311" s="340"/>
      <c r="F311" s="340"/>
      <c r="G311" s="340"/>
      <c r="H311" s="340"/>
      <c r="I311" s="340"/>
      <c r="J311" s="340"/>
      <c r="K311" s="340"/>
      <c r="L311" s="340"/>
      <c r="M311" s="235"/>
      <c r="N311" s="340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</row>
    <row r="312" customFormat="false" ht="12.75" hidden="false" customHeight="false" outlineLevel="1" collapsed="false">
      <c r="A312" s="235"/>
      <c r="B312" s="341"/>
      <c r="C312" s="341"/>
      <c r="D312" s="341"/>
      <c r="E312" s="340"/>
      <c r="F312" s="340"/>
      <c r="G312" s="340"/>
      <c r="H312" s="340"/>
      <c r="I312" s="340"/>
      <c r="J312" s="340"/>
      <c r="K312" s="340"/>
      <c r="L312" s="340"/>
      <c r="M312" s="235"/>
      <c r="N312" s="340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</row>
    <row r="313" customFormat="false" ht="12.75" hidden="false" customHeight="false" outlineLevel="1" collapsed="false">
      <c r="A313" s="256"/>
      <c r="B313" s="341"/>
      <c r="C313" s="341"/>
      <c r="D313" s="341"/>
      <c r="E313" s="340"/>
      <c r="F313" s="340"/>
      <c r="G313" s="340"/>
      <c r="H313" s="340"/>
      <c r="I313" s="340"/>
      <c r="J313" s="340"/>
      <c r="K313" s="340"/>
      <c r="L313" s="340"/>
      <c r="M313" s="235"/>
      <c r="N313" s="340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</row>
    <row r="314" customFormat="false" ht="12.75" hidden="false" customHeight="false" outlineLevel="1" collapsed="false">
      <c r="A314" s="339"/>
      <c r="B314" s="341"/>
      <c r="C314" s="341"/>
      <c r="D314" s="341"/>
      <c r="E314" s="340"/>
      <c r="F314" s="340"/>
      <c r="G314" s="340"/>
      <c r="H314" s="340"/>
      <c r="I314" s="340"/>
      <c r="J314" s="340"/>
      <c r="K314" s="340"/>
      <c r="L314" s="340"/>
      <c r="M314" s="235"/>
      <c r="N314" s="340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</row>
    <row r="315" customFormat="false" ht="12.75" hidden="false" customHeight="false" outlineLevel="1" collapsed="false">
      <c r="A315" s="256"/>
      <c r="B315" s="256"/>
      <c r="C315" s="256"/>
      <c r="D315" s="256"/>
      <c r="E315" s="340"/>
      <c r="F315" s="340"/>
      <c r="G315" s="340"/>
      <c r="H315" s="340"/>
      <c r="I315" s="340"/>
      <c r="J315" s="340"/>
      <c r="K315" s="340"/>
      <c r="L315" s="340"/>
      <c r="M315" s="235"/>
      <c r="N315" s="340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</row>
    <row r="316" customFormat="false" ht="12.75" hidden="false" customHeight="false" outlineLevel="1" collapsed="false">
      <c r="A316" s="235"/>
      <c r="B316" s="235"/>
      <c r="C316" s="235"/>
      <c r="D316" s="235"/>
      <c r="E316" s="340"/>
      <c r="F316" s="340"/>
      <c r="G316" s="340"/>
      <c r="H316" s="340"/>
      <c r="I316" s="340"/>
      <c r="J316" s="340"/>
      <c r="K316" s="340"/>
      <c r="L316" s="340"/>
      <c r="M316" s="235"/>
      <c r="N316" s="340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</row>
    <row r="317" customFormat="false" ht="12.75" hidden="false" customHeight="false" outlineLevel="1" collapsed="false">
      <c r="A317" s="256"/>
      <c r="B317" s="256"/>
      <c r="C317" s="256"/>
      <c r="D317" s="256"/>
      <c r="E317" s="340"/>
      <c r="F317" s="340"/>
      <c r="G317" s="340"/>
      <c r="H317" s="340"/>
      <c r="I317" s="340"/>
      <c r="J317" s="340"/>
      <c r="K317" s="340"/>
      <c r="L317" s="340"/>
      <c r="M317" s="235"/>
      <c r="N317" s="340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</row>
    <row r="318" customFormat="false" ht="12.75" hidden="false" customHeight="false" outlineLevel="1" collapsed="false">
      <c r="A318" s="339"/>
      <c r="B318" s="339"/>
      <c r="C318" s="339"/>
      <c r="D318" s="339"/>
      <c r="E318" s="340"/>
      <c r="F318" s="340"/>
      <c r="G318" s="340"/>
      <c r="H318" s="340"/>
      <c r="I318" s="340"/>
      <c r="J318" s="340"/>
      <c r="K318" s="340"/>
      <c r="L318" s="340"/>
      <c r="M318" s="235"/>
      <c r="N318" s="340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</row>
    <row r="319" customFormat="false" ht="12.75" hidden="false" customHeight="false" outlineLevel="1" collapsed="false">
      <c r="A319" s="339"/>
      <c r="B319" s="339"/>
      <c r="C319" s="339"/>
      <c r="D319" s="339"/>
      <c r="E319" s="340"/>
      <c r="F319" s="340"/>
      <c r="G319" s="340"/>
      <c r="H319" s="340"/>
      <c r="I319" s="340"/>
      <c r="J319" s="340"/>
      <c r="K319" s="340"/>
      <c r="L319" s="340"/>
      <c r="M319" s="235"/>
      <c r="N319" s="340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</row>
    <row r="320" customFormat="false" ht="12.75" hidden="false" customHeight="false" outlineLevel="1" collapsed="false">
      <c r="A320" s="339"/>
      <c r="B320" s="339"/>
      <c r="C320" s="339"/>
      <c r="D320" s="339"/>
      <c r="E320" s="340"/>
      <c r="F320" s="340"/>
      <c r="G320" s="340"/>
      <c r="H320" s="340"/>
      <c r="I320" s="340"/>
      <c r="J320" s="340"/>
      <c r="K320" s="340"/>
      <c r="L320" s="340"/>
      <c r="M320" s="235"/>
      <c r="N320" s="340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</row>
    <row r="321" customFormat="false" ht="12.75" hidden="false" customHeight="false" outlineLevel="1" collapsed="false">
      <c r="A321" s="339"/>
      <c r="B321" s="339"/>
      <c r="C321" s="339"/>
      <c r="D321" s="339"/>
      <c r="E321" s="340"/>
      <c r="F321" s="340"/>
      <c r="G321" s="340"/>
      <c r="H321" s="340"/>
      <c r="I321" s="340"/>
      <c r="J321" s="340"/>
      <c r="K321" s="340"/>
      <c r="L321" s="340"/>
      <c r="M321" s="235"/>
      <c r="N321" s="340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</row>
    <row r="322" customFormat="false" ht="12.75" hidden="false" customHeight="false" outlineLevel="1" collapsed="false">
      <c r="A322" s="339"/>
      <c r="B322" s="339"/>
      <c r="C322" s="339"/>
      <c r="D322" s="339"/>
      <c r="E322" s="340"/>
      <c r="F322" s="340"/>
      <c r="G322" s="340"/>
      <c r="H322" s="340"/>
      <c r="I322" s="340"/>
      <c r="J322" s="340"/>
      <c r="K322" s="340"/>
      <c r="L322" s="340"/>
      <c r="M322" s="235"/>
      <c r="N322" s="340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</row>
    <row r="323" customFormat="false" ht="12.75" hidden="false" customHeight="false" outlineLevel="1" collapsed="false">
      <c r="A323" s="339"/>
      <c r="B323" s="235"/>
      <c r="C323" s="235"/>
      <c r="D323" s="235"/>
      <c r="E323" s="340"/>
      <c r="F323" s="340"/>
      <c r="G323" s="340"/>
      <c r="H323" s="340"/>
      <c r="I323" s="340"/>
      <c r="J323" s="340"/>
      <c r="K323" s="340"/>
      <c r="L323" s="340"/>
      <c r="M323" s="235"/>
      <c r="N323" s="340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</row>
    <row r="324" customFormat="false" ht="12.75" hidden="false" customHeight="false" outlineLevel="1" collapsed="false">
      <c r="A324" s="256"/>
      <c r="B324" s="256"/>
      <c r="C324" s="256"/>
      <c r="D324" s="256"/>
      <c r="E324" s="340"/>
      <c r="F324" s="340"/>
      <c r="G324" s="340"/>
      <c r="H324" s="340"/>
      <c r="I324" s="340"/>
      <c r="J324" s="340"/>
      <c r="K324" s="340"/>
      <c r="L324" s="340"/>
      <c r="M324" s="235"/>
      <c r="N324" s="340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</row>
    <row r="325" customFormat="false" ht="12.75" hidden="false" customHeight="false" outlineLevel="1" collapsed="false">
      <c r="A325" s="256"/>
      <c r="B325" s="256"/>
      <c r="C325" s="256"/>
      <c r="D325" s="256"/>
      <c r="E325" s="340"/>
      <c r="F325" s="340"/>
      <c r="G325" s="340"/>
      <c r="H325" s="340"/>
      <c r="I325" s="340"/>
      <c r="J325" s="340"/>
      <c r="K325" s="340"/>
      <c r="L325" s="340"/>
      <c r="M325" s="235"/>
      <c r="N325" s="340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</row>
    <row r="326" customFormat="false" ht="12.75" hidden="false" customHeight="false" outlineLevel="1" collapsed="false">
      <c r="A326" s="235"/>
      <c r="B326" s="235"/>
      <c r="C326" s="235"/>
      <c r="D326" s="235"/>
      <c r="E326" s="340"/>
      <c r="F326" s="340"/>
      <c r="G326" s="340"/>
      <c r="H326" s="340"/>
      <c r="I326" s="340"/>
      <c r="J326" s="340"/>
      <c r="K326" s="340"/>
      <c r="L326" s="340"/>
      <c r="M326" s="235"/>
      <c r="N326" s="340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</row>
    <row r="327" customFormat="false" ht="12.75" hidden="false" customHeight="false" outlineLevel="1" collapsed="false">
      <c r="A327" s="256"/>
      <c r="B327" s="342"/>
      <c r="C327" s="342"/>
      <c r="D327" s="235"/>
      <c r="E327" s="340"/>
      <c r="F327" s="340"/>
      <c r="G327" s="340"/>
      <c r="H327" s="340"/>
      <c r="I327" s="340"/>
      <c r="J327" s="340"/>
      <c r="K327" s="340"/>
      <c r="L327" s="340"/>
      <c r="M327" s="235"/>
      <c r="N327" s="340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</row>
    <row r="328" customFormat="false" ht="12.75" hidden="false" customHeight="false" outlineLevel="1" collapsed="false">
      <c r="A328" s="256"/>
      <c r="B328" s="338"/>
      <c r="C328" s="338"/>
      <c r="D328" s="338"/>
      <c r="E328" s="340"/>
      <c r="F328" s="340"/>
      <c r="G328" s="340"/>
      <c r="H328" s="340"/>
      <c r="I328" s="340"/>
      <c r="J328" s="340"/>
      <c r="K328" s="340"/>
      <c r="L328" s="340"/>
      <c r="M328" s="235"/>
      <c r="N328" s="340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</row>
    <row r="329" customFormat="false" ht="12.75" hidden="false" customHeight="false" outlineLevel="1" collapsed="false">
      <c r="A329" s="235"/>
      <c r="B329" s="235"/>
      <c r="C329" s="235"/>
      <c r="D329" s="235"/>
      <c r="E329" s="235"/>
      <c r="F329" s="235"/>
      <c r="G329" s="235"/>
      <c r="H329" s="235"/>
      <c r="I329" s="235"/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</row>
    <row r="330" customFormat="false" ht="12.75" hidden="false" customHeight="false" outlineLevel="1" collapsed="false">
      <c r="A330" s="256"/>
      <c r="B330" s="343"/>
      <c r="C330" s="343"/>
      <c r="D330" s="235"/>
      <c r="E330" s="235"/>
      <c r="F330" s="235"/>
      <c r="G330" s="262"/>
      <c r="H330" s="262"/>
      <c r="I330" s="262"/>
      <c r="J330" s="262"/>
      <c r="K330" s="262"/>
      <c r="L330" s="262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</row>
    <row r="331" customFormat="false" ht="12.75" hidden="false" customHeight="false" outlineLevel="1" collapsed="false">
      <c r="A331" s="256"/>
      <c r="B331" s="235"/>
      <c r="C331" s="235"/>
      <c r="D331" s="235"/>
      <c r="E331" s="235"/>
      <c r="F331" s="235"/>
      <c r="G331" s="262"/>
      <c r="H331" s="262"/>
      <c r="I331" s="262"/>
      <c r="J331" s="262"/>
      <c r="K331" s="262"/>
      <c r="L331" s="262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</row>
    <row r="332" customFormat="false" ht="12.75" hidden="false" customHeight="false" outlineLevel="1" collapsed="false">
      <c r="A332" s="256"/>
      <c r="B332" s="235"/>
      <c r="C332" s="235"/>
      <c r="D332" s="235"/>
      <c r="E332" s="235"/>
      <c r="F332" s="235"/>
      <c r="G332" s="262"/>
      <c r="H332" s="262"/>
      <c r="I332" s="262"/>
      <c r="J332" s="262"/>
      <c r="K332" s="262"/>
      <c r="L332" s="262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</row>
    <row r="333" customFormat="false" ht="12.75" hidden="false" customHeight="false" outlineLevel="1" collapsed="false">
      <c r="A333" s="256"/>
      <c r="B333" s="235"/>
      <c r="C333" s="235"/>
      <c r="D333" s="235"/>
      <c r="E333" s="235"/>
      <c r="F333" s="235"/>
      <c r="G333" s="262"/>
      <c r="H333" s="262"/>
      <c r="I333" s="262"/>
      <c r="J333" s="262"/>
      <c r="K333" s="262"/>
      <c r="L333" s="262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</row>
    <row r="334" customFormat="false" ht="12.75" hidden="false" customHeight="false" outlineLevel="1" collapsed="false">
      <c r="A334" s="235"/>
      <c r="B334" s="235"/>
      <c r="C334" s="235"/>
      <c r="D334" s="235"/>
      <c r="E334" s="235"/>
      <c r="F334" s="235"/>
      <c r="G334" s="235"/>
      <c r="H334" s="235"/>
      <c r="I334" s="235"/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</row>
    <row r="335" customFormat="false" ht="12.75" hidden="false" customHeight="false" outlineLevel="1" collapsed="false">
      <c r="A335" s="256"/>
      <c r="B335" s="235"/>
      <c r="C335" s="235"/>
      <c r="D335" s="235"/>
      <c r="E335" s="235"/>
      <c r="F335" s="235"/>
      <c r="G335" s="235"/>
      <c r="H335" s="235"/>
      <c r="I335" s="235"/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</row>
    <row r="336" customFormat="false" ht="12.75" hidden="false" customHeight="false" outlineLevel="1" collapsed="false">
      <c r="A336" s="256"/>
      <c r="B336" s="235"/>
      <c r="C336" s="235"/>
      <c r="D336" s="235"/>
      <c r="E336" s="235"/>
      <c r="F336" s="235"/>
      <c r="G336" s="235"/>
      <c r="H336" s="235"/>
      <c r="I336" s="235"/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</row>
    <row r="337" customFormat="false" ht="12.75" hidden="false" customHeight="false" outlineLevel="1" collapsed="false">
      <c r="A337" s="235"/>
      <c r="B337" s="235"/>
      <c r="C337" s="235"/>
      <c r="D337" s="235"/>
      <c r="E337" s="235"/>
      <c r="F337" s="235"/>
      <c r="G337" s="235"/>
      <c r="H337" s="235"/>
      <c r="I337" s="235"/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</row>
    <row r="338" customFormat="false" ht="12.75" hidden="false" customHeight="false" outlineLevel="1" collapsed="false">
      <c r="A338" s="235"/>
      <c r="B338" s="235"/>
      <c r="C338" s="235"/>
      <c r="D338" s="235"/>
      <c r="E338" s="235"/>
      <c r="F338" s="235"/>
      <c r="G338" s="235"/>
      <c r="H338" s="235"/>
      <c r="I338" s="235"/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</row>
    <row r="339" customFormat="false" ht="12.75" hidden="false" customHeight="false" outlineLevel="1" collapsed="false">
      <c r="A339" s="344"/>
      <c r="B339" s="345"/>
      <c r="C339" s="345"/>
      <c r="D339" s="345"/>
      <c r="E339" s="345"/>
      <c r="F339" s="345"/>
      <c r="G339" s="345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F339" s="345"/>
      <c r="AG339" s="345"/>
      <c r="AH339" s="345"/>
      <c r="AI339" s="345"/>
      <c r="AJ339" s="345"/>
      <c r="AK339" s="345"/>
      <c r="AL339" s="345"/>
      <c r="AM339" s="345"/>
      <c r="AN339" s="345"/>
      <c r="AO339" s="345"/>
      <c r="AP339" s="345"/>
      <c r="AQ339" s="345"/>
      <c r="AR339" s="345"/>
      <c r="AS339" s="345"/>
      <c r="AT339" s="345"/>
      <c r="AU339" s="345"/>
      <c r="AV339" s="345"/>
      <c r="AW339" s="345"/>
      <c r="AX339" s="345"/>
      <c r="AY339" s="345"/>
      <c r="AZ339" s="345"/>
      <c r="BA339" s="345"/>
      <c r="BB339" s="345"/>
      <c r="BC339" s="345"/>
      <c r="BD339" s="345"/>
      <c r="BE339" s="345"/>
      <c r="BF339" s="345"/>
      <c r="BG339" s="345"/>
      <c r="BH339" s="345"/>
      <c r="BI339" s="345"/>
      <c r="BJ339" s="345"/>
      <c r="BK339" s="345"/>
      <c r="BL339" s="345"/>
      <c r="BM339" s="345"/>
      <c r="BN339" s="345"/>
      <c r="BO339" s="345"/>
      <c r="BP339" s="345"/>
      <c r="BQ339" s="345"/>
      <c r="BR339" s="345"/>
      <c r="BS339" s="345"/>
      <c r="BT339" s="345"/>
      <c r="BU339" s="345"/>
      <c r="BV339" s="345"/>
      <c r="BW339" s="345"/>
      <c r="BX339" s="345"/>
      <c r="BY339" s="345"/>
      <c r="BZ339" s="345"/>
      <c r="CA339" s="345"/>
      <c r="CB339" s="345"/>
      <c r="CC339" s="345"/>
      <c r="CD339" s="345"/>
      <c r="CE339" s="345"/>
      <c r="CF339" s="345"/>
      <c r="CG339" s="345"/>
      <c r="CH339" s="345"/>
      <c r="CI339" s="345"/>
      <c r="CJ339" s="345"/>
      <c r="CK339" s="345"/>
      <c r="CL339" s="345"/>
      <c r="CM339" s="345"/>
      <c r="CN339" s="345"/>
      <c r="CO339" s="345"/>
      <c r="CP339" s="345"/>
      <c r="CQ339" s="345"/>
      <c r="CR339" s="345"/>
      <c r="CS339" s="345"/>
      <c r="CT339" s="345"/>
      <c r="CU339" s="345"/>
      <c r="CV339" s="345"/>
      <c r="CW339" s="345"/>
      <c r="CX339" s="345"/>
      <c r="CY339" s="345"/>
      <c r="CZ339" s="345"/>
      <c r="DA339" s="345"/>
      <c r="DB339" s="345"/>
      <c r="DC339" s="345"/>
      <c r="DD339" s="345"/>
      <c r="DE339" s="345"/>
      <c r="DF339" s="345"/>
      <c r="DG339" s="345"/>
      <c r="DH339" s="345"/>
      <c r="DI339" s="345"/>
      <c r="DJ339" s="345"/>
      <c r="DK339" s="345"/>
      <c r="DL339" s="345"/>
      <c r="DM339" s="345"/>
      <c r="DN339" s="345"/>
      <c r="DO339" s="345"/>
      <c r="DP339" s="345"/>
      <c r="DQ339" s="345"/>
      <c r="DR339" s="345"/>
      <c r="DS339" s="345"/>
      <c r="DT339" s="345"/>
      <c r="DU339" s="345"/>
      <c r="DV339" s="345"/>
      <c r="DW339" s="345"/>
      <c r="DX339" s="345"/>
      <c r="DY339" s="345"/>
      <c r="DZ339" s="345"/>
      <c r="EA339" s="345"/>
      <c r="EB339" s="345"/>
      <c r="EC339" s="345"/>
      <c r="ED339" s="345"/>
      <c r="EE339" s="345"/>
      <c r="EF339" s="345"/>
      <c r="EG339" s="345"/>
      <c r="EH339" s="345"/>
      <c r="EI339" s="345"/>
      <c r="EJ339" s="345"/>
      <c r="EK339" s="345"/>
      <c r="EL339" s="345"/>
      <c r="EM339" s="345"/>
      <c r="EN339" s="345"/>
      <c r="EO339" s="345"/>
      <c r="EP339" s="345"/>
      <c r="EQ339" s="345"/>
      <c r="ER339" s="345"/>
      <c r="ES339" s="345"/>
      <c r="ET339" s="345"/>
      <c r="EU339" s="345"/>
      <c r="EV339" s="345"/>
      <c r="EW339" s="345"/>
      <c r="EX339" s="345"/>
      <c r="EY339" s="345"/>
      <c r="EZ339" s="345"/>
      <c r="FA339" s="345"/>
      <c r="FB339" s="345"/>
      <c r="FC339" s="345"/>
      <c r="FD339" s="345"/>
      <c r="FE339" s="345"/>
      <c r="FF339" s="345"/>
      <c r="FG339" s="345"/>
      <c r="FH339" s="345"/>
      <c r="FI339" s="345"/>
      <c r="FJ339" s="345"/>
      <c r="FK339" s="345"/>
      <c r="FL339" s="345"/>
      <c r="FM339" s="345"/>
      <c r="FN339" s="345"/>
      <c r="FO339" s="345"/>
      <c r="FP339" s="345"/>
      <c r="FQ339" s="345"/>
      <c r="FR339" s="345"/>
      <c r="FS339" s="345"/>
      <c r="FT339" s="345"/>
      <c r="FU339" s="345"/>
      <c r="FV339" s="345"/>
      <c r="FW339" s="345"/>
      <c r="FX339" s="345"/>
      <c r="FY339" s="345"/>
      <c r="FZ339" s="345"/>
      <c r="GA339" s="345"/>
      <c r="GB339" s="345"/>
      <c r="GC339" s="345"/>
      <c r="GD339" s="345"/>
      <c r="GE339" s="345"/>
      <c r="GF339" s="345"/>
      <c r="GG339" s="345"/>
      <c r="GH339" s="345"/>
      <c r="GI339" s="345"/>
      <c r="GJ339" s="345"/>
      <c r="GK339" s="345"/>
      <c r="GL339" s="345"/>
      <c r="GM339" s="345"/>
      <c r="GN339" s="345"/>
      <c r="GO339" s="345"/>
      <c r="GP339" s="345"/>
      <c r="GQ339" s="345"/>
      <c r="GR339" s="345"/>
      <c r="GS339" s="345"/>
      <c r="GT339" s="345"/>
      <c r="GU339" s="345"/>
      <c r="GV339" s="345"/>
      <c r="GW339" s="345"/>
      <c r="GX339" s="345"/>
      <c r="GY339" s="345"/>
      <c r="GZ339" s="345"/>
      <c r="HA339" s="345"/>
      <c r="HB339" s="345"/>
      <c r="HC339" s="345"/>
      <c r="HD339" s="345"/>
      <c r="HE339" s="345"/>
      <c r="HF339" s="345"/>
      <c r="HG339" s="345"/>
      <c r="HH339" s="345"/>
      <c r="HI339" s="345"/>
      <c r="HJ339" s="345"/>
      <c r="HK339" s="345"/>
      <c r="HL339" s="345"/>
      <c r="HM339" s="345"/>
      <c r="HN339" s="345"/>
      <c r="HO339" s="345"/>
      <c r="HP339" s="345"/>
      <c r="HQ339" s="345"/>
      <c r="HR339" s="345"/>
      <c r="HS339" s="345"/>
      <c r="HT339" s="345"/>
      <c r="HU339" s="345"/>
      <c r="HV339" s="345"/>
      <c r="HW339" s="345"/>
      <c r="HX339" s="345"/>
      <c r="HY339" s="345"/>
      <c r="HZ339" s="345"/>
      <c r="IA339" s="345"/>
      <c r="IB339" s="345"/>
      <c r="IC339" s="345"/>
      <c r="ID339" s="345"/>
      <c r="IE339" s="345"/>
      <c r="IF339" s="345"/>
      <c r="IG339" s="345"/>
      <c r="IH339" s="345"/>
      <c r="II339" s="345"/>
      <c r="IJ339" s="345"/>
      <c r="IK339" s="345"/>
      <c r="IL339" s="345"/>
      <c r="IM339" s="345"/>
      <c r="IN339" s="345"/>
      <c r="IO339" s="345"/>
      <c r="IP339" s="345"/>
      <c r="IQ339" s="345"/>
      <c r="IR339" s="345"/>
      <c r="IS339" s="345"/>
      <c r="IT339" s="345"/>
      <c r="IU339" s="345"/>
      <c r="IV339" s="345"/>
      <c r="IW339" s="345"/>
    </row>
    <row r="340" customFormat="false" ht="12.75" hidden="false" customHeight="false" outlineLevel="1" collapsed="false">
      <c r="A340" s="256"/>
      <c r="B340" s="235"/>
      <c r="C340" s="235"/>
      <c r="D340" s="235"/>
      <c r="E340" s="235"/>
      <c r="F340" s="235"/>
      <c r="G340" s="235"/>
      <c r="H340" s="235"/>
      <c r="I340" s="235"/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</row>
    <row r="341" customFormat="false" ht="12.75" hidden="false" customHeight="false" outlineLevel="1" collapsed="false">
      <c r="A341" s="256"/>
      <c r="B341" s="235"/>
      <c r="C341" s="235"/>
      <c r="D341" s="235"/>
      <c r="E341" s="235"/>
      <c r="F341" s="235"/>
      <c r="G341" s="258"/>
      <c r="H341" s="258"/>
      <c r="I341" s="258"/>
      <c r="J341" s="258"/>
      <c r="K341" s="258"/>
      <c r="L341" s="258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</row>
    <row r="342" customFormat="false" ht="12.75" hidden="false" customHeight="false" outlineLevel="1" collapsed="false">
      <c r="A342" s="256"/>
      <c r="B342" s="235"/>
      <c r="C342" s="235"/>
      <c r="D342" s="235"/>
      <c r="E342" s="235"/>
      <c r="F342" s="235"/>
      <c r="G342" s="258"/>
      <c r="H342" s="258"/>
      <c r="I342" s="258"/>
      <c r="J342" s="258"/>
      <c r="K342" s="258"/>
      <c r="L342" s="258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</row>
    <row r="343" customFormat="false" ht="12.75" hidden="false" customHeight="false" outlineLevel="1" collapsed="false">
      <c r="A343" s="235"/>
      <c r="B343" s="346"/>
      <c r="C343" s="346"/>
      <c r="D343" s="346"/>
      <c r="E343" s="235"/>
      <c r="F343" s="235"/>
      <c r="G343" s="347"/>
      <c r="H343" s="347"/>
      <c r="I343" s="347"/>
      <c r="J343" s="347"/>
      <c r="K343" s="347"/>
      <c r="L343" s="347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</row>
    <row r="344" customFormat="false" ht="12.75" hidden="false" customHeight="false" outlineLevel="1" collapsed="false">
      <c r="A344" s="256"/>
      <c r="B344" s="348"/>
      <c r="C344" s="348"/>
      <c r="D344" s="348"/>
      <c r="E344" s="235"/>
      <c r="F344" s="235"/>
      <c r="G344" s="235"/>
      <c r="H344" s="235"/>
      <c r="I344" s="235"/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</row>
    <row r="345" customFormat="false" ht="12.75" hidden="false" customHeight="false" outlineLevel="1" collapsed="false">
      <c r="A345" s="344"/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</row>
    <row r="346" customFormat="false" ht="12.75" hidden="false" customHeight="false" outlineLevel="1" collapsed="false">
      <c r="A346" s="349"/>
      <c r="B346" s="235"/>
      <c r="C346" s="235"/>
      <c r="D346" s="235"/>
      <c r="E346" s="235"/>
      <c r="F346" s="235"/>
      <c r="G346" s="262"/>
      <c r="H346" s="262"/>
      <c r="I346" s="262"/>
      <c r="J346" s="262"/>
      <c r="K346" s="262"/>
      <c r="L346" s="262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</row>
    <row r="347" customFormat="false" ht="12.75" hidden="false" customHeight="false" outlineLevel="1" collapsed="false">
      <c r="A347" s="349"/>
      <c r="B347" s="235"/>
      <c r="C347" s="235"/>
      <c r="D347" s="235"/>
      <c r="E347" s="235"/>
      <c r="F347" s="235"/>
      <c r="G347" s="262"/>
      <c r="H347" s="262"/>
      <c r="I347" s="262"/>
      <c r="J347" s="262"/>
      <c r="K347" s="262"/>
      <c r="L347" s="262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</row>
    <row r="348" customFormat="false" ht="12.75" hidden="false" customHeight="false" outlineLevel="1" collapsed="false">
      <c r="A348" s="349"/>
      <c r="B348" s="235"/>
      <c r="C348" s="235"/>
      <c r="D348" s="235"/>
      <c r="E348" s="235"/>
      <c r="F348" s="235"/>
      <c r="G348" s="262"/>
      <c r="H348" s="262"/>
      <c r="I348" s="262"/>
      <c r="J348" s="262"/>
      <c r="K348" s="262"/>
      <c r="L348" s="262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</row>
    <row r="349" customFormat="false" ht="12.75" hidden="false" customHeight="false" outlineLevel="1" collapsed="false">
      <c r="A349" s="349"/>
      <c r="B349" s="235"/>
      <c r="C349" s="235"/>
      <c r="D349" s="235"/>
      <c r="E349" s="235"/>
      <c r="F349" s="235"/>
      <c r="G349" s="262"/>
      <c r="H349" s="262"/>
      <c r="I349" s="262"/>
      <c r="J349" s="262"/>
      <c r="K349" s="262"/>
      <c r="L349" s="262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</row>
    <row r="350" customFormat="false" ht="12.75" hidden="false" customHeight="false" outlineLevel="1" collapsed="false">
      <c r="A350" s="349"/>
      <c r="B350" s="235"/>
      <c r="C350" s="235"/>
      <c r="D350" s="235"/>
      <c r="E350" s="235"/>
      <c r="F350" s="235"/>
      <c r="G350" s="258"/>
      <c r="H350" s="258"/>
      <c r="I350" s="258"/>
      <c r="J350" s="258"/>
      <c r="K350" s="258"/>
      <c r="L350" s="258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</row>
    <row r="351" customFormat="false" ht="12.75" hidden="false" customHeight="false" outlineLevel="1" collapsed="false">
      <c r="A351" s="256"/>
      <c r="B351" s="235"/>
      <c r="C351" s="235"/>
      <c r="D351" s="235"/>
      <c r="E351" s="235"/>
      <c r="F351" s="235"/>
      <c r="G351" s="348"/>
      <c r="H351" s="348"/>
      <c r="I351" s="348"/>
      <c r="J351" s="348"/>
      <c r="K351" s="348"/>
      <c r="L351" s="348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</row>
    <row r="352" customFormat="false" ht="12.75" hidden="false" customHeight="false" outlineLevel="1" collapsed="false">
      <c r="A352" s="349"/>
      <c r="B352" s="350"/>
      <c r="C352" s="350"/>
      <c r="D352" s="350"/>
      <c r="E352" s="235"/>
      <c r="F352" s="235"/>
      <c r="G352" s="351"/>
      <c r="H352" s="351"/>
      <c r="I352" s="351"/>
      <c r="J352" s="351"/>
      <c r="K352" s="351"/>
      <c r="L352" s="351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</row>
    <row r="353" customFormat="false" ht="12.75" hidden="false" customHeight="false" outlineLevel="1" collapsed="false">
      <c r="A353" s="349"/>
      <c r="B353" s="235"/>
      <c r="C353" s="235"/>
      <c r="D353" s="235"/>
      <c r="E353" s="235"/>
      <c r="F353" s="235"/>
      <c r="G353" s="351"/>
      <c r="H353" s="351"/>
      <c r="I353" s="351"/>
      <c r="J353" s="351"/>
      <c r="K353" s="351"/>
      <c r="L353" s="351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</row>
    <row r="354" customFormat="false" ht="12.75" hidden="false" customHeight="false" outlineLevel="1" collapsed="false">
      <c r="A354" s="349"/>
      <c r="B354" s="235"/>
      <c r="C354" s="235"/>
      <c r="D354" s="235"/>
      <c r="E354" s="235"/>
      <c r="F354" s="235"/>
      <c r="G354" s="351"/>
      <c r="H354" s="351"/>
      <c r="I354" s="351"/>
      <c r="J354" s="351"/>
      <c r="K354" s="351"/>
      <c r="L354" s="351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</row>
    <row r="355" customFormat="false" ht="12.75" hidden="false" customHeight="false" outlineLevel="1" collapsed="false">
      <c r="A355" s="349"/>
      <c r="B355" s="235"/>
      <c r="C355" s="235"/>
      <c r="D355" s="235"/>
      <c r="E355" s="235"/>
      <c r="F355" s="235"/>
      <c r="G355" s="351"/>
      <c r="H355" s="351"/>
      <c r="I355" s="351"/>
      <c r="J355" s="351"/>
      <c r="K355" s="351"/>
      <c r="L355" s="351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</row>
    <row r="356" customFormat="false" ht="12.75" hidden="false" customHeight="false" outlineLevel="1" collapsed="false">
      <c r="A356" s="349"/>
      <c r="B356" s="235"/>
      <c r="C356" s="235"/>
      <c r="D356" s="235"/>
      <c r="E356" s="235"/>
      <c r="F356" s="235"/>
      <c r="G356" s="348"/>
      <c r="H356" s="348"/>
      <c r="I356" s="348"/>
      <c r="J356" s="348"/>
      <c r="K356" s="348"/>
      <c r="L356" s="348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</row>
    <row r="357" customFormat="false" ht="12.75" hidden="false" customHeight="false" outlineLevel="1" collapsed="false">
      <c r="A357" s="256"/>
      <c r="B357" s="235"/>
      <c r="C357" s="235"/>
      <c r="D357" s="235"/>
      <c r="E357" s="235"/>
      <c r="F357" s="235"/>
      <c r="G357" s="235"/>
      <c r="H357" s="235"/>
      <c r="I357" s="235"/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</row>
    <row r="358" customFormat="false" ht="12.75" hidden="false" customHeight="false" outlineLevel="1" collapsed="false">
      <c r="A358" s="235"/>
      <c r="B358" s="235"/>
      <c r="C358" s="235"/>
      <c r="D358" s="235"/>
      <c r="E358" s="235"/>
      <c r="F358" s="235"/>
      <c r="G358" s="262"/>
      <c r="H358" s="262"/>
      <c r="I358" s="262"/>
      <c r="J358" s="262"/>
      <c r="K358" s="262"/>
      <c r="L358" s="262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</row>
    <row r="359" customFormat="false" ht="12.75" hidden="false" customHeight="false" outlineLevel="1" collapsed="false">
      <c r="A359" s="235"/>
      <c r="B359" s="235"/>
      <c r="C359" s="235"/>
      <c r="D359" s="235"/>
      <c r="E359" s="235"/>
      <c r="F359" s="235"/>
      <c r="G359" s="262"/>
      <c r="H359" s="262"/>
      <c r="I359" s="262"/>
      <c r="J359" s="262"/>
      <c r="K359" s="262"/>
      <c r="L359" s="262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</row>
    <row r="360" customFormat="false" ht="12.75" hidden="false" customHeight="false" outlineLevel="1" collapsed="false">
      <c r="A360" s="235"/>
      <c r="B360" s="235"/>
      <c r="C360" s="235"/>
      <c r="D360" s="235"/>
      <c r="E360" s="235"/>
      <c r="F360" s="235"/>
      <c r="G360" s="262"/>
      <c r="H360" s="262"/>
      <c r="I360" s="262"/>
      <c r="J360" s="262"/>
      <c r="K360" s="262"/>
      <c r="L360" s="262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</row>
    <row r="361" customFormat="false" ht="12.75" hidden="false" customHeight="false" outlineLevel="1" collapsed="false">
      <c r="A361" s="235"/>
      <c r="B361" s="235"/>
      <c r="C361" s="235"/>
      <c r="D361" s="235"/>
      <c r="E361" s="262"/>
      <c r="F361" s="262"/>
      <c r="G361" s="262"/>
      <c r="H361" s="262"/>
      <c r="I361" s="262"/>
      <c r="J361" s="262"/>
      <c r="K361" s="262"/>
      <c r="L361" s="262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</row>
    <row r="362" customFormat="false" ht="12.75" hidden="false" customHeight="false" outlineLevel="1" collapsed="false">
      <c r="A362" s="235"/>
      <c r="B362" s="235"/>
      <c r="C362" s="235"/>
      <c r="D362" s="235"/>
      <c r="E362" s="235"/>
      <c r="F362" s="235"/>
      <c r="G362" s="235"/>
      <c r="H362" s="235"/>
      <c r="I362" s="235"/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</row>
    <row r="363" customFormat="false" ht="12.75" hidden="false" customHeight="false" outlineLevel="1" collapsed="false">
      <c r="A363" s="256"/>
      <c r="B363" s="235"/>
      <c r="C363" s="235"/>
      <c r="D363" s="235"/>
      <c r="E363" s="235"/>
      <c r="F363" s="235"/>
      <c r="G363" s="235"/>
      <c r="H363" s="235"/>
      <c r="I363" s="235"/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</row>
    <row r="364" customFormat="false" ht="12.75" hidden="false" customHeight="false" outlineLevel="1" collapsed="false">
      <c r="A364" s="235"/>
      <c r="B364" s="235"/>
      <c r="C364" s="235"/>
      <c r="D364" s="235"/>
      <c r="E364" s="235"/>
      <c r="F364" s="235"/>
      <c r="G364" s="258"/>
      <c r="H364" s="258"/>
      <c r="I364" s="258"/>
      <c r="J364" s="258"/>
      <c r="K364" s="258"/>
      <c r="L364" s="258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</row>
    <row r="365" customFormat="false" ht="12.75" hidden="false" customHeight="false" outlineLevel="1" collapsed="false">
      <c r="A365" s="349"/>
      <c r="B365" s="235"/>
      <c r="C365" s="235"/>
      <c r="D365" s="235"/>
      <c r="E365" s="235"/>
      <c r="F365" s="235"/>
      <c r="G365" s="258"/>
      <c r="H365" s="258"/>
      <c r="I365" s="258"/>
      <c r="J365" s="258"/>
      <c r="K365" s="258"/>
      <c r="L365" s="258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</row>
    <row r="366" customFormat="false" ht="12.75" hidden="false" customHeight="false" outlineLevel="1" collapsed="false">
      <c r="A366" s="349"/>
      <c r="B366" s="235"/>
      <c r="C366" s="235"/>
      <c r="D366" s="235"/>
      <c r="E366" s="235"/>
      <c r="F366" s="235"/>
      <c r="G366" s="258"/>
      <c r="H366" s="258"/>
      <c r="I366" s="258"/>
      <c r="J366" s="258"/>
      <c r="K366" s="258"/>
      <c r="L366" s="258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</row>
    <row r="367" customFormat="false" ht="12.75" hidden="false" customHeight="false" outlineLevel="1" collapsed="false">
      <c r="A367" s="349"/>
      <c r="B367" s="235"/>
      <c r="C367" s="235"/>
      <c r="D367" s="235"/>
      <c r="E367" s="262"/>
      <c r="F367" s="262"/>
      <c r="G367" s="258"/>
      <c r="H367" s="258"/>
      <c r="I367" s="258"/>
      <c r="J367" s="258"/>
      <c r="K367" s="258"/>
      <c r="L367" s="258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</row>
    <row r="368" customFormat="false" ht="12.75" hidden="false" customHeight="false" outlineLevel="1" collapsed="false">
      <c r="A368" s="235"/>
      <c r="B368" s="235"/>
      <c r="C368" s="235"/>
      <c r="D368" s="235"/>
      <c r="E368" s="235"/>
      <c r="F368" s="235"/>
      <c r="G368" s="258"/>
      <c r="H368" s="258"/>
      <c r="I368" s="258"/>
      <c r="J368" s="258"/>
      <c r="K368" s="258"/>
      <c r="L368" s="258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</row>
    <row r="369" customFormat="false" ht="12.75" hidden="false" customHeight="false" outlineLevel="1" collapsed="false">
      <c r="A369" s="235"/>
      <c r="B369" s="235"/>
      <c r="C369" s="235"/>
      <c r="D369" s="235"/>
      <c r="E369" s="235"/>
      <c r="F369" s="235"/>
      <c r="G369" s="258"/>
      <c r="H369" s="258"/>
      <c r="I369" s="258"/>
      <c r="J369" s="258"/>
      <c r="K369" s="258"/>
      <c r="L369" s="258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</row>
    <row r="370" customFormat="false" ht="12.75" hidden="false" customHeight="false" outlineLevel="1" collapsed="false">
      <c r="A370" s="235"/>
      <c r="B370" s="235"/>
      <c r="C370" s="235"/>
      <c r="D370" s="235"/>
      <c r="E370" s="235"/>
      <c r="F370" s="235"/>
      <c r="G370" s="258"/>
      <c r="H370" s="258"/>
      <c r="I370" s="258"/>
      <c r="J370" s="258"/>
      <c r="K370" s="258"/>
      <c r="L370" s="258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</row>
    <row r="371" customFormat="false" ht="12.75" hidden="false" customHeight="false" outlineLevel="1" collapsed="false">
      <c r="A371" s="235"/>
      <c r="B371" s="235"/>
      <c r="C371" s="235"/>
      <c r="D371" s="235"/>
      <c r="E371" s="235"/>
      <c r="F371" s="235"/>
      <c r="G371" s="258"/>
      <c r="H371" s="258"/>
      <c r="I371" s="258"/>
      <c r="J371" s="258"/>
      <c r="K371" s="258"/>
      <c r="L371" s="258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</row>
    <row r="372" customFormat="false" ht="12.75" hidden="false" customHeight="false" outlineLevel="1" collapsed="false">
      <c r="A372" s="235"/>
      <c r="B372" s="235"/>
      <c r="C372" s="235"/>
      <c r="D372" s="235"/>
      <c r="E372" s="235"/>
      <c r="F372" s="235"/>
      <c r="G372" s="258"/>
      <c r="H372" s="258"/>
      <c r="I372" s="258"/>
      <c r="J372" s="258"/>
      <c r="K372" s="258"/>
      <c r="L372" s="258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</row>
    <row r="373" customFormat="false" ht="12.75" hidden="false" customHeight="false" outlineLevel="1" collapsed="false">
      <c r="A373" s="235"/>
      <c r="B373" s="235"/>
      <c r="C373" s="235"/>
      <c r="D373" s="235"/>
      <c r="E373" s="235"/>
      <c r="F373" s="235"/>
      <c r="G373" s="258"/>
      <c r="H373" s="258"/>
      <c r="I373" s="258"/>
      <c r="J373" s="258"/>
      <c r="K373" s="258"/>
      <c r="L373" s="258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</row>
    <row r="374" customFormat="false" ht="12.75" hidden="false" customHeight="false" outlineLevel="1" collapsed="false">
      <c r="A374" s="235"/>
      <c r="B374" s="235"/>
      <c r="C374" s="235"/>
      <c r="D374" s="235"/>
      <c r="E374" s="235"/>
      <c r="F374" s="235"/>
      <c r="G374" s="235"/>
      <c r="H374" s="235"/>
      <c r="I374" s="235"/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</row>
    <row r="375" customFormat="false" ht="12.75" hidden="false" customHeight="false" outlineLevel="1" collapsed="false">
      <c r="A375" s="256"/>
      <c r="B375" s="235"/>
      <c r="C375" s="235"/>
      <c r="D375" s="235"/>
      <c r="E375" s="352"/>
      <c r="F375" s="352"/>
      <c r="G375" s="352"/>
      <c r="H375" s="352"/>
      <c r="I375" s="352"/>
      <c r="J375" s="352"/>
      <c r="K375" s="352"/>
      <c r="L375" s="352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</row>
    <row r="376" customFormat="false" ht="12.75" hidden="false" customHeight="false" outlineLevel="1" collapsed="false">
      <c r="A376" s="256"/>
      <c r="B376" s="235"/>
      <c r="C376" s="235"/>
      <c r="D376" s="350"/>
      <c r="E376" s="262"/>
      <c r="F376" s="262"/>
      <c r="G376" s="352"/>
      <c r="H376" s="352"/>
      <c r="I376" s="352"/>
      <c r="J376" s="352"/>
      <c r="K376" s="352"/>
      <c r="L376" s="352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</row>
    <row r="377" customFormat="false" ht="12.75" hidden="false" customHeight="false" outlineLevel="1" collapsed="false">
      <c r="A377" s="256"/>
      <c r="B377" s="235"/>
      <c r="C377" s="235"/>
      <c r="D377" s="235"/>
      <c r="E377" s="352"/>
      <c r="F377" s="352"/>
      <c r="G377" s="352"/>
      <c r="H377" s="352"/>
      <c r="I377" s="352"/>
      <c r="J377" s="352"/>
      <c r="K377" s="352"/>
      <c r="L377" s="352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</row>
    <row r="378" customFormat="false" ht="12.75" hidden="false" customHeight="false" outlineLevel="1" collapsed="false">
      <c r="A378" s="256"/>
      <c r="B378" s="235"/>
      <c r="C378" s="235"/>
      <c r="D378" s="235"/>
      <c r="E378" s="235"/>
      <c r="F378" s="235"/>
      <c r="G378" s="352"/>
      <c r="H378" s="352"/>
      <c r="I378" s="352"/>
      <c r="J378" s="352"/>
      <c r="K378" s="352"/>
      <c r="L378" s="352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</row>
    <row r="379" customFormat="false" ht="12.75" hidden="false" customHeight="false" outlineLevel="1" collapsed="false">
      <c r="A379" s="235"/>
      <c r="B379" s="235"/>
      <c r="C379" s="235"/>
      <c r="D379" s="235"/>
      <c r="E379" s="235"/>
      <c r="F379" s="235"/>
      <c r="G379" s="235"/>
      <c r="H379" s="235"/>
      <c r="I379" s="235"/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</row>
    <row r="380" customFormat="false" ht="12.75" hidden="false" customHeight="false" outlineLevel="1" collapsed="false">
      <c r="A380" s="256"/>
      <c r="B380" s="235"/>
      <c r="C380" s="235"/>
      <c r="D380" s="235"/>
      <c r="E380" s="235"/>
      <c r="F380" s="235"/>
      <c r="G380" s="235"/>
      <c r="H380" s="235"/>
      <c r="I380" s="235"/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</row>
    <row r="381" customFormat="false" ht="12.75" hidden="false" customHeight="false" outlineLevel="1" collapsed="false">
      <c r="A381" s="256"/>
      <c r="B381" s="235"/>
      <c r="C381" s="235"/>
      <c r="D381" s="235"/>
      <c r="E381" s="235"/>
      <c r="F381" s="235"/>
      <c r="G381" s="235"/>
      <c r="H381" s="235"/>
      <c r="I381" s="235"/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</row>
    <row r="382" customFormat="false" ht="12.75" hidden="false" customHeight="false" outlineLevel="1" collapsed="false">
      <c r="A382" s="235"/>
      <c r="B382" s="235"/>
      <c r="C382" s="235"/>
      <c r="D382" s="235"/>
      <c r="E382" s="235"/>
      <c r="F382" s="235"/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</row>
    <row r="383" customFormat="false" ht="12.75" hidden="false" customHeight="false" outlineLevel="1" collapsed="false">
      <c r="A383" s="235"/>
      <c r="B383" s="235"/>
      <c r="C383" s="235"/>
      <c r="D383" s="235"/>
      <c r="E383" s="235"/>
      <c r="F383" s="235"/>
      <c r="G383" s="340"/>
      <c r="H383" s="340"/>
      <c r="I383" s="340"/>
      <c r="J383" s="340"/>
      <c r="K383" s="340"/>
      <c r="L383" s="340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</row>
    <row r="384" customFormat="false" ht="12.75" hidden="false" customHeight="false" outlineLevel="1" collapsed="false">
      <c r="A384" s="235"/>
      <c r="B384" s="235"/>
      <c r="C384" s="235"/>
      <c r="D384" s="235"/>
      <c r="E384" s="235"/>
      <c r="F384" s="235"/>
      <c r="G384" s="352"/>
      <c r="H384" s="352"/>
      <c r="I384" s="352"/>
      <c r="J384" s="352"/>
      <c r="K384" s="352"/>
      <c r="L384" s="352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</row>
    <row r="385" customFormat="false" ht="12.75" hidden="false" customHeight="false" outlineLevel="1" collapsed="false">
      <c r="A385" s="235"/>
      <c r="B385" s="235"/>
      <c r="C385" s="235"/>
      <c r="D385" s="235"/>
      <c r="E385" s="235"/>
      <c r="F385" s="235"/>
      <c r="G385" s="340"/>
      <c r="H385" s="340"/>
      <c r="I385" s="340"/>
      <c r="J385" s="340"/>
      <c r="K385" s="340"/>
      <c r="L385" s="340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</row>
    <row r="386" customFormat="false" ht="12.75" hidden="false" customHeight="false" outlineLevel="1" collapsed="false">
      <c r="A386" s="235"/>
      <c r="B386" s="235"/>
      <c r="C386" s="235"/>
      <c r="D386" s="235"/>
      <c r="E386" s="235"/>
      <c r="F386" s="235"/>
      <c r="G386" s="340"/>
      <c r="H386" s="340"/>
      <c r="I386" s="340"/>
      <c r="J386" s="340"/>
      <c r="K386" s="340"/>
      <c r="L386" s="340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</row>
    <row r="387" customFormat="false" ht="12.75" hidden="false" customHeight="false" outlineLevel="1" collapsed="false">
      <c r="A387" s="235"/>
      <c r="B387" s="235"/>
      <c r="C387" s="235"/>
      <c r="D387" s="235"/>
      <c r="E387" s="235"/>
      <c r="F387" s="235"/>
      <c r="G387" s="340"/>
      <c r="H387" s="340"/>
      <c r="I387" s="340"/>
      <c r="J387" s="340"/>
      <c r="K387" s="340"/>
      <c r="L387" s="340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</row>
    <row r="388" customFormat="false" ht="12.75" hidden="false" customHeight="false" outlineLevel="1" collapsed="false">
      <c r="A388" s="235"/>
      <c r="B388" s="235"/>
      <c r="C388" s="235"/>
      <c r="D388" s="235"/>
      <c r="E388" s="235"/>
      <c r="F388" s="235"/>
      <c r="G388" s="353"/>
      <c r="H388" s="353"/>
      <c r="I388" s="353"/>
      <c r="J388" s="353"/>
      <c r="K388" s="353"/>
      <c r="L388" s="353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</row>
    <row r="389" customFormat="false" ht="12.75" hidden="false" customHeight="false" outlineLevel="1" collapsed="false">
      <c r="A389" s="235"/>
      <c r="B389" s="235"/>
      <c r="C389" s="235"/>
      <c r="D389" s="235"/>
      <c r="E389" s="235"/>
      <c r="F389" s="235"/>
      <c r="G389" s="353"/>
      <c r="H389" s="353"/>
      <c r="I389" s="353"/>
      <c r="J389" s="353"/>
      <c r="K389" s="353"/>
      <c r="L389" s="353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</row>
    <row r="390" customFormat="false" ht="12.75" hidden="true" customHeight="false" outlineLevel="2" collapsed="false">
      <c r="A390" s="256"/>
      <c r="B390" s="235"/>
      <c r="C390" s="235"/>
      <c r="D390" s="235"/>
      <c r="E390" s="235"/>
      <c r="F390" s="235"/>
      <c r="G390" s="353"/>
      <c r="H390" s="353"/>
      <c r="I390" s="353"/>
      <c r="J390" s="353"/>
      <c r="K390" s="353"/>
      <c r="L390" s="353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</row>
    <row r="391" customFormat="false" ht="12.75" hidden="true" customHeight="false" outlineLevel="2" collapsed="false">
      <c r="A391" s="256"/>
      <c r="B391" s="235"/>
      <c r="C391" s="235"/>
      <c r="D391" s="235"/>
      <c r="E391" s="235"/>
      <c r="F391" s="235"/>
      <c r="G391" s="353"/>
      <c r="H391" s="353"/>
      <c r="I391" s="353"/>
      <c r="J391" s="353"/>
      <c r="K391" s="353"/>
      <c r="L391" s="353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</row>
    <row r="392" customFormat="false" ht="12.75" hidden="true" customHeight="false" outlineLevel="2" collapsed="false">
      <c r="A392" s="235"/>
      <c r="B392" s="235"/>
      <c r="C392" s="235"/>
      <c r="D392" s="235"/>
      <c r="E392" s="235"/>
      <c r="F392" s="235"/>
      <c r="G392" s="353"/>
      <c r="H392" s="353"/>
      <c r="I392" s="353"/>
      <c r="J392" s="353"/>
      <c r="K392" s="353"/>
      <c r="L392" s="353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</row>
    <row r="393" customFormat="false" ht="12.75" hidden="true" customHeight="false" outlineLevel="2" collapsed="false">
      <c r="A393" s="256"/>
      <c r="B393" s="244"/>
      <c r="C393" s="244"/>
      <c r="D393" s="244"/>
      <c r="E393" s="245"/>
      <c r="F393" s="245"/>
      <c r="G393" s="245"/>
      <c r="H393" s="244"/>
      <c r="I393" s="244"/>
      <c r="J393" s="245"/>
      <c r="K393" s="245"/>
      <c r="L393" s="244"/>
      <c r="M393" s="245"/>
      <c r="N393" s="245"/>
      <c r="O393" s="245"/>
      <c r="P393" s="244"/>
      <c r="Q393" s="245"/>
      <c r="R393" s="245"/>
      <c r="S393" s="235"/>
      <c r="T393" s="235"/>
      <c r="U393" s="235"/>
      <c r="V393" s="235"/>
      <c r="W393" s="235"/>
      <c r="X393" s="245"/>
      <c r="Y393" s="235"/>
    </row>
    <row r="394" customFormat="false" ht="12.75" hidden="true" customHeight="false" outlineLevel="2" collapsed="false">
      <c r="A394" s="256"/>
      <c r="B394" s="235"/>
      <c r="C394" s="235"/>
      <c r="D394" s="235"/>
      <c r="E394" s="235"/>
      <c r="F394" s="235"/>
      <c r="G394" s="235"/>
      <c r="H394" s="235"/>
      <c r="I394" s="235"/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</row>
    <row r="395" customFormat="false" ht="12.75" hidden="true" customHeight="false" outlineLevel="2" collapsed="false">
      <c r="A395" s="235"/>
      <c r="B395" s="235"/>
      <c r="C395" s="235"/>
      <c r="D395" s="235"/>
      <c r="E395" s="235"/>
      <c r="F395" s="235"/>
      <c r="G395" s="235"/>
      <c r="H395" s="235"/>
      <c r="I395" s="235"/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</row>
    <row r="396" customFormat="false" ht="12.75" hidden="true" customHeight="false" outlineLevel="2" collapsed="false">
      <c r="A396" s="235"/>
      <c r="B396" s="340"/>
      <c r="C396" s="340"/>
      <c r="D396" s="340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235"/>
      <c r="T396" s="235"/>
      <c r="U396" s="235"/>
      <c r="V396" s="235"/>
      <c r="W396" s="235"/>
      <c r="X396" s="340"/>
      <c r="Y396" s="235"/>
    </row>
    <row r="397" customFormat="false" ht="12.75" hidden="true" customHeight="false" outlineLevel="2" collapsed="false">
      <c r="A397" s="235"/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</row>
    <row r="398" customFormat="false" ht="12.75" hidden="true" customHeight="false" outlineLevel="2" collapsed="false">
      <c r="A398" s="235"/>
      <c r="B398" s="352"/>
      <c r="C398" s="352"/>
      <c r="D398" s="352"/>
      <c r="E398" s="352"/>
      <c r="F398" s="352"/>
      <c r="G398" s="352"/>
      <c r="H398" s="340"/>
      <c r="I398" s="340"/>
      <c r="J398" s="340"/>
      <c r="K398" s="340"/>
      <c r="L398" s="340"/>
      <c r="M398" s="340"/>
      <c r="N398" s="340"/>
      <c r="O398" s="340"/>
      <c r="P398" s="340"/>
      <c r="Q398" s="340"/>
      <c r="R398" s="340"/>
      <c r="S398" s="235"/>
      <c r="T398" s="235"/>
      <c r="U398" s="235"/>
      <c r="V398" s="235"/>
      <c r="W398" s="235"/>
      <c r="X398" s="340"/>
      <c r="Y398" s="235"/>
    </row>
    <row r="399" customFormat="false" ht="12.75" hidden="true" customHeight="false" outlineLevel="2" collapsed="false">
      <c r="A399" s="235"/>
      <c r="B399" s="235"/>
      <c r="C399" s="235"/>
      <c r="D399" s="235"/>
      <c r="E399" s="235"/>
      <c r="F399" s="235"/>
      <c r="G399" s="235"/>
      <c r="H399" s="235"/>
      <c r="I399" s="235"/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</row>
    <row r="400" customFormat="false" ht="12.75" hidden="true" customHeight="false" outlineLevel="2" collapsed="false">
      <c r="A400" s="235"/>
      <c r="B400" s="340"/>
      <c r="C400" s="340"/>
      <c r="D400" s="340"/>
      <c r="E400" s="340"/>
      <c r="F400" s="340"/>
      <c r="G400" s="340"/>
      <c r="H400" s="340"/>
      <c r="I400" s="340"/>
      <c r="J400" s="340"/>
      <c r="K400" s="340"/>
      <c r="L400" s="340"/>
      <c r="M400" s="340"/>
      <c r="N400" s="340"/>
      <c r="O400" s="340"/>
      <c r="P400" s="340"/>
      <c r="Q400" s="340"/>
      <c r="R400" s="340"/>
      <c r="S400" s="235"/>
      <c r="T400" s="235"/>
      <c r="U400" s="235"/>
      <c r="V400" s="235"/>
      <c r="W400" s="235"/>
      <c r="X400" s="340"/>
      <c r="Y400" s="340"/>
      <c r="Z400" s="340"/>
      <c r="AA400" s="340"/>
      <c r="AB400" s="340"/>
      <c r="AC400" s="340"/>
      <c r="AD400" s="340"/>
    </row>
    <row r="401" customFormat="false" ht="12.75" hidden="true" customHeight="false" outlineLevel="2" collapsed="false">
      <c r="A401" s="235"/>
      <c r="B401" s="235"/>
      <c r="C401" s="235"/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</row>
    <row r="402" customFormat="false" ht="12.75" hidden="true" customHeight="false" outlineLevel="2" collapsed="false">
      <c r="A402" s="235"/>
      <c r="B402" s="340"/>
      <c r="C402" s="340"/>
      <c r="D402" s="340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/>
      <c r="O402" s="340"/>
      <c r="P402" s="340"/>
      <c r="Q402" s="340"/>
      <c r="R402" s="340"/>
      <c r="S402" s="235"/>
      <c r="T402" s="235"/>
      <c r="U402" s="235"/>
      <c r="V402" s="235"/>
      <c r="W402" s="235"/>
      <c r="X402" s="340"/>
      <c r="Y402" s="235"/>
    </row>
    <row r="403" customFormat="false" ht="12.75" hidden="true" customHeight="false" outlineLevel="2" collapsed="false">
      <c r="A403" s="235"/>
      <c r="B403" s="235"/>
      <c r="C403" s="235"/>
      <c r="D403" s="235"/>
      <c r="E403" s="235"/>
      <c r="F403" s="235"/>
      <c r="G403" s="235"/>
      <c r="H403" s="235"/>
      <c r="I403" s="235"/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</row>
    <row r="404" customFormat="false" ht="12.75" hidden="true" customHeight="false" outlineLevel="2" collapsed="false">
      <c r="A404" s="235"/>
      <c r="B404" s="340"/>
      <c r="C404" s="340"/>
      <c r="D404" s="340"/>
      <c r="E404" s="340"/>
      <c r="F404" s="340"/>
      <c r="G404" s="340"/>
      <c r="H404" s="340"/>
      <c r="I404" s="340"/>
      <c r="J404" s="340"/>
      <c r="K404" s="340"/>
      <c r="L404" s="340"/>
      <c r="M404" s="340"/>
      <c r="N404" s="340"/>
      <c r="O404" s="340"/>
      <c r="P404" s="340"/>
      <c r="Q404" s="340"/>
      <c r="R404" s="340"/>
      <c r="S404" s="235"/>
      <c r="T404" s="235"/>
      <c r="U404" s="235"/>
      <c r="V404" s="235"/>
      <c r="W404" s="235"/>
      <c r="X404" s="340"/>
      <c r="Y404" s="340"/>
    </row>
    <row r="405" customFormat="false" ht="12.75" hidden="true" customHeight="false" outlineLevel="2" collapsed="false">
      <c r="A405" s="235"/>
      <c r="B405" s="235"/>
      <c r="C405" s="235"/>
      <c r="D405" s="235"/>
      <c r="E405" s="235"/>
      <c r="F405" s="235"/>
      <c r="G405" s="235"/>
      <c r="H405" s="235"/>
      <c r="I405" s="235"/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</row>
    <row r="406" customFormat="false" ht="12.75" hidden="true" customHeight="false" outlineLevel="2" collapsed="false">
      <c r="A406" s="235"/>
      <c r="B406" s="340"/>
      <c r="C406" s="340"/>
      <c r="D406" s="340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235"/>
      <c r="T406" s="235"/>
      <c r="U406" s="235"/>
      <c r="V406" s="235"/>
      <c r="W406" s="235"/>
      <c r="X406" s="340"/>
      <c r="Y406" s="340"/>
    </row>
    <row r="407" customFormat="false" ht="12.75" hidden="true" customHeight="false" outlineLevel="2" collapsed="false">
      <c r="A407" s="235"/>
      <c r="B407" s="235"/>
      <c r="C407" s="235"/>
      <c r="D407" s="235"/>
      <c r="E407" s="235"/>
      <c r="F407" s="235"/>
      <c r="G407" s="235"/>
      <c r="H407" s="235"/>
      <c r="I407" s="235"/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</row>
    <row r="408" customFormat="false" ht="12.75" hidden="false" customHeight="false" outlineLevel="1" collapsed="true">
      <c r="A408" s="235"/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</row>
    <row r="409" customFormat="false" ht="12.75" hidden="false" customHeight="false" outlineLevel="1" collapsed="false">
      <c r="A409" s="235"/>
      <c r="B409" s="235"/>
      <c r="C409" s="235"/>
      <c r="D409" s="235"/>
      <c r="E409" s="235"/>
      <c r="F409" s="235"/>
      <c r="G409" s="235"/>
      <c r="H409" s="235"/>
      <c r="I409" s="235"/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</row>
    <row r="410" customFormat="false" ht="12.75" hidden="false" customHeight="false" outlineLevel="1" collapsed="false">
      <c r="A410" s="235"/>
      <c r="B410" s="235"/>
      <c r="C410" s="235"/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</row>
    <row r="411" customFormat="false" ht="12.75" hidden="false" customHeight="false" outlineLevel="1" collapsed="false">
      <c r="A411" s="242"/>
      <c r="B411" s="242"/>
      <c r="C411" s="242"/>
      <c r="D411" s="235"/>
      <c r="E411" s="235"/>
      <c r="F411" s="235"/>
      <c r="G411" s="235"/>
      <c r="H411" s="235"/>
      <c r="I411" s="235"/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</row>
    <row r="412" customFormat="false" ht="12.75" hidden="false" customHeight="false" outlineLevel="1" collapsed="false">
      <c r="A412" s="256"/>
      <c r="B412" s="256"/>
      <c r="C412" s="256"/>
      <c r="D412" s="235"/>
      <c r="E412" s="235"/>
      <c r="F412" s="235"/>
      <c r="G412" s="235"/>
      <c r="H412" s="235"/>
      <c r="I412" s="235"/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</row>
    <row r="413" customFormat="false" ht="12.75" hidden="false" customHeight="false" outlineLevel="1" collapsed="false">
      <c r="A413" s="256"/>
      <c r="B413" s="338"/>
      <c r="C413" s="338"/>
      <c r="D413" s="235"/>
      <c r="E413" s="235"/>
      <c r="F413" s="235"/>
      <c r="G413" s="235"/>
      <c r="H413" s="235"/>
      <c r="I413" s="235"/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</row>
    <row r="414" customFormat="false" ht="12.75" hidden="false" customHeight="false" outlineLevel="1" collapsed="false">
      <c r="A414" s="235"/>
      <c r="B414" s="235"/>
      <c r="C414" s="235"/>
      <c r="D414" s="235"/>
      <c r="E414" s="235"/>
      <c r="F414" s="235"/>
      <c r="G414" s="235"/>
      <c r="H414" s="235"/>
      <c r="I414" s="235"/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</row>
    <row r="415" customFormat="false" ht="12.75" hidden="false" customHeight="false" outlineLevel="1" collapsed="false">
      <c r="A415" s="242"/>
      <c r="B415" s="244"/>
      <c r="C415" s="244"/>
      <c r="D415" s="244"/>
      <c r="E415" s="244"/>
      <c r="F415" s="244"/>
      <c r="G415" s="244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244"/>
      <c r="W415" s="244"/>
      <c r="X415" s="244"/>
      <c r="Y415" s="244"/>
    </row>
    <row r="416" customFormat="false" ht="12.75" hidden="false" customHeight="false" outlineLevel="1" collapsed="false">
      <c r="A416" s="256"/>
      <c r="B416" s="256"/>
      <c r="C416" s="256"/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</row>
    <row r="417" customFormat="false" ht="12.75" hidden="false" customHeight="false" outlineLevel="1" collapsed="false">
      <c r="A417" s="339"/>
      <c r="B417" s="256"/>
      <c r="C417" s="256"/>
      <c r="D417" s="340"/>
      <c r="E417" s="340"/>
      <c r="F417" s="340"/>
      <c r="G417" s="340"/>
      <c r="H417" s="340"/>
      <c r="I417" s="340"/>
      <c r="J417" s="340"/>
      <c r="K417" s="340"/>
      <c r="L417" s="340"/>
      <c r="M417" s="340"/>
      <c r="N417" s="340"/>
      <c r="O417" s="340"/>
      <c r="P417" s="340"/>
      <c r="Q417" s="340"/>
      <c r="R417" s="340"/>
      <c r="S417" s="340"/>
      <c r="T417" s="340"/>
      <c r="U417" s="340"/>
      <c r="V417" s="340"/>
      <c r="W417" s="340"/>
      <c r="X417" s="340"/>
      <c r="Y417" s="340"/>
    </row>
    <row r="418" customFormat="false" ht="12.75" hidden="false" customHeight="false" outlineLevel="1" collapsed="false">
      <c r="A418" s="339"/>
      <c r="B418" s="256"/>
      <c r="C418" s="256"/>
      <c r="D418" s="340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/>
      <c r="R418" s="340"/>
      <c r="S418" s="340"/>
      <c r="T418" s="340"/>
      <c r="U418" s="340"/>
      <c r="V418" s="340"/>
      <c r="W418" s="340"/>
      <c r="X418" s="340"/>
      <c r="Y418" s="340"/>
    </row>
    <row r="419" customFormat="false" ht="12.75" hidden="false" customHeight="false" outlineLevel="1" collapsed="false">
      <c r="A419" s="339"/>
      <c r="B419" s="339"/>
      <c r="C419" s="339"/>
      <c r="D419" s="340"/>
      <c r="E419" s="340"/>
      <c r="F419" s="340"/>
      <c r="G419" s="340"/>
      <c r="H419" s="340"/>
      <c r="I419" s="340"/>
      <c r="J419" s="340"/>
      <c r="K419" s="340"/>
      <c r="L419" s="340"/>
      <c r="M419" s="340"/>
      <c r="N419" s="340"/>
      <c r="O419" s="340"/>
      <c r="P419" s="340"/>
      <c r="Q419" s="340"/>
      <c r="R419" s="340"/>
      <c r="S419" s="340"/>
      <c r="T419" s="340"/>
      <c r="U419" s="340"/>
      <c r="V419" s="340"/>
      <c r="W419" s="340"/>
      <c r="X419" s="340"/>
      <c r="Y419" s="340"/>
    </row>
    <row r="420" customFormat="false" ht="12.75" hidden="false" customHeight="false" outlineLevel="1" collapsed="false">
      <c r="A420" s="339"/>
      <c r="B420" s="339"/>
      <c r="C420" s="339"/>
      <c r="D420" s="340"/>
      <c r="E420" s="340"/>
      <c r="F420" s="340"/>
      <c r="G420" s="340"/>
      <c r="H420" s="340"/>
      <c r="I420" s="340"/>
      <c r="J420" s="340"/>
      <c r="K420" s="340"/>
      <c r="L420" s="340"/>
      <c r="M420" s="340"/>
      <c r="N420" s="340"/>
      <c r="O420" s="340"/>
      <c r="P420" s="340"/>
      <c r="Q420" s="340"/>
      <c r="R420" s="340"/>
      <c r="S420" s="340"/>
      <c r="T420" s="340"/>
      <c r="U420" s="340"/>
      <c r="V420" s="340"/>
      <c r="W420" s="340"/>
      <c r="X420" s="340"/>
      <c r="Y420" s="340"/>
    </row>
    <row r="421" customFormat="false" ht="12.75" hidden="false" customHeight="false" outlineLevel="1" collapsed="false">
      <c r="A421" s="339"/>
      <c r="B421" s="242"/>
      <c r="C421" s="242"/>
      <c r="D421" s="340"/>
      <c r="E421" s="340"/>
      <c r="F421" s="340"/>
      <c r="G421" s="340"/>
      <c r="H421" s="340"/>
      <c r="I421" s="340"/>
      <c r="J421" s="340"/>
      <c r="K421" s="340"/>
      <c r="L421" s="340"/>
      <c r="M421" s="340"/>
      <c r="N421" s="340"/>
      <c r="O421" s="340"/>
      <c r="P421" s="340"/>
      <c r="Q421" s="340"/>
      <c r="R421" s="340"/>
      <c r="S421" s="340"/>
      <c r="T421" s="340"/>
      <c r="U421" s="340"/>
      <c r="V421" s="340"/>
      <c r="W421" s="340"/>
      <c r="X421" s="340"/>
      <c r="Y421" s="340"/>
    </row>
    <row r="422" customFormat="false" ht="12.75" hidden="false" customHeight="false" outlineLevel="1" collapsed="false">
      <c r="A422" s="235"/>
      <c r="B422" s="235"/>
      <c r="C422" s="235"/>
      <c r="D422" s="340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</row>
    <row r="423" customFormat="false" ht="12.75" hidden="false" customHeight="false" outlineLevel="1" collapsed="false">
      <c r="A423" s="256"/>
      <c r="B423" s="256"/>
      <c r="C423" s="256"/>
      <c r="D423" s="340"/>
      <c r="E423" s="340"/>
      <c r="F423" s="340"/>
      <c r="G423" s="340"/>
      <c r="H423" s="340"/>
      <c r="I423" s="340"/>
      <c r="J423" s="340"/>
      <c r="K423" s="340"/>
      <c r="L423" s="340"/>
      <c r="M423" s="340"/>
      <c r="N423" s="340"/>
      <c r="O423" s="340"/>
      <c r="P423" s="340"/>
      <c r="Q423" s="340"/>
      <c r="R423" s="340"/>
      <c r="S423" s="340"/>
      <c r="T423" s="340"/>
      <c r="U423" s="340"/>
      <c r="V423" s="340"/>
      <c r="W423" s="340"/>
      <c r="X423" s="340"/>
      <c r="Y423" s="340"/>
    </row>
    <row r="424" customFormat="false" ht="12.75" hidden="false" customHeight="false" outlineLevel="1" collapsed="false">
      <c r="A424" s="339"/>
      <c r="B424" s="256"/>
      <c r="C424" s="256"/>
      <c r="D424" s="340"/>
      <c r="E424" s="340"/>
      <c r="F424" s="340"/>
      <c r="G424" s="340"/>
      <c r="H424" s="340"/>
      <c r="I424" s="340"/>
      <c r="J424" s="340"/>
      <c r="K424" s="340"/>
      <c r="L424" s="340"/>
      <c r="M424" s="340"/>
      <c r="N424" s="340"/>
      <c r="O424" s="340"/>
      <c r="P424" s="340"/>
      <c r="Q424" s="340"/>
      <c r="R424" s="340"/>
      <c r="S424" s="340"/>
      <c r="T424" s="340"/>
      <c r="U424" s="340"/>
      <c r="V424" s="340"/>
      <c r="W424" s="340"/>
      <c r="X424" s="340"/>
      <c r="Y424" s="340"/>
    </row>
    <row r="425" customFormat="false" ht="12.75" hidden="false" customHeight="false" outlineLevel="1" collapsed="false">
      <c r="A425" s="339"/>
      <c r="B425" s="256"/>
      <c r="C425" s="256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  <c r="O425" s="340"/>
      <c r="P425" s="340"/>
      <c r="Q425" s="340"/>
      <c r="R425" s="340"/>
      <c r="S425" s="340"/>
      <c r="T425" s="340"/>
      <c r="U425" s="340"/>
      <c r="V425" s="340"/>
      <c r="W425" s="340"/>
      <c r="X425" s="340"/>
      <c r="Y425" s="340"/>
    </row>
    <row r="426" customFormat="false" ht="12.75" hidden="false" customHeight="false" outlineLevel="1" collapsed="false">
      <c r="A426" s="339"/>
      <c r="B426" s="256"/>
      <c r="C426" s="256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</row>
    <row r="427" customFormat="false" ht="12.75" hidden="false" customHeight="false" outlineLevel="1" collapsed="false">
      <c r="A427" s="339"/>
      <c r="B427" s="256"/>
      <c r="C427" s="256"/>
      <c r="D427" s="340"/>
      <c r="E427" s="340"/>
      <c r="F427" s="340"/>
      <c r="G427" s="340"/>
      <c r="H427" s="340"/>
      <c r="I427" s="340"/>
      <c r="J427" s="340"/>
      <c r="K427" s="340"/>
      <c r="L427" s="340"/>
      <c r="M427" s="340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</row>
    <row r="428" customFormat="false" ht="12.75" hidden="false" customHeight="false" outlineLevel="1" collapsed="false">
      <c r="A428" s="339"/>
      <c r="B428" s="256"/>
      <c r="C428" s="256"/>
      <c r="D428" s="340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</row>
    <row r="429" customFormat="false" ht="12.75" hidden="false" customHeight="false" outlineLevel="1" collapsed="false">
      <c r="A429" s="339"/>
      <c r="B429" s="256"/>
      <c r="C429" s="256"/>
      <c r="D429" s="340"/>
      <c r="E429" s="340"/>
      <c r="F429" s="340"/>
      <c r="G429" s="340"/>
      <c r="H429" s="340"/>
      <c r="I429" s="340"/>
      <c r="J429" s="340"/>
      <c r="K429" s="340"/>
      <c r="L429" s="340"/>
      <c r="M429" s="340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</row>
    <row r="430" customFormat="false" ht="12.75" hidden="false" customHeight="false" outlineLevel="1" collapsed="false">
      <c r="A430" s="339"/>
      <c r="B430" s="256"/>
      <c r="C430" s="256"/>
      <c r="D430" s="340"/>
      <c r="E430" s="340"/>
      <c r="F430" s="340"/>
      <c r="G430" s="340"/>
      <c r="H430" s="340"/>
      <c r="I430" s="340"/>
      <c r="J430" s="340"/>
      <c r="K430" s="340"/>
      <c r="L430" s="340"/>
      <c r="M430" s="340"/>
      <c r="N430" s="340"/>
      <c r="O430" s="340"/>
      <c r="P430" s="340"/>
      <c r="Q430" s="340"/>
      <c r="R430" s="340"/>
      <c r="S430" s="340"/>
      <c r="T430" s="340"/>
      <c r="U430" s="340"/>
      <c r="V430" s="340"/>
      <c r="W430" s="340"/>
      <c r="X430" s="340"/>
      <c r="Y430" s="340"/>
    </row>
    <row r="431" customFormat="false" ht="12.75" hidden="false" customHeight="false" outlineLevel="1" collapsed="false">
      <c r="A431" s="339"/>
      <c r="B431" s="256"/>
      <c r="C431" s="256"/>
      <c r="D431" s="340"/>
      <c r="E431" s="340"/>
      <c r="F431" s="340"/>
      <c r="G431" s="340"/>
      <c r="H431" s="340"/>
      <c r="I431" s="340"/>
      <c r="J431" s="340"/>
      <c r="K431" s="340"/>
      <c r="L431" s="340"/>
      <c r="M431" s="340"/>
      <c r="N431" s="340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</row>
    <row r="432" customFormat="false" ht="12.75" hidden="false" customHeight="false" outlineLevel="1" collapsed="false">
      <c r="A432" s="339"/>
      <c r="B432" s="256"/>
      <c r="C432" s="256"/>
      <c r="D432" s="340"/>
      <c r="E432" s="340"/>
      <c r="F432" s="340"/>
      <c r="G432" s="340"/>
      <c r="H432" s="340"/>
      <c r="I432" s="340"/>
      <c r="J432" s="340"/>
      <c r="K432" s="340"/>
      <c r="L432" s="340"/>
      <c r="M432" s="340"/>
      <c r="N432" s="340"/>
      <c r="O432" s="340"/>
      <c r="P432" s="340"/>
      <c r="Q432" s="340"/>
      <c r="R432" s="340"/>
      <c r="S432" s="340"/>
      <c r="T432" s="340"/>
      <c r="U432" s="340"/>
      <c r="V432" s="340"/>
      <c r="W432" s="340"/>
      <c r="X432" s="340"/>
      <c r="Y432" s="340"/>
    </row>
    <row r="433" customFormat="false" ht="12.75" hidden="false" customHeight="false" outlineLevel="1" collapsed="false">
      <c r="A433" s="339"/>
      <c r="B433" s="339"/>
      <c r="C433" s="339"/>
      <c r="D433" s="340"/>
      <c r="E433" s="340"/>
      <c r="F433" s="340"/>
      <c r="G433" s="340"/>
      <c r="H433" s="340"/>
      <c r="I433" s="340"/>
      <c r="J433" s="340"/>
      <c r="K433" s="340"/>
      <c r="L433" s="340"/>
      <c r="M433" s="340"/>
      <c r="N433" s="340"/>
      <c r="O433" s="340"/>
      <c r="P433" s="340"/>
      <c r="Q433" s="340"/>
      <c r="R433" s="340"/>
      <c r="S433" s="340"/>
      <c r="T433" s="340"/>
      <c r="U433" s="340"/>
      <c r="V433" s="340"/>
      <c r="W433" s="340"/>
      <c r="X433" s="340"/>
      <c r="Y433" s="340"/>
    </row>
    <row r="434" customFormat="false" ht="12.75" hidden="false" customHeight="false" outlineLevel="1" collapsed="false">
      <c r="A434" s="339"/>
      <c r="B434" s="339"/>
      <c r="C434" s="339"/>
      <c r="D434" s="340"/>
      <c r="E434" s="340"/>
      <c r="F434" s="340"/>
      <c r="G434" s="340"/>
      <c r="H434" s="340"/>
      <c r="I434" s="340"/>
      <c r="J434" s="340"/>
      <c r="K434" s="340"/>
      <c r="L434" s="340"/>
      <c r="M434" s="340"/>
      <c r="N434" s="340"/>
      <c r="O434" s="340"/>
      <c r="P434" s="340"/>
      <c r="Q434" s="340"/>
      <c r="R434" s="340"/>
      <c r="S434" s="340"/>
      <c r="T434" s="340"/>
      <c r="U434" s="340"/>
      <c r="V434" s="340"/>
      <c r="W434" s="340"/>
      <c r="X434" s="340"/>
      <c r="Y434" s="340"/>
    </row>
    <row r="435" customFormat="false" ht="12.75" hidden="false" customHeight="false" outlineLevel="1" collapsed="false">
      <c r="A435" s="256"/>
      <c r="B435" s="256"/>
      <c r="C435" s="256"/>
      <c r="D435" s="340"/>
      <c r="E435" s="340"/>
      <c r="F435" s="340"/>
      <c r="G435" s="340"/>
      <c r="H435" s="340"/>
      <c r="I435" s="340"/>
      <c r="J435" s="340"/>
      <c r="K435" s="340"/>
      <c r="L435" s="340"/>
      <c r="M435" s="340"/>
      <c r="N435" s="340"/>
      <c r="O435" s="340"/>
      <c r="P435" s="340"/>
      <c r="Q435" s="340"/>
      <c r="R435" s="340"/>
      <c r="S435" s="340"/>
      <c r="T435" s="340"/>
      <c r="U435" s="340"/>
      <c r="V435" s="340"/>
      <c r="W435" s="340"/>
      <c r="X435" s="340"/>
      <c r="Y435" s="340"/>
    </row>
    <row r="436" customFormat="false" ht="12.75" hidden="false" customHeight="false" outlineLevel="1" collapsed="false">
      <c r="A436" s="339"/>
      <c r="B436" s="339"/>
      <c r="C436" s="339"/>
      <c r="D436" s="340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/>
      <c r="T436" s="340"/>
      <c r="U436" s="340"/>
      <c r="V436" s="340"/>
      <c r="W436" s="340"/>
      <c r="X436" s="340"/>
      <c r="Y436" s="340"/>
    </row>
    <row r="437" customFormat="false" ht="12.75" hidden="false" customHeight="false" outlineLevel="1" collapsed="false">
      <c r="A437" s="256"/>
      <c r="B437" s="256"/>
      <c r="C437" s="256"/>
      <c r="D437" s="340"/>
      <c r="E437" s="340"/>
      <c r="F437" s="340"/>
      <c r="G437" s="340"/>
      <c r="H437" s="340"/>
      <c r="I437" s="340"/>
      <c r="J437" s="340"/>
      <c r="K437" s="340"/>
      <c r="L437" s="340"/>
      <c r="M437" s="340"/>
      <c r="N437" s="340"/>
      <c r="O437" s="340"/>
      <c r="P437" s="340"/>
      <c r="Q437" s="340"/>
      <c r="R437" s="340"/>
      <c r="S437" s="340"/>
      <c r="T437" s="340"/>
      <c r="U437" s="340"/>
      <c r="V437" s="340"/>
      <c r="W437" s="340"/>
      <c r="X437" s="340"/>
      <c r="Y437" s="340"/>
    </row>
    <row r="438" customFormat="false" ht="12.75" hidden="false" customHeight="false" outlineLevel="1" collapsed="false">
      <c r="A438" s="339"/>
      <c r="B438" s="341"/>
      <c r="C438" s="341"/>
      <c r="D438" s="340"/>
      <c r="E438" s="340"/>
      <c r="F438" s="340"/>
      <c r="G438" s="340"/>
      <c r="H438" s="340"/>
      <c r="I438" s="340"/>
      <c r="J438" s="340"/>
      <c r="K438" s="340"/>
      <c r="L438" s="340"/>
      <c r="M438" s="340"/>
      <c r="N438" s="340"/>
      <c r="O438" s="340"/>
      <c r="P438" s="340"/>
      <c r="Q438" s="340"/>
      <c r="R438" s="340"/>
      <c r="S438" s="340"/>
      <c r="T438" s="340"/>
      <c r="U438" s="340"/>
      <c r="V438" s="340"/>
      <c r="W438" s="340"/>
      <c r="X438" s="340"/>
      <c r="Y438" s="340"/>
    </row>
    <row r="439" customFormat="false" ht="12.75" hidden="false" customHeight="false" outlineLevel="1" collapsed="false">
      <c r="A439" s="256"/>
      <c r="B439" s="256"/>
      <c r="C439" s="256"/>
      <c r="D439" s="340"/>
      <c r="E439" s="340"/>
      <c r="F439" s="340"/>
      <c r="G439" s="340"/>
      <c r="H439" s="340"/>
      <c r="I439" s="340"/>
      <c r="J439" s="340"/>
      <c r="K439" s="340"/>
      <c r="L439" s="340"/>
      <c r="M439" s="340"/>
      <c r="N439" s="340"/>
      <c r="O439" s="340"/>
      <c r="P439" s="340"/>
      <c r="Q439" s="340"/>
      <c r="R439" s="340"/>
      <c r="S439" s="340"/>
      <c r="T439" s="340"/>
      <c r="U439" s="340"/>
      <c r="V439" s="340"/>
      <c r="W439" s="340"/>
      <c r="X439" s="340"/>
      <c r="Y439" s="340"/>
    </row>
    <row r="440" customFormat="false" ht="12.75" hidden="false" customHeight="false" outlineLevel="1" collapsed="false">
      <c r="A440" s="235"/>
      <c r="B440" s="235"/>
      <c r="C440" s="235"/>
      <c r="D440" s="340"/>
      <c r="E440" s="340"/>
      <c r="F440" s="340"/>
      <c r="G440" s="340"/>
      <c r="H440" s="340"/>
      <c r="I440" s="340"/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/>
      <c r="X440" s="340"/>
      <c r="Y440" s="340"/>
    </row>
    <row r="441" customFormat="false" ht="12.75" hidden="false" customHeight="false" outlineLevel="1" collapsed="false">
      <c r="A441" s="256"/>
      <c r="B441" s="256"/>
      <c r="C441" s="256"/>
      <c r="D441" s="340"/>
      <c r="E441" s="340"/>
      <c r="F441" s="340"/>
      <c r="G441" s="340"/>
      <c r="H441" s="340"/>
      <c r="I441" s="340"/>
      <c r="J441" s="340"/>
      <c r="K441" s="340"/>
      <c r="L441" s="340"/>
      <c r="M441" s="340"/>
      <c r="N441" s="340"/>
      <c r="O441" s="340"/>
      <c r="P441" s="340"/>
      <c r="Q441" s="340"/>
      <c r="R441" s="340"/>
      <c r="S441" s="340"/>
      <c r="T441" s="340"/>
      <c r="U441" s="340"/>
      <c r="V441" s="340"/>
      <c r="W441" s="340"/>
      <c r="X441" s="340"/>
      <c r="Y441" s="340"/>
    </row>
    <row r="442" customFormat="false" ht="12.75" hidden="false" customHeight="false" outlineLevel="1" collapsed="false">
      <c r="A442" s="339"/>
      <c r="B442" s="339"/>
      <c r="C442" s="339"/>
      <c r="D442" s="340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</row>
    <row r="443" customFormat="false" ht="12.75" hidden="false" customHeight="false" outlineLevel="1" collapsed="false">
      <c r="A443" s="339"/>
      <c r="B443" s="339"/>
      <c r="C443" s="339"/>
      <c r="D443" s="340"/>
      <c r="E443" s="340"/>
      <c r="F443" s="340"/>
      <c r="G443" s="340"/>
      <c r="H443" s="340"/>
      <c r="I443" s="340"/>
      <c r="J443" s="340"/>
      <c r="K443" s="340"/>
      <c r="L443" s="340"/>
      <c r="M443" s="340"/>
      <c r="N443" s="340"/>
      <c r="O443" s="340"/>
      <c r="P443" s="340"/>
      <c r="Q443" s="340"/>
      <c r="R443" s="340"/>
      <c r="S443" s="340"/>
      <c r="T443" s="340"/>
      <c r="U443" s="340"/>
      <c r="V443" s="340"/>
      <c r="W443" s="340"/>
      <c r="X443" s="340"/>
      <c r="Y443" s="340"/>
    </row>
    <row r="444" customFormat="false" ht="12.75" hidden="false" customHeight="false" outlineLevel="1" collapsed="false">
      <c r="A444" s="339"/>
      <c r="B444" s="339"/>
      <c r="C444" s="339"/>
      <c r="D444" s="340"/>
      <c r="E444" s="340"/>
      <c r="F444" s="340"/>
      <c r="G444" s="340"/>
      <c r="H444" s="340"/>
      <c r="I444" s="340"/>
      <c r="J444" s="340"/>
      <c r="K444" s="340"/>
      <c r="L444" s="340"/>
      <c r="M444" s="340"/>
      <c r="N444" s="340"/>
      <c r="O444" s="340"/>
      <c r="P444" s="340"/>
      <c r="Q444" s="340"/>
      <c r="R444" s="340"/>
      <c r="S444" s="340"/>
      <c r="T444" s="340"/>
      <c r="U444" s="340"/>
      <c r="V444" s="340"/>
      <c r="W444" s="340"/>
      <c r="X444" s="340"/>
      <c r="Y444" s="340"/>
    </row>
    <row r="445" customFormat="false" ht="12.75" hidden="false" customHeight="false" outlineLevel="1" collapsed="false">
      <c r="A445" s="339"/>
      <c r="B445" s="235"/>
      <c r="C445" s="235"/>
      <c r="D445" s="340"/>
      <c r="E445" s="340"/>
      <c r="F445" s="340"/>
      <c r="G445" s="340"/>
      <c r="H445" s="340"/>
      <c r="I445" s="340"/>
      <c r="J445" s="340"/>
      <c r="K445" s="340"/>
      <c r="L445" s="340"/>
      <c r="M445" s="340"/>
      <c r="N445" s="340"/>
      <c r="O445" s="340"/>
      <c r="P445" s="340"/>
      <c r="Q445" s="340"/>
      <c r="R445" s="340"/>
      <c r="S445" s="340"/>
      <c r="T445" s="340"/>
      <c r="U445" s="340"/>
      <c r="V445" s="340"/>
      <c r="W445" s="340"/>
      <c r="X445" s="340"/>
      <c r="Y445" s="340"/>
    </row>
    <row r="446" customFormat="false" ht="12.75" hidden="false" customHeight="false" outlineLevel="1" collapsed="false">
      <c r="A446" s="256"/>
      <c r="B446" s="256"/>
      <c r="C446" s="256"/>
      <c r="D446" s="340"/>
      <c r="E446" s="340"/>
      <c r="F446" s="340"/>
      <c r="G446" s="340"/>
      <c r="H446" s="340"/>
      <c r="I446" s="340"/>
      <c r="J446" s="340"/>
      <c r="K446" s="340"/>
      <c r="L446" s="340"/>
      <c r="M446" s="340"/>
      <c r="N446" s="340"/>
      <c r="O446" s="340"/>
      <c r="P446" s="340"/>
      <c r="Q446" s="340"/>
      <c r="R446" s="340"/>
      <c r="S446" s="340"/>
      <c r="T446" s="340"/>
      <c r="U446" s="340"/>
      <c r="V446" s="340"/>
      <c r="W446" s="340"/>
      <c r="X446" s="340"/>
      <c r="Y446" s="340"/>
    </row>
    <row r="447" customFormat="false" ht="12.75" hidden="false" customHeight="false" outlineLevel="1" collapsed="false">
      <c r="A447" s="256"/>
      <c r="B447" s="256"/>
      <c r="C447" s="256"/>
      <c r="D447" s="340"/>
      <c r="E447" s="340"/>
      <c r="F447" s="340"/>
      <c r="G447" s="340"/>
      <c r="H447" s="340"/>
      <c r="I447" s="340"/>
      <c r="J447" s="340"/>
      <c r="K447" s="340"/>
      <c r="L447" s="340"/>
      <c r="M447" s="340"/>
      <c r="N447" s="340"/>
      <c r="O447" s="340"/>
      <c r="P447" s="340"/>
      <c r="Q447" s="340"/>
      <c r="R447" s="340"/>
      <c r="S447" s="340"/>
      <c r="T447" s="340"/>
      <c r="U447" s="340"/>
      <c r="V447" s="340"/>
      <c r="W447" s="340"/>
      <c r="X447" s="340"/>
      <c r="Y447" s="340"/>
    </row>
    <row r="448" customFormat="false" ht="12.75" hidden="false" customHeight="false" outlineLevel="1" collapsed="false">
      <c r="A448" s="339"/>
      <c r="B448" s="256"/>
      <c r="C448" s="256"/>
      <c r="D448" s="340"/>
      <c r="E448" s="340"/>
      <c r="F448" s="340"/>
      <c r="G448" s="340"/>
      <c r="H448" s="340"/>
      <c r="I448" s="340"/>
      <c r="J448" s="340"/>
      <c r="K448" s="340"/>
      <c r="L448" s="340"/>
      <c r="M448" s="340"/>
      <c r="N448" s="340"/>
      <c r="O448" s="340"/>
      <c r="P448" s="340"/>
      <c r="Q448" s="340"/>
      <c r="R448" s="340"/>
      <c r="S448" s="340"/>
      <c r="T448" s="340"/>
      <c r="U448" s="340"/>
      <c r="V448" s="340"/>
      <c r="W448" s="340"/>
      <c r="X448" s="340"/>
      <c r="Y448" s="340"/>
    </row>
    <row r="449" customFormat="false" ht="12.75" hidden="false" customHeight="false" outlineLevel="1" collapsed="false">
      <c r="A449" s="339"/>
      <c r="B449" s="256"/>
      <c r="C449" s="256"/>
      <c r="D449" s="340"/>
      <c r="E449" s="340"/>
      <c r="F449" s="340"/>
      <c r="G449" s="340"/>
      <c r="H449" s="340"/>
      <c r="I449" s="340"/>
      <c r="J449" s="340"/>
      <c r="K449" s="340"/>
      <c r="L449" s="340"/>
      <c r="M449" s="340"/>
      <c r="N449" s="340"/>
      <c r="O449" s="340"/>
      <c r="P449" s="340"/>
      <c r="Q449" s="340"/>
      <c r="R449" s="340"/>
      <c r="S449" s="340"/>
      <c r="T449" s="340"/>
      <c r="U449" s="340"/>
      <c r="V449" s="340"/>
      <c r="W449" s="340"/>
      <c r="X449" s="340"/>
      <c r="Y449" s="340"/>
    </row>
    <row r="450" customFormat="false" ht="12.75" hidden="false" customHeight="false" outlineLevel="1" collapsed="false">
      <c r="A450" s="339"/>
      <c r="B450" s="256"/>
      <c r="C450" s="256"/>
      <c r="D450" s="340"/>
      <c r="E450" s="340"/>
      <c r="F450" s="340"/>
      <c r="G450" s="340"/>
      <c r="H450" s="340"/>
      <c r="I450" s="340"/>
      <c r="J450" s="340"/>
      <c r="K450" s="340"/>
      <c r="L450" s="340"/>
      <c r="M450" s="340"/>
      <c r="N450" s="340"/>
      <c r="O450" s="340"/>
      <c r="P450" s="340"/>
      <c r="Q450" s="340"/>
      <c r="R450" s="340"/>
      <c r="S450" s="340"/>
      <c r="T450" s="340"/>
      <c r="U450" s="340"/>
      <c r="V450" s="340"/>
      <c r="W450" s="340"/>
      <c r="X450" s="340"/>
      <c r="Y450" s="340"/>
    </row>
    <row r="451" customFormat="false" ht="12.75" hidden="false" customHeight="false" outlineLevel="1" collapsed="false">
      <c r="A451" s="339"/>
      <c r="B451" s="256"/>
      <c r="C451" s="256"/>
      <c r="D451" s="340"/>
      <c r="E451" s="340"/>
      <c r="F451" s="340"/>
      <c r="G451" s="340"/>
      <c r="H451" s="340"/>
      <c r="I451" s="340"/>
      <c r="J451" s="340"/>
      <c r="K451" s="340"/>
      <c r="L451" s="340"/>
      <c r="M451" s="340"/>
      <c r="N451" s="340"/>
      <c r="O451" s="340"/>
      <c r="P451" s="340"/>
      <c r="Q451" s="340"/>
      <c r="R451" s="340"/>
      <c r="S451" s="340"/>
      <c r="T451" s="340"/>
      <c r="U451" s="340"/>
      <c r="V451" s="340"/>
      <c r="W451" s="340"/>
      <c r="X451" s="340"/>
      <c r="Y451" s="340"/>
    </row>
    <row r="452" customFormat="false" ht="12.75" hidden="false" customHeight="false" outlineLevel="1" collapsed="false">
      <c r="A452" s="339"/>
      <c r="B452" s="256"/>
      <c r="C452" s="256"/>
      <c r="D452" s="340"/>
      <c r="E452" s="340"/>
      <c r="F452" s="340"/>
      <c r="G452" s="340"/>
      <c r="H452" s="340"/>
      <c r="I452" s="340"/>
      <c r="J452" s="340"/>
      <c r="K452" s="340"/>
      <c r="L452" s="340"/>
      <c r="M452" s="340"/>
      <c r="N452" s="340"/>
      <c r="O452" s="340"/>
      <c r="P452" s="340"/>
      <c r="Q452" s="340"/>
      <c r="R452" s="340"/>
      <c r="S452" s="340"/>
      <c r="T452" s="340"/>
      <c r="U452" s="340"/>
      <c r="V452" s="340"/>
      <c r="W452" s="340"/>
      <c r="X452" s="340"/>
      <c r="Y452" s="340"/>
    </row>
    <row r="453" customFormat="false" ht="12.75" hidden="false" customHeight="false" outlineLevel="1" collapsed="false">
      <c r="A453" s="242"/>
      <c r="B453" s="341"/>
      <c r="C453" s="341"/>
      <c r="D453" s="340"/>
      <c r="E453" s="340"/>
      <c r="F453" s="340"/>
      <c r="G453" s="340"/>
      <c r="H453" s="340"/>
      <c r="I453" s="340"/>
      <c r="J453" s="340"/>
      <c r="K453" s="340"/>
      <c r="L453" s="340"/>
      <c r="M453" s="340"/>
      <c r="N453" s="340"/>
      <c r="O453" s="340"/>
      <c r="P453" s="340"/>
      <c r="Q453" s="340"/>
      <c r="R453" s="340"/>
      <c r="S453" s="340"/>
      <c r="T453" s="340"/>
      <c r="U453" s="340"/>
      <c r="V453" s="340"/>
      <c r="W453" s="340"/>
      <c r="X453" s="340"/>
      <c r="Y453" s="340"/>
    </row>
    <row r="454" customFormat="false" ht="12.75" hidden="false" customHeight="false" outlineLevel="1" collapsed="false">
      <c r="A454" s="256"/>
      <c r="B454" s="256"/>
      <c r="C454" s="256"/>
      <c r="D454" s="340"/>
      <c r="E454" s="340"/>
      <c r="F454" s="340"/>
      <c r="G454" s="340"/>
      <c r="H454" s="340"/>
      <c r="I454" s="340"/>
      <c r="J454" s="340"/>
      <c r="K454" s="340"/>
      <c r="L454" s="340"/>
      <c r="M454" s="340"/>
      <c r="N454" s="340"/>
      <c r="O454" s="340"/>
      <c r="P454" s="340"/>
      <c r="Q454" s="340"/>
      <c r="R454" s="340"/>
      <c r="S454" s="340"/>
      <c r="T454" s="340"/>
      <c r="U454" s="340"/>
      <c r="V454" s="340"/>
      <c r="W454" s="340"/>
      <c r="X454" s="340"/>
      <c r="Y454" s="340"/>
    </row>
    <row r="455" customFormat="false" ht="12.75" hidden="false" customHeight="false" outlineLevel="1" collapsed="false">
      <c r="A455" s="235"/>
      <c r="B455" s="235"/>
      <c r="C455" s="235"/>
      <c r="D455" s="340"/>
      <c r="E455" s="340"/>
      <c r="F455" s="340"/>
      <c r="G455" s="340"/>
      <c r="H455" s="340"/>
      <c r="I455" s="340"/>
      <c r="J455" s="340"/>
      <c r="K455" s="340"/>
      <c r="L455" s="340"/>
      <c r="M455" s="340"/>
      <c r="N455" s="340"/>
      <c r="O455" s="340"/>
      <c r="P455" s="340"/>
      <c r="Q455" s="340"/>
      <c r="R455" s="340"/>
      <c r="S455" s="340"/>
      <c r="T455" s="340"/>
      <c r="U455" s="340"/>
      <c r="V455" s="340"/>
      <c r="W455" s="340"/>
      <c r="X455" s="340"/>
      <c r="Y455" s="340"/>
    </row>
    <row r="456" customFormat="false" ht="12.75" hidden="false" customHeight="false" outlineLevel="1" collapsed="false">
      <c r="A456" s="256"/>
      <c r="B456" s="338"/>
      <c r="C456" s="338"/>
      <c r="D456" s="340"/>
      <c r="E456" s="340"/>
      <c r="F456" s="340"/>
      <c r="G456" s="340"/>
      <c r="H456" s="340"/>
      <c r="I456" s="340"/>
      <c r="J456" s="340"/>
      <c r="K456" s="340"/>
      <c r="L456" s="340"/>
      <c r="M456" s="340"/>
      <c r="N456" s="340"/>
      <c r="O456" s="340"/>
      <c r="P456" s="340"/>
      <c r="Q456" s="340"/>
      <c r="R456" s="340"/>
      <c r="S456" s="340"/>
      <c r="T456" s="340"/>
      <c r="U456" s="340"/>
      <c r="V456" s="340"/>
      <c r="W456" s="340"/>
      <c r="X456" s="340"/>
      <c r="Y456" s="340"/>
    </row>
    <row r="457" customFormat="false" ht="12.75" hidden="false" customHeight="false" outlineLevel="1" collapsed="false">
      <c r="A457" s="256"/>
      <c r="B457" s="338"/>
      <c r="C457" s="338"/>
      <c r="D457" s="340"/>
      <c r="E457" s="340"/>
      <c r="F457" s="340"/>
      <c r="G457" s="340"/>
      <c r="H457" s="340"/>
      <c r="I457" s="340"/>
      <c r="J457" s="340"/>
      <c r="K457" s="340"/>
      <c r="L457" s="340"/>
      <c r="M457" s="340"/>
      <c r="N457" s="340"/>
      <c r="O457" s="340"/>
      <c r="P457" s="340"/>
      <c r="Q457" s="340"/>
      <c r="R457" s="340"/>
      <c r="S457" s="340"/>
      <c r="T457" s="340"/>
      <c r="U457" s="340"/>
      <c r="V457" s="340"/>
      <c r="W457" s="340"/>
      <c r="X457" s="340"/>
      <c r="Y457" s="340"/>
    </row>
    <row r="458" customFormat="false" ht="12.75" hidden="false" customHeight="false" outlineLevel="1" collapsed="false">
      <c r="A458" s="256"/>
      <c r="B458" s="338"/>
      <c r="C458" s="338"/>
      <c r="D458" s="340"/>
      <c r="E458" s="340"/>
      <c r="F458" s="340"/>
      <c r="G458" s="340"/>
      <c r="H458" s="340"/>
      <c r="I458" s="340"/>
      <c r="J458" s="340"/>
      <c r="K458" s="340"/>
      <c r="L458" s="340"/>
      <c r="M458" s="340"/>
      <c r="N458" s="340"/>
      <c r="O458" s="340"/>
      <c r="P458" s="340"/>
      <c r="Q458" s="340"/>
      <c r="R458" s="340"/>
      <c r="S458" s="340"/>
      <c r="T458" s="340"/>
      <c r="U458" s="340"/>
      <c r="V458" s="340"/>
      <c r="W458" s="340"/>
      <c r="X458" s="340"/>
      <c r="Y458" s="340"/>
    </row>
    <row r="459" customFormat="false" ht="12.75" hidden="false" customHeight="false" outlineLevel="1" collapsed="false">
      <c r="A459" s="235"/>
      <c r="B459" s="235"/>
      <c r="C459" s="235"/>
      <c r="D459" s="235"/>
      <c r="E459" s="235"/>
      <c r="F459" s="235"/>
      <c r="G459" s="235"/>
      <c r="H459" s="235"/>
      <c r="I459" s="235"/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</row>
    <row r="460" customFormat="false" ht="12.75" hidden="false" customHeight="false" outlineLevel="1" collapsed="false">
      <c r="A460" s="235"/>
      <c r="B460" s="235"/>
      <c r="C460" s="235"/>
      <c r="D460" s="235"/>
      <c r="E460" s="235"/>
      <c r="F460" s="235"/>
      <c r="G460" s="235"/>
      <c r="H460" s="235"/>
      <c r="I460" s="235"/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</row>
    <row r="461" customFormat="false" ht="12.75" hidden="false" customHeight="false" outlineLevel="1" collapsed="false">
      <c r="A461" s="242"/>
      <c r="B461" s="242"/>
      <c r="C461" s="242"/>
      <c r="D461" s="235"/>
      <c r="E461" s="235"/>
      <c r="F461" s="235"/>
      <c r="G461" s="235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</row>
    <row r="462" customFormat="false" ht="12.75" hidden="false" customHeight="false" outlineLevel="1" collapsed="false">
      <c r="A462" s="256"/>
      <c r="B462" s="256"/>
      <c r="C462" s="256"/>
      <c r="D462" s="235"/>
      <c r="E462" s="235"/>
      <c r="F462" s="235"/>
      <c r="G462" s="235"/>
      <c r="H462" s="235"/>
      <c r="I462" s="235"/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</row>
    <row r="463" customFormat="false" ht="12.75" hidden="false" customHeight="false" outlineLevel="1" collapsed="false">
      <c r="A463" s="256"/>
      <c r="B463" s="338"/>
      <c r="C463" s="338"/>
      <c r="D463" s="235"/>
      <c r="E463" s="235"/>
      <c r="F463" s="235"/>
      <c r="G463" s="235"/>
      <c r="H463" s="235"/>
      <c r="I463" s="235"/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</row>
    <row r="464" customFormat="false" ht="12.75" hidden="false" customHeight="false" outlineLevel="1" collapsed="false">
      <c r="A464" s="235"/>
      <c r="B464" s="235"/>
      <c r="C464" s="235"/>
      <c r="D464" s="235"/>
      <c r="E464" s="235"/>
      <c r="F464" s="235"/>
      <c r="G464" s="235"/>
      <c r="H464" s="235"/>
      <c r="I464" s="235"/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</row>
    <row r="465" customFormat="false" ht="12.75" hidden="false" customHeight="false" outlineLevel="1" collapsed="false">
      <c r="A465" s="242"/>
      <c r="B465" s="244"/>
      <c r="C465" s="244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35"/>
      <c r="T465" s="235"/>
      <c r="U465" s="235"/>
      <c r="V465" s="235"/>
      <c r="W465" s="235"/>
      <c r="X465" s="235"/>
      <c r="Y465" s="235"/>
    </row>
    <row r="466" customFormat="false" ht="12.75" hidden="false" customHeight="false" outlineLevel="1" collapsed="false">
      <c r="A466" s="256"/>
      <c r="B466" s="256"/>
      <c r="C466" s="256"/>
      <c r="D466" s="256"/>
      <c r="E466" s="235"/>
      <c r="F466" s="235"/>
      <c r="G466" s="235"/>
      <c r="H466" s="235"/>
      <c r="I466" s="235"/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</row>
    <row r="467" customFormat="false" ht="12.75" hidden="false" customHeight="false" outlineLevel="1" collapsed="false">
      <c r="A467" s="339"/>
      <c r="B467" s="256"/>
      <c r="C467" s="256"/>
      <c r="D467" s="256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235"/>
      <c r="T467" s="235"/>
      <c r="U467" s="235"/>
      <c r="V467" s="235"/>
      <c r="W467" s="235"/>
      <c r="X467" s="235"/>
      <c r="Y467" s="235"/>
    </row>
    <row r="468" customFormat="false" ht="12.75" hidden="false" customHeight="false" outlineLevel="1" collapsed="false">
      <c r="A468" s="339"/>
      <c r="B468" s="256"/>
      <c r="C468" s="256"/>
      <c r="D468" s="256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235"/>
      <c r="T468" s="235"/>
      <c r="U468" s="235"/>
      <c r="V468" s="235"/>
      <c r="W468" s="235"/>
      <c r="X468" s="235"/>
      <c r="Y468" s="235"/>
    </row>
    <row r="469" customFormat="false" ht="12.75" hidden="false" customHeight="false" outlineLevel="1" collapsed="false">
      <c r="A469" s="339"/>
      <c r="B469" s="339"/>
      <c r="C469" s="339"/>
      <c r="D469" s="339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235"/>
      <c r="T469" s="235"/>
      <c r="U469" s="235"/>
      <c r="V469" s="235"/>
      <c r="W469" s="235"/>
      <c r="X469" s="235"/>
      <c r="Y469" s="235"/>
    </row>
    <row r="470" customFormat="false" ht="12.75" hidden="false" customHeight="false" outlineLevel="1" collapsed="false">
      <c r="A470" s="339"/>
      <c r="B470" s="339"/>
      <c r="C470" s="339"/>
      <c r="D470" s="339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235"/>
      <c r="T470" s="235"/>
      <c r="U470" s="235"/>
      <c r="V470" s="235"/>
      <c r="W470" s="235"/>
      <c r="X470" s="235"/>
      <c r="Y470" s="235"/>
    </row>
    <row r="471" customFormat="false" ht="12.75" hidden="false" customHeight="false" outlineLevel="1" collapsed="false">
      <c r="A471" s="339"/>
      <c r="B471" s="242"/>
      <c r="C471" s="242"/>
      <c r="D471" s="242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235"/>
      <c r="T471" s="235"/>
      <c r="U471" s="235"/>
      <c r="V471" s="235"/>
      <c r="W471" s="235"/>
      <c r="X471" s="235"/>
      <c r="Y471" s="235"/>
    </row>
    <row r="472" customFormat="false" ht="12.75" hidden="false" customHeight="false" outlineLevel="1" collapsed="false">
      <c r="A472" s="339"/>
      <c r="B472" s="242"/>
      <c r="C472" s="242"/>
      <c r="D472" s="242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235"/>
      <c r="T472" s="235"/>
      <c r="U472" s="235"/>
      <c r="V472" s="235"/>
      <c r="W472" s="235"/>
      <c r="X472" s="235"/>
      <c r="Y472" s="235"/>
    </row>
    <row r="473" customFormat="false" ht="12.75" hidden="false" customHeight="false" outlineLevel="1" collapsed="false">
      <c r="A473" s="256"/>
      <c r="B473" s="256"/>
      <c r="C473" s="256"/>
      <c r="D473" s="256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235"/>
      <c r="T473" s="235"/>
      <c r="U473" s="235"/>
      <c r="V473" s="235"/>
      <c r="W473" s="235"/>
      <c r="X473" s="235"/>
      <c r="Y473" s="235"/>
    </row>
    <row r="474" customFormat="false" ht="12.75" hidden="false" customHeight="false" outlineLevel="1" collapsed="false">
      <c r="A474" s="339"/>
      <c r="B474" s="256"/>
      <c r="C474" s="256"/>
      <c r="D474" s="256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235"/>
      <c r="T474" s="235"/>
      <c r="U474" s="235"/>
      <c r="V474" s="235"/>
      <c r="W474" s="235"/>
      <c r="X474" s="235"/>
      <c r="Y474" s="235"/>
    </row>
    <row r="475" customFormat="false" ht="12.75" hidden="false" customHeight="false" outlineLevel="1" collapsed="false">
      <c r="A475" s="339"/>
      <c r="B475" s="256"/>
      <c r="C475" s="256"/>
      <c r="D475" s="256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235"/>
      <c r="T475" s="235"/>
      <c r="U475" s="235"/>
      <c r="V475" s="235"/>
      <c r="W475" s="235"/>
      <c r="X475" s="235"/>
      <c r="Y475" s="235"/>
    </row>
    <row r="476" customFormat="false" ht="12.75" hidden="false" customHeight="false" outlineLevel="1" collapsed="false">
      <c r="A476" s="339"/>
      <c r="B476" s="256"/>
      <c r="C476" s="256"/>
      <c r="D476" s="256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235"/>
      <c r="T476" s="235"/>
      <c r="U476" s="235"/>
      <c r="V476" s="235"/>
      <c r="W476" s="235"/>
      <c r="X476" s="235"/>
      <c r="Y476" s="235"/>
    </row>
    <row r="477" customFormat="false" ht="12.75" hidden="false" customHeight="false" outlineLevel="1" collapsed="false">
      <c r="A477" s="339"/>
      <c r="B477" s="256"/>
      <c r="C477" s="256"/>
      <c r="D477" s="256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235"/>
      <c r="T477" s="235"/>
      <c r="U477" s="235"/>
      <c r="V477" s="235"/>
      <c r="W477" s="235"/>
      <c r="X477" s="235"/>
      <c r="Y477" s="235"/>
    </row>
    <row r="478" customFormat="false" ht="12.75" hidden="false" customHeight="false" outlineLevel="1" collapsed="false">
      <c r="A478" s="339"/>
      <c r="B478" s="256"/>
      <c r="C478" s="256"/>
      <c r="D478" s="256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235"/>
      <c r="T478" s="235"/>
      <c r="U478" s="235"/>
      <c r="V478" s="235"/>
      <c r="W478" s="235"/>
      <c r="X478" s="235"/>
      <c r="Y478" s="235"/>
    </row>
    <row r="479" customFormat="false" ht="12.75" hidden="false" customHeight="false" outlineLevel="1" collapsed="false">
      <c r="A479" s="339"/>
      <c r="B479" s="256"/>
      <c r="C479" s="256"/>
      <c r="D479" s="256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235"/>
      <c r="T479" s="235"/>
      <c r="U479" s="235"/>
      <c r="V479" s="235"/>
      <c r="W479" s="235"/>
      <c r="X479" s="235"/>
      <c r="Y479" s="235"/>
    </row>
    <row r="480" customFormat="false" ht="12.75" hidden="false" customHeight="false" outlineLevel="1" collapsed="false">
      <c r="A480" s="339"/>
      <c r="B480" s="256"/>
      <c r="C480" s="256"/>
      <c r="D480" s="256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235"/>
      <c r="T480" s="235"/>
      <c r="U480" s="235"/>
      <c r="V480" s="235"/>
      <c r="W480" s="235"/>
      <c r="X480" s="235"/>
      <c r="Y480" s="235"/>
    </row>
    <row r="481" customFormat="false" ht="12.75" hidden="false" customHeight="false" outlineLevel="1" collapsed="false">
      <c r="A481" s="339"/>
      <c r="B481" s="256"/>
      <c r="C481" s="256"/>
      <c r="D481" s="256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235"/>
      <c r="T481" s="235"/>
      <c r="U481" s="235"/>
      <c r="V481" s="235"/>
      <c r="W481" s="235"/>
      <c r="X481" s="235"/>
      <c r="Y481" s="235"/>
    </row>
    <row r="482" customFormat="false" ht="12.75" hidden="false" customHeight="false" outlineLevel="1" collapsed="false">
      <c r="A482" s="339"/>
      <c r="B482" s="256"/>
      <c r="C482" s="256"/>
      <c r="D482" s="256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235"/>
      <c r="T482" s="235"/>
      <c r="U482" s="235"/>
      <c r="V482" s="235"/>
      <c r="W482" s="235"/>
      <c r="X482" s="235"/>
      <c r="Y482" s="235"/>
    </row>
    <row r="483" customFormat="false" ht="12.75" hidden="false" customHeight="false" outlineLevel="1" collapsed="false">
      <c r="A483" s="339"/>
      <c r="B483" s="256"/>
      <c r="C483" s="256"/>
      <c r="D483" s="256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235"/>
      <c r="T483" s="235"/>
      <c r="U483" s="235"/>
      <c r="V483" s="235"/>
      <c r="W483" s="235"/>
      <c r="X483" s="235"/>
      <c r="Y483" s="235"/>
    </row>
    <row r="484" customFormat="false" ht="12.75" hidden="false" customHeight="false" outlineLevel="1" collapsed="false">
      <c r="A484" s="339"/>
      <c r="B484" s="339"/>
      <c r="C484" s="339"/>
      <c r="D484" s="339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235"/>
      <c r="T484" s="235"/>
      <c r="U484" s="235"/>
      <c r="V484" s="235"/>
      <c r="W484" s="235"/>
      <c r="X484" s="235"/>
      <c r="Y484" s="235"/>
    </row>
    <row r="485" customFormat="false" ht="12.75" hidden="false" customHeight="false" outlineLevel="1" collapsed="false">
      <c r="A485" s="339"/>
      <c r="B485" s="339"/>
      <c r="C485" s="339"/>
      <c r="D485" s="339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235"/>
      <c r="T485" s="235"/>
      <c r="U485" s="235"/>
      <c r="V485" s="235"/>
      <c r="W485" s="235"/>
      <c r="X485" s="235"/>
      <c r="Y485" s="235"/>
    </row>
    <row r="486" customFormat="false" ht="12.75" hidden="false" customHeight="false" outlineLevel="1" collapsed="false">
      <c r="A486" s="256"/>
      <c r="B486" s="256"/>
      <c r="C486" s="256"/>
      <c r="D486" s="256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235"/>
      <c r="T486" s="235"/>
      <c r="U486" s="235"/>
      <c r="V486" s="235"/>
      <c r="W486" s="235"/>
      <c r="X486" s="235"/>
      <c r="Y486" s="235"/>
    </row>
    <row r="487" customFormat="false" ht="12.75" hidden="false" customHeight="false" outlineLevel="1" collapsed="false">
      <c r="A487" s="235"/>
      <c r="B487" s="256"/>
      <c r="C487" s="256"/>
      <c r="D487" s="256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235"/>
      <c r="T487" s="235"/>
      <c r="U487" s="235"/>
      <c r="V487" s="235"/>
      <c r="W487" s="235"/>
      <c r="X487" s="235"/>
      <c r="Y487" s="235"/>
    </row>
    <row r="488" customFormat="false" ht="12.75" hidden="false" customHeight="false" outlineLevel="1" collapsed="false">
      <c r="A488" s="339"/>
      <c r="B488" s="339"/>
      <c r="C488" s="339"/>
      <c r="D488" s="339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235"/>
      <c r="T488" s="235"/>
      <c r="U488" s="235"/>
      <c r="V488" s="235"/>
      <c r="W488" s="235"/>
      <c r="X488" s="235"/>
      <c r="Y488" s="235"/>
    </row>
    <row r="489" customFormat="false" ht="12.75" hidden="false" customHeight="false" outlineLevel="1" collapsed="false">
      <c r="A489" s="256"/>
      <c r="B489" s="256"/>
      <c r="C489" s="256"/>
      <c r="D489" s="256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235"/>
      <c r="T489" s="235"/>
      <c r="U489" s="235"/>
      <c r="V489" s="235"/>
      <c r="W489" s="235"/>
      <c r="X489" s="235"/>
      <c r="Y489" s="235"/>
    </row>
    <row r="490" customFormat="false" ht="12.75" hidden="false" customHeight="false" outlineLevel="1" collapsed="false">
      <c r="A490" s="339"/>
      <c r="B490" s="341"/>
      <c r="C490" s="341"/>
      <c r="D490" s="341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235"/>
      <c r="T490" s="235"/>
      <c r="U490" s="235"/>
      <c r="V490" s="235"/>
      <c r="W490" s="235"/>
      <c r="X490" s="235"/>
      <c r="Y490" s="235"/>
    </row>
    <row r="491" customFormat="false" ht="12.75" hidden="false" customHeight="false" outlineLevel="1" collapsed="false">
      <c r="A491" s="256"/>
      <c r="B491" s="256"/>
      <c r="C491" s="256"/>
      <c r="D491" s="256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235"/>
      <c r="T491" s="235"/>
      <c r="U491" s="235"/>
      <c r="V491" s="235"/>
      <c r="W491" s="235"/>
      <c r="X491" s="235"/>
      <c r="Y491" s="235"/>
    </row>
    <row r="492" customFormat="false" ht="12.75" hidden="false" customHeight="false" outlineLevel="1" collapsed="false">
      <c r="A492" s="256"/>
      <c r="B492" s="256"/>
      <c r="C492" s="256"/>
      <c r="D492" s="256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235"/>
      <c r="T492" s="235"/>
      <c r="U492" s="235"/>
      <c r="V492" s="235"/>
      <c r="W492" s="235"/>
      <c r="X492" s="235"/>
      <c r="Y492" s="235"/>
    </row>
    <row r="493" customFormat="false" ht="12.75" hidden="false" customHeight="false" outlineLevel="1" collapsed="false">
      <c r="A493" s="256"/>
      <c r="B493" s="256"/>
      <c r="C493" s="256"/>
      <c r="D493" s="256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235"/>
      <c r="T493" s="235"/>
      <c r="U493" s="235"/>
      <c r="V493" s="235"/>
      <c r="W493" s="235"/>
      <c r="X493" s="235"/>
      <c r="Y493" s="235"/>
    </row>
    <row r="494" customFormat="false" ht="12.75" hidden="false" customHeight="false" outlineLevel="1" collapsed="false">
      <c r="A494" s="256"/>
      <c r="B494" s="338"/>
      <c r="C494" s="338"/>
      <c r="D494" s="338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235"/>
      <c r="T494" s="235"/>
      <c r="U494" s="235"/>
      <c r="V494" s="235"/>
      <c r="W494" s="235"/>
      <c r="X494" s="235"/>
      <c r="Y494" s="235"/>
    </row>
    <row r="495" customFormat="false" ht="12.75" hidden="false" customHeight="false" outlineLevel="1" collapsed="false">
      <c r="A495" s="256"/>
      <c r="B495" s="338"/>
      <c r="C495" s="338"/>
      <c r="D495" s="338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235"/>
      <c r="T495" s="235"/>
      <c r="U495" s="235"/>
      <c r="V495" s="235"/>
      <c r="W495" s="235"/>
      <c r="X495" s="235"/>
      <c r="Y495" s="235"/>
    </row>
    <row r="496" customFormat="false" ht="12.75" hidden="false" customHeight="false" outlineLevel="1" collapsed="false">
      <c r="A496" s="256"/>
      <c r="B496" s="338"/>
      <c r="C496" s="338"/>
      <c r="D496" s="338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235"/>
      <c r="T496" s="235"/>
      <c r="U496" s="235"/>
      <c r="V496" s="235"/>
      <c r="W496" s="235"/>
      <c r="X496" s="235"/>
      <c r="Y496" s="235"/>
    </row>
    <row r="497" customFormat="false" ht="12.75" hidden="false" customHeight="false" outlineLevel="1" collapsed="false">
      <c r="A497" s="256"/>
      <c r="B497" s="338"/>
      <c r="C497" s="338"/>
      <c r="D497" s="338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235"/>
      <c r="T497" s="235"/>
      <c r="U497" s="235"/>
      <c r="V497" s="235"/>
      <c r="W497" s="235"/>
      <c r="X497" s="235"/>
      <c r="Y497" s="235"/>
    </row>
    <row r="498" customFormat="false" ht="12.75" hidden="false" customHeight="false" outlineLevel="1" collapsed="false">
      <c r="A498" s="256"/>
      <c r="B498" s="338"/>
      <c r="C498" s="338"/>
      <c r="D498" s="338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235"/>
      <c r="T498" s="235"/>
      <c r="U498" s="235"/>
      <c r="V498" s="235"/>
      <c r="W498" s="235"/>
      <c r="X498" s="235"/>
      <c r="Y498" s="235"/>
    </row>
    <row r="499" customFormat="false" ht="12.75" hidden="false" customHeight="false" outlineLevel="1" collapsed="false">
      <c r="A499" s="235"/>
      <c r="B499" s="338"/>
      <c r="C499" s="338"/>
      <c r="D499" s="338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</row>
    <row r="500" customFormat="false" ht="12.75" hidden="false" customHeight="false" outlineLevel="1" collapsed="false">
      <c r="A500" s="235"/>
      <c r="B500" s="340"/>
      <c r="C500" s="340"/>
      <c r="D500" s="338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</row>
    <row r="501" customFormat="false" ht="12.75" hidden="false" customHeight="false" outlineLevel="1" collapsed="false">
      <c r="A501" s="235"/>
      <c r="B501" s="338"/>
      <c r="C501" s="338"/>
      <c r="D501" s="338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customFormat="false" ht="12.75" hidden="false" customHeight="false" outlineLevel="1" collapsed="false">
      <c r="A502" s="235"/>
      <c r="B502" s="338"/>
      <c r="C502" s="338"/>
      <c r="D502" s="338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customFormat="false" ht="12.75" hidden="false" customHeight="false" outlineLevel="1" collapsed="false">
      <c r="A503" s="235"/>
      <c r="B503" s="338"/>
      <c r="C503" s="338"/>
      <c r="D503" s="338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</row>
    <row r="504" customFormat="false" ht="12.75" hidden="false" customHeight="false" outlineLevel="1" collapsed="false">
      <c r="A504" s="235"/>
      <c r="B504" s="338"/>
      <c r="C504" s="338"/>
      <c r="D504" s="338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customFormat="false" ht="12.75" hidden="false" customHeight="false" outlineLevel="1" collapsed="false">
      <c r="A505" s="256"/>
      <c r="B505" s="338"/>
      <c r="C505" s="338"/>
      <c r="D505" s="338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</row>
    <row r="506" customFormat="false" ht="12.75" hidden="false" customHeight="false" outlineLevel="1" collapsed="false">
      <c r="A506" s="235"/>
      <c r="B506" s="338"/>
      <c r="C506" s="338"/>
      <c r="D506" s="338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</row>
    <row r="507" customFormat="false" ht="12.75" hidden="false" customHeight="false" outlineLevel="1" collapsed="false">
      <c r="A507" s="235"/>
      <c r="B507" s="338"/>
      <c r="C507" s="338"/>
      <c r="D507" s="338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</row>
    <row r="508" customFormat="false" ht="12.75" hidden="false" customHeight="false" outlineLevel="1" collapsed="false">
      <c r="A508" s="256"/>
      <c r="B508" s="338"/>
      <c r="C508" s="338"/>
      <c r="D508" s="338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</row>
    <row r="509" customFormat="false" ht="12.75" hidden="false" customHeight="false" outlineLevel="1" collapsed="false">
      <c r="A509" s="256"/>
      <c r="B509" s="338"/>
      <c r="C509" s="338"/>
      <c r="D509" s="338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</row>
    <row r="510" customFormat="false" ht="12.75" hidden="false" customHeight="false" outlineLevel="1" collapsed="false">
      <c r="A510" s="235"/>
      <c r="B510" s="338"/>
      <c r="C510" s="338"/>
      <c r="D510" s="338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</row>
    <row r="511" customFormat="false" ht="12.75" hidden="false" customHeight="false" outlineLevel="1" collapsed="false">
      <c r="A511" s="235"/>
      <c r="B511" s="338"/>
      <c r="C511" s="338"/>
      <c r="D511" s="338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</row>
    <row r="512" customFormat="false" ht="12.75" hidden="false" customHeight="false" outlineLevel="1" collapsed="false">
      <c r="A512" s="235"/>
      <c r="B512" s="338"/>
      <c r="C512" s="338"/>
      <c r="D512" s="338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</row>
    <row r="513" customFormat="false" ht="12.75" hidden="false" customHeight="false" outlineLevel="1" collapsed="false">
      <c r="A513" s="235"/>
      <c r="B513" s="338"/>
      <c r="C513" s="338"/>
      <c r="D513" s="338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</row>
    <row r="514" customFormat="false" ht="12.75" hidden="false" customHeight="false" outlineLevel="1" collapsed="false">
      <c r="A514" s="235"/>
      <c r="B514" s="338"/>
      <c r="C514" s="338"/>
      <c r="D514" s="338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</row>
    <row r="515" customFormat="false" ht="12.75" hidden="false" customHeight="false" outlineLevel="1" collapsed="false">
      <c r="A515" s="235"/>
      <c r="B515" s="338"/>
      <c r="C515" s="338"/>
      <c r="D515" s="338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</row>
    <row r="516" customFormat="false" ht="12.75" hidden="false" customHeight="false" outlineLevel="1" collapsed="false">
      <c r="A516" s="235"/>
      <c r="B516" s="338"/>
      <c r="C516" s="338"/>
      <c r="D516" s="338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</row>
    <row r="517" customFormat="false" ht="12.75" hidden="false" customHeight="false" outlineLevel="1" collapsed="false">
      <c r="A517" s="235"/>
      <c r="B517" s="338"/>
      <c r="C517" s="338"/>
      <c r="D517" s="338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235"/>
      <c r="T517" s="235"/>
      <c r="U517" s="235"/>
      <c r="V517" s="235"/>
      <c r="W517" s="235"/>
      <c r="X517" s="235"/>
      <c r="Y517" s="235"/>
    </row>
    <row r="518" customFormat="false" ht="12.75" hidden="false" customHeight="false" outlineLevel="1" collapsed="false">
      <c r="A518" s="256"/>
      <c r="B518" s="338"/>
      <c r="C518" s="338"/>
      <c r="D518" s="338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235"/>
      <c r="T518" s="235"/>
      <c r="U518" s="235"/>
      <c r="V518" s="235"/>
      <c r="W518" s="235"/>
      <c r="X518" s="235"/>
      <c r="Y518" s="235"/>
    </row>
    <row r="519" customFormat="false" ht="12.75" hidden="false" customHeight="false" outlineLevel="1" collapsed="false">
      <c r="A519" s="256"/>
      <c r="B519" s="338"/>
      <c r="C519" s="338"/>
      <c r="D519" s="338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235"/>
      <c r="T519" s="235"/>
      <c r="U519" s="235"/>
      <c r="V519" s="235"/>
      <c r="W519" s="235"/>
      <c r="X519" s="235"/>
      <c r="Y519" s="235"/>
    </row>
    <row r="520" customFormat="false" ht="12.75" hidden="false" customHeight="false" outlineLevel="1" collapsed="false">
      <c r="A520" s="256"/>
      <c r="B520" s="338"/>
      <c r="C520" s="338"/>
      <c r="D520" s="338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235"/>
      <c r="T520" s="235"/>
      <c r="U520" s="235"/>
      <c r="V520" s="235"/>
      <c r="W520" s="235"/>
      <c r="X520" s="235"/>
      <c r="Y520" s="235"/>
    </row>
    <row r="521" customFormat="false" ht="12.75" hidden="false" customHeight="false" outlineLevel="1" collapsed="false">
      <c r="A521" s="256"/>
      <c r="B521" s="338"/>
      <c r="C521" s="338"/>
      <c r="D521" s="338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235"/>
      <c r="T521" s="235"/>
      <c r="U521" s="235"/>
      <c r="V521" s="235"/>
      <c r="W521" s="235"/>
      <c r="X521" s="235"/>
      <c r="Y521" s="235"/>
    </row>
    <row r="522" customFormat="false" ht="12.75" hidden="false" customHeight="false" outlineLevel="1" collapsed="false">
      <c r="A522" s="256"/>
      <c r="B522" s="338"/>
      <c r="C522" s="338"/>
      <c r="D522" s="338"/>
      <c r="E522" s="235"/>
      <c r="F522" s="235"/>
      <c r="G522" s="262"/>
      <c r="H522" s="262"/>
      <c r="I522" s="262"/>
      <c r="J522" s="262"/>
      <c r="K522" s="262"/>
      <c r="L522" s="262"/>
      <c r="M522" s="262"/>
      <c r="N522" s="262"/>
      <c r="O522" s="262"/>
      <c r="P522" s="262"/>
      <c r="Q522" s="262"/>
      <c r="R522" s="262"/>
      <c r="S522" s="235"/>
      <c r="T522" s="235"/>
      <c r="U522" s="235"/>
      <c r="V522" s="235"/>
      <c r="W522" s="235"/>
      <c r="X522" s="235"/>
      <c r="Y522" s="235"/>
    </row>
    <row r="523" customFormat="false" ht="12.75" hidden="false" customHeight="false" outlineLevel="1" collapsed="false">
      <c r="A523" s="235"/>
      <c r="B523" s="235"/>
      <c r="C523" s="235"/>
      <c r="D523" s="235"/>
      <c r="E523" s="235"/>
      <c r="F523" s="235"/>
      <c r="G523" s="235"/>
      <c r="H523" s="235"/>
      <c r="I523" s="235"/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</row>
    <row r="524" customFormat="false" ht="12.75" hidden="false" customHeight="false" outlineLevel="1" collapsed="false">
      <c r="A524" s="256"/>
      <c r="B524" s="235"/>
      <c r="C524" s="235"/>
      <c r="D524" s="235"/>
      <c r="E524" s="235"/>
      <c r="F524" s="235"/>
      <c r="G524" s="235"/>
      <c r="H524" s="235"/>
      <c r="I524" s="235"/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</row>
    <row r="525" customFormat="false" ht="12.75" hidden="false" customHeight="false" outlineLevel="1" collapsed="false">
      <c r="A525" s="256"/>
      <c r="B525" s="235"/>
      <c r="C525" s="235"/>
      <c r="D525" s="235"/>
      <c r="E525" s="235"/>
      <c r="F525" s="235"/>
      <c r="G525" s="235"/>
      <c r="H525" s="235"/>
      <c r="I525" s="235"/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</row>
    <row r="526" customFormat="false" ht="12.75" hidden="false" customHeight="false" outlineLevel="1" collapsed="false">
      <c r="A526" s="235"/>
      <c r="B526" s="235"/>
      <c r="C526" s="235"/>
      <c r="D526" s="235"/>
      <c r="E526" s="235"/>
      <c r="F526" s="235"/>
      <c r="G526" s="235"/>
      <c r="H526" s="235"/>
      <c r="I526" s="235"/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</row>
    <row r="527" customFormat="false" ht="12.75" hidden="false" customHeight="false" outlineLevel="1" collapsed="false">
      <c r="A527" s="235"/>
      <c r="B527" s="235"/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</row>
    <row r="528" customFormat="false" ht="12.75" hidden="false" customHeight="false" outlineLevel="1" collapsed="false">
      <c r="A528" s="242"/>
      <c r="B528" s="244"/>
      <c r="C528" s="244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  <c r="U528" s="244"/>
      <c r="V528" s="244"/>
      <c r="W528" s="244"/>
      <c r="X528" s="244"/>
      <c r="Y528" s="244"/>
    </row>
    <row r="529" customFormat="false" ht="12.75" hidden="false" customHeight="false" outlineLevel="1" collapsed="false">
      <c r="A529" s="235"/>
      <c r="B529" s="235"/>
      <c r="C529" s="235"/>
      <c r="D529" s="235"/>
      <c r="E529" s="235"/>
      <c r="F529" s="235"/>
      <c r="G529" s="281"/>
      <c r="H529" s="235"/>
      <c r="I529" s="235"/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</row>
    <row r="530" customFormat="false" ht="12.75" hidden="false" customHeight="false" outlineLevel="1" collapsed="false">
      <c r="A530" s="256"/>
      <c r="B530" s="235"/>
      <c r="C530" s="235"/>
      <c r="D530" s="235"/>
      <c r="E530" s="235"/>
      <c r="F530" s="235"/>
      <c r="G530" s="281"/>
      <c r="H530" s="340"/>
      <c r="I530" s="340"/>
      <c r="J530" s="340"/>
      <c r="K530" s="340"/>
      <c r="L530" s="340"/>
      <c r="M530" s="340"/>
      <c r="N530" s="340"/>
      <c r="O530" s="340"/>
      <c r="P530" s="340"/>
      <c r="Q530" s="340"/>
      <c r="R530" s="340"/>
      <c r="S530" s="235"/>
      <c r="T530" s="235"/>
      <c r="U530" s="235"/>
      <c r="V530" s="235"/>
      <c r="W530" s="235"/>
      <c r="X530" s="235"/>
      <c r="Y530" s="235"/>
    </row>
    <row r="531" customFormat="false" ht="12.75" hidden="false" customHeight="false" outlineLevel="1" collapsed="false">
      <c r="A531" s="235"/>
      <c r="B531" s="235"/>
      <c r="C531" s="235"/>
      <c r="D531" s="235"/>
      <c r="E531" s="235"/>
      <c r="F531" s="235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35"/>
      <c r="T531" s="235"/>
      <c r="U531" s="235"/>
      <c r="V531" s="235"/>
      <c r="W531" s="235"/>
      <c r="X531" s="235"/>
      <c r="Y531" s="235"/>
    </row>
    <row r="532" customFormat="false" ht="12.75" hidden="false" customHeight="false" outlineLevel="1" collapsed="false">
      <c r="A532" s="235"/>
      <c r="B532" s="235"/>
      <c r="C532" s="235"/>
      <c r="D532" s="235"/>
      <c r="E532" s="235"/>
      <c r="F532" s="235"/>
      <c r="G532" s="281"/>
      <c r="H532" s="340"/>
      <c r="I532" s="340"/>
      <c r="J532" s="340"/>
      <c r="K532" s="340"/>
      <c r="L532" s="340"/>
      <c r="M532" s="340"/>
      <c r="N532" s="340"/>
      <c r="O532" s="340"/>
      <c r="P532" s="340"/>
      <c r="Q532" s="340"/>
      <c r="R532" s="340"/>
      <c r="S532" s="235"/>
      <c r="T532" s="235"/>
      <c r="U532" s="235"/>
      <c r="V532" s="235"/>
      <c r="W532" s="235"/>
      <c r="X532" s="235"/>
      <c r="Y532" s="235"/>
    </row>
    <row r="533" customFormat="false" ht="12.75" hidden="false" customHeight="false" outlineLevel="1" collapsed="false">
      <c r="A533" s="235"/>
      <c r="B533" s="235"/>
      <c r="C533" s="235"/>
      <c r="D533" s="235"/>
      <c r="E533" s="235"/>
      <c r="F533" s="235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35"/>
      <c r="T533" s="235"/>
      <c r="U533" s="235"/>
      <c r="V533" s="235"/>
      <c r="W533" s="235"/>
      <c r="X533" s="235"/>
      <c r="Y533" s="235"/>
    </row>
    <row r="534" customFormat="false" ht="12.75" hidden="false" customHeight="false" outlineLevel="1" collapsed="false">
      <c r="A534" s="235"/>
      <c r="B534" s="235"/>
      <c r="C534" s="235"/>
      <c r="D534" s="235"/>
      <c r="E534" s="235"/>
      <c r="F534" s="235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35"/>
      <c r="T534" s="235"/>
      <c r="U534" s="235"/>
      <c r="V534" s="235"/>
      <c r="W534" s="235"/>
      <c r="X534" s="235"/>
      <c r="Y534" s="235"/>
    </row>
    <row r="535" customFormat="false" ht="12.75" hidden="false" customHeight="false" outlineLevel="1" collapsed="false">
      <c r="A535" s="349"/>
      <c r="B535" s="235"/>
      <c r="C535" s="235"/>
      <c r="D535" s="235"/>
      <c r="E535" s="235"/>
      <c r="F535" s="235"/>
      <c r="G535" s="281"/>
      <c r="H535" s="262"/>
      <c r="I535" s="262"/>
      <c r="J535" s="262"/>
      <c r="K535" s="262"/>
      <c r="L535" s="262"/>
      <c r="M535" s="262"/>
      <c r="N535" s="262"/>
      <c r="O535" s="262"/>
      <c r="P535" s="262"/>
      <c r="Q535" s="262"/>
      <c r="R535" s="262"/>
      <c r="S535" s="235"/>
      <c r="T535" s="235"/>
      <c r="U535" s="235"/>
      <c r="V535" s="235"/>
      <c r="W535" s="235"/>
      <c r="X535" s="235"/>
      <c r="Y535" s="235"/>
    </row>
    <row r="536" customFormat="false" ht="12.75" hidden="false" customHeight="false" outlineLevel="1" collapsed="false">
      <c r="A536" s="349"/>
      <c r="B536" s="235"/>
      <c r="C536" s="235"/>
      <c r="D536" s="235"/>
      <c r="E536" s="235"/>
      <c r="F536" s="235"/>
      <c r="G536" s="281"/>
      <c r="H536" s="262"/>
      <c r="I536" s="262"/>
      <c r="J536" s="262"/>
      <c r="K536" s="262"/>
      <c r="L536" s="262"/>
      <c r="M536" s="262"/>
      <c r="N536" s="262"/>
      <c r="O536" s="262"/>
      <c r="P536" s="262"/>
      <c r="Q536" s="262"/>
      <c r="R536" s="262"/>
      <c r="S536" s="235"/>
      <c r="T536" s="235"/>
      <c r="U536" s="235"/>
      <c r="V536" s="235"/>
      <c r="W536" s="235"/>
      <c r="X536" s="235"/>
      <c r="Y536" s="235"/>
    </row>
    <row r="537" customFormat="false" ht="12.75" hidden="false" customHeight="false" outlineLevel="1" collapsed="false">
      <c r="A537" s="256"/>
      <c r="B537" s="235"/>
      <c r="C537" s="235"/>
      <c r="D537" s="235"/>
      <c r="E537" s="235"/>
      <c r="F537" s="235"/>
      <c r="G537" s="281"/>
      <c r="H537" s="235"/>
      <c r="I537" s="235"/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</row>
    <row r="538" customFormat="false" ht="12.75" hidden="false" customHeight="false" outlineLevel="1" collapsed="false">
      <c r="A538" s="235"/>
      <c r="B538" s="235"/>
      <c r="C538" s="235"/>
      <c r="D538" s="235"/>
      <c r="E538" s="235"/>
      <c r="F538" s="235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35"/>
      <c r="T538" s="235"/>
      <c r="U538" s="235"/>
      <c r="V538" s="235"/>
      <c r="W538" s="235"/>
      <c r="X538" s="235"/>
      <c r="Y538" s="235"/>
    </row>
    <row r="539" customFormat="false" ht="12.75" hidden="false" customHeight="false" outlineLevel="1" collapsed="false">
      <c r="A539" s="235"/>
      <c r="B539" s="235"/>
      <c r="C539" s="235"/>
      <c r="D539" s="235"/>
      <c r="E539" s="235"/>
      <c r="F539" s="235"/>
      <c r="G539" s="281"/>
      <c r="H539" s="235"/>
      <c r="I539" s="235"/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</row>
    <row r="540" customFormat="false" ht="12.75" hidden="false" customHeight="false" outlineLevel="1" collapsed="false">
      <c r="A540" s="256"/>
      <c r="B540" s="235"/>
      <c r="C540" s="235"/>
      <c r="D540" s="235"/>
      <c r="E540" s="235"/>
      <c r="F540" s="235"/>
      <c r="G540" s="281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235"/>
      <c r="T540" s="235"/>
      <c r="U540" s="235"/>
      <c r="V540" s="235"/>
      <c r="W540" s="235"/>
      <c r="X540" s="235"/>
      <c r="Y540" s="235"/>
    </row>
    <row r="541" customFormat="false" ht="12.75" hidden="false" customHeight="false" outlineLevel="1" collapsed="false">
      <c r="A541" s="235"/>
      <c r="B541" s="350"/>
      <c r="C541" s="350"/>
      <c r="D541" s="235"/>
      <c r="E541" s="235"/>
      <c r="F541" s="235"/>
      <c r="G541" s="281"/>
      <c r="H541" s="262"/>
      <c r="I541" s="262"/>
      <c r="J541" s="262"/>
      <c r="K541" s="262"/>
      <c r="L541" s="262"/>
      <c r="M541" s="262"/>
      <c r="N541" s="262"/>
      <c r="O541" s="262"/>
      <c r="P541" s="262"/>
      <c r="Q541" s="262"/>
      <c r="R541" s="262"/>
      <c r="S541" s="235"/>
      <c r="T541" s="235"/>
      <c r="U541" s="235"/>
      <c r="V541" s="235"/>
      <c r="W541" s="235"/>
      <c r="X541" s="235"/>
      <c r="Y541" s="235"/>
    </row>
    <row r="542" customFormat="false" ht="12.75" hidden="false" customHeight="false" outlineLevel="1" collapsed="false">
      <c r="A542" s="256"/>
      <c r="B542" s="235"/>
      <c r="C542" s="235"/>
      <c r="D542" s="235"/>
      <c r="E542" s="235"/>
      <c r="F542" s="235"/>
      <c r="G542" s="281"/>
      <c r="H542" s="262"/>
      <c r="I542" s="262"/>
      <c r="J542" s="262"/>
      <c r="K542" s="262"/>
      <c r="L542" s="262"/>
      <c r="M542" s="262"/>
      <c r="N542" s="262"/>
      <c r="O542" s="262"/>
      <c r="P542" s="262"/>
      <c r="Q542" s="262"/>
      <c r="R542" s="262"/>
      <c r="S542" s="235"/>
      <c r="T542" s="235"/>
      <c r="U542" s="235"/>
      <c r="V542" s="235"/>
      <c r="W542" s="235"/>
      <c r="X542" s="235"/>
      <c r="Y542" s="235"/>
    </row>
    <row r="543" customFormat="false" ht="12.75" hidden="false" customHeight="false" outlineLevel="1" collapsed="false">
      <c r="A543" s="235"/>
      <c r="B543" s="235"/>
      <c r="C543" s="235"/>
      <c r="D543" s="235"/>
      <c r="E543" s="235"/>
      <c r="F543" s="235"/>
      <c r="G543" s="235"/>
      <c r="H543" s="235"/>
      <c r="I543" s="235"/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</row>
    <row r="544" customFormat="false" ht="12.75" hidden="false" customHeight="false" outlineLevel="1" collapsed="false">
      <c r="A544" s="235"/>
      <c r="B544" s="235"/>
      <c r="C544" s="235"/>
      <c r="D544" s="235"/>
      <c r="E544" s="235"/>
      <c r="F544" s="235"/>
      <c r="G544" s="235"/>
      <c r="H544" s="235"/>
      <c r="I544" s="235"/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</row>
    <row r="545" customFormat="false" ht="12.75" hidden="false" customHeight="false" outlineLevel="1" collapsed="false">
      <c r="A545" s="354"/>
      <c r="B545" s="354"/>
      <c r="C545" s="354"/>
      <c r="D545" s="354"/>
      <c r="E545" s="354"/>
      <c r="F545" s="354"/>
      <c r="G545" s="354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  <c r="AM545" s="355"/>
      <c r="AN545" s="355"/>
      <c r="AO545" s="355"/>
      <c r="AP545" s="355"/>
      <c r="AQ545" s="355"/>
      <c r="AR545" s="355"/>
      <c r="AS545" s="355"/>
      <c r="AT545" s="355"/>
      <c r="AU545" s="355"/>
      <c r="AV545" s="355"/>
      <c r="AW545" s="355"/>
      <c r="AX545" s="355"/>
      <c r="AY545" s="355"/>
      <c r="AZ545" s="355"/>
      <c r="BA545" s="355"/>
      <c r="BB545" s="355"/>
      <c r="BC545" s="355"/>
      <c r="BD545" s="355"/>
      <c r="BE545" s="355"/>
      <c r="BF545" s="355"/>
      <c r="BG545" s="355"/>
      <c r="BH545" s="355"/>
      <c r="BI545" s="355"/>
      <c r="BJ545" s="355"/>
      <c r="BK545" s="355"/>
      <c r="BL545" s="355"/>
      <c r="BM545" s="355"/>
      <c r="BN545" s="355"/>
      <c r="BO545" s="355"/>
      <c r="BP545" s="355"/>
      <c r="BQ545" s="355"/>
      <c r="BR545" s="355"/>
      <c r="BS545" s="355"/>
      <c r="BT545" s="355"/>
      <c r="BU545" s="355"/>
      <c r="BV545" s="355"/>
      <c r="BW545" s="355"/>
      <c r="BX545" s="355"/>
      <c r="BY545" s="355"/>
      <c r="BZ545" s="355"/>
      <c r="CA545" s="355"/>
      <c r="CB545" s="355"/>
      <c r="CC545" s="355"/>
      <c r="CD545" s="355"/>
      <c r="CE545" s="355"/>
      <c r="CF545" s="355"/>
      <c r="CG545" s="355"/>
      <c r="CH545" s="355"/>
      <c r="CI545" s="355"/>
      <c r="CJ545" s="355"/>
      <c r="CK545" s="355"/>
      <c r="CL545" s="355"/>
      <c r="CM545" s="355"/>
      <c r="CN545" s="355"/>
      <c r="CO545" s="355"/>
      <c r="CP545" s="355"/>
      <c r="CQ545" s="355"/>
      <c r="CR545" s="355"/>
      <c r="CS545" s="355"/>
      <c r="CT545" s="355"/>
      <c r="CU545" s="355"/>
      <c r="CV545" s="355"/>
      <c r="CW545" s="355"/>
      <c r="CX545" s="355"/>
      <c r="CY545" s="355"/>
      <c r="CZ545" s="355"/>
      <c r="DA545" s="355"/>
      <c r="DB545" s="355"/>
      <c r="DC545" s="355"/>
      <c r="DD545" s="355"/>
      <c r="DE545" s="355"/>
      <c r="DF545" s="355"/>
      <c r="DG545" s="355"/>
      <c r="DH545" s="355"/>
      <c r="DI545" s="355"/>
      <c r="DJ545" s="355"/>
      <c r="DK545" s="355"/>
      <c r="DL545" s="355"/>
      <c r="DM545" s="355"/>
      <c r="DN545" s="355"/>
      <c r="DO545" s="355"/>
      <c r="DP545" s="355"/>
      <c r="DQ545" s="355"/>
      <c r="DR545" s="355"/>
      <c r="DS545" s="355"/>
      <c r="DT545" s="355"/>
      <c r="DU545" s="355"/>
      <c r="DV545" s="355"/>
      <c r="DW545" s="355"/>
      <c r="DX545" s="355"/>
      <c r="DY545" s="355"/>
      <c r="DZ545" s="355"/>
      <c r="EA545" s="355"/>
      <c r="EB545" s="355"/>
      <c r="EC545" s="355"/>
      <c r="ED545" s="355"/>
      <c r="EE545" s="355"/>
      <c r="EF545" s="355"/>
      <c r="EG545" s="355"/>
      <c r="EH545" s="355"/>
      <c r="EI545" s="355"/>
      <c r="EJ545" s="355"/>
      <c r="EK545" s="355"/>
      <c r="EL545" s="355"/>
      <c r="EM545" s="355"/>
      <c r="EN545" s="355"/>
      <c r="EO545" s="355"/>
      <c r="EP545" s="355"/>
      <c r="EQ545" s="355"/>
      <c r="ER545" s="355"/>
      <c r="ES545" s="355"/>
      <c r="ET545" s="355"/>
      <c r="EU545" s="355"/>
      <c r="EV545" s="355"/>
      <c r="EW545" s="355"/>
      <c r="EX545" s="355"/>
      <c r="EY545" s="355"/>
      <c r="EZ545" s="355"/>
      <c r="FA545" s="355"/>
      <c r="FB545" s="355"/>
      <c r="FC545" s="355"/>
      <c r="FD545" s="355"/>
      <c r="FE545" s="355"/>
      <c r="FF545" s="355"/>
      <c r="FG545" s="355"/>
      <c r="FH545" s="355"/>
      <c r="FI545" s="355"/>
      <c r="FJ545" s="355"/>
      <c r="FK545" s="355"/>
      <c r="FL545" s="355"/>
      <c r="FM545" s="355"/>
      <c r="FN545" s="355"/>
      <c r="FO545" s="355"/>
      <c r="FP545" s="355"/>
      <c r="FQ545" s="355"/>
      <c r="FR545" s="355"/>
      <c r="FS545" s="355"/>
      <c r="FT545" s="355"/>
      <c r="FU545" s="355"/>
      <c r="FV545" s="355"/>
      <c r="FW545" s="355"/>
      <c r="FX545" s="355"/>
      <c r="FY545" s="355"/>
      <c r="FZ545" s="355"/>
      <c r="GA545" s="355"/>
      <c r="GB545" s="355"/>
      <c r="GC545" s="355"/>
      <c r="GD545" s="355"/>
      <c r="GE545" s="355"/>
      <c r="GF545" s="355"/>
      <c r="GG545" s="355"/>
      <c r="GH545" s="355"/>
      <c r="GI545" s="355"/>
      <c r="GJ545" s="355"/>
      <c r="GK545" s="355"/>
      <c r="GL545" s="355"/>
      <c r="GM545" s="355"/>
      <c r="GN545" s="355"/>
      <c r="GO545" s="355"/>
      <c r="GP545" s="355"/>
      <c r="GQ545" s="355"/>
      <c r="GR545" s="355"/>
      <c r="GS545" s="355"/>
      <c r="GT545" s="355"/>
      <c r="GU545" s="355"/>
      <c r="GV545" s="355"/>
      <c r="GW545" s="355"/>
      <c r="GX545" s="355"/>
      <c r="GY545" s="355"/>
      <c r="GZ545" s="355"/>
      <c r="HA545" s="355"/>
      <c r="HB545" s="355"/>
      <c r="HC545" s="355"/>
      <c r="HD545" s="355"/>
      <c r="HE545" s="355"/>
      <c r="HF545" s="355"/>
      <c r="HG545" s="355"/>
      <c r="HH545" s="355"/>
      <c r="HI545" s="355"/>
      <c r="HJ545" s="355"/>
      <c r="HK545" s="355"/>
      <c r="HL545" s="355"/>
      <c r="HM545" s="355"/>
      <c r="HN545" s="355"/>
      <c r="HO545" s="355"/>
      <c r="HP545" s="355"/>
      <c r="HQ545" s="355"/>
      <c r="HR545" s="355"/>
      <c r="HS545" s="355"/>
      <c r="HT545" s="355"/>
      <c r="HU545" s="355"/>
      <c r="HV545" s="355"/>
      <c r="HW545" s="355"/>
      <c r="HX545" s="355"/>
      <c r="HY545" s="355"/>
      <c r="HZ545" s="355"/>
      <c r="IA545" s="355"/>
      <c r="IB545" s="355"/>
      <c r="IC545" s="355"/>
      <c r="ID545" s="355"/>
      <c r="IE545" s="355"/>
      <c r="IF545" s="355"/>
      <c r="IG545" s="355"/>
      <c r="IH545" s="355"/>
      <c r="II545" s="355"/>
      <c r="IJ545" s="355"/>
      <c r="IK545" s="355"/>
      <c r="IL545" s="355"/>
      <c r="IM545" s="355"/>
      <c r="IN545" s="355"/>
      <c r="IO545" s="355"/>
      <c r="IP545" s="355"/>
      <c r="IQ545" s="355"/>
      <c r="IR545" s="355"/>
      <c r="IS545" s="355"/>
      <c r="IT545" s="355"/>
      <c r="IU545" s="355"/>
      <c r="IV545" s="355"/>
      <c r="IW545" s="355"/>
    </row>
    <row r="546" customFormat="false" ht="12.75" hidden="false" customHeight="false" outlineLevel="1" collapsed="false">
      <c r="A546" s="354"/>
      <c r="B546" s="354"/>
      <c r="C546" s="354"/>
      <c r="D546" s="354"/>
      <c r="E546" s="354"/>
      <c r="F546" s="356"/>
      <c r="G546" s="357"/>
      <c r="H546" s="354"/>
      <c r="I546" s="358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  <c r="AM546" s="355"/>
      <c r="AN546" s="355"/>
      <c r="AO546" s="355"/>
      <c r="AP546" s="355"/>
      <c r="AQ546" s="355"/>
      <c r="AR546" s="355"/>
      <c r="AS546" s="355"/>
      <c r="AT546" s="355"/>
      <c r="AU546" s="355"/>
      <c r="AV546" s="355"/>
      <c r="AW546" s="355"/>
      <c r="AX546" s="355"/>
      <c r="AY546" s="355"/>
      <c r="AZ546" s="355"/>
      <c r="BA546" s="355"/>
      <c r="BB546" s="355"/>
      <c r="BC546" s="355"/>
      <c r="BD546" s="355"/>
      <c r="BE546" s="355"/>
      <c r="BF546" s="355"/>
      <c r="BG546" s="355"/>
      <c r="BH546" s="355"/>
      <c r="BI546" s="355"/>
      <c r="BJ546" s="355"/>
      <c r="BK546" s="355"/>
      <c r="BL546" s="355"/>
      <c r="BM546" s="355"/>
      <c r="BN546" s="355"/>
      <c r="BO546" s="355"/>
      <c r="BP546" s="355"/>
      <c r="BQ546" s="355"/>
      <c r="BR546" s="355"/>
      <c r="BS546" s="355"/>
      <c r="BT546" s="355"/>
      <c r="BU546" s="355"/>
      <c r="BV546" s="355"/>
      <c r="BW546" s="355"/>
      <c r="BX546" s="355"/>
      <c r="BY546" s="355"/>
      <c r="BZ546" s="355"/>
      <c r="CA546" s="355"/>
      <c r="CB546" s="355"/>
      <c r="CC546" s="355"/>
      <c r="CD546" s="355"/>
      <c r="CE546" s="355"/>
      <c r="CF546" s="355"/>
      <c r="CG546" s="355"/>
      <c r="CH546" s="355"/>
      <c r="CI546" s="355"/>
      <c r="CJ546" s="355"/>
      <c r="CK546" s="355"/>
      <c r="CL546" s="355"/>
      <c r="CM546" s="355"/>
      <c r="CN546" s="355"/>
      <c r="CO546" s="355"/>
      <c r="CP546" s="355"/>
      <c r="CQ546" s="355"/>
      <c r="CR546" s="355"/>
      <c r="CS546" s="355"/>
      <c r="CT546" s="355"/>
      <c r="CU546" s="355"/>
      <c r="CV546" s="355"/>
      <c r="CW546" s="355"/>
      <c r="CX546" s="355"/>
      <c r="CY546" s="355"/>
      <c r="CZ546" s="355"/>
      <c r="DA546" s="355"/>
      <c r="DB546" s="355"/>
      <c r="DC546" s="355"/>
      <c r="DD546" s="355"/>
      <c r="DE546" s="355"/>
      <c r="DF546" s="355"/>
      <c r="DG546" s="355"/>
      <c r="DH546" s="355"/>
      <c r="DI546" s="355"/>
      <c r="DJ546" s="355"/>
      <c r="DK546" s="355"/>
      <c r="DL546" s="355"/>
      <c r="DM546" s="355"/>
      <c r="DN546" s="355"/>
      <c r="DO546" s="355"/>
      <c r="DP546" s="355"/>
      <c r="DQ546" s="355"/>
      <c r="DR546" s="355"/>
      <c r="DS546" s="355"/>
      <c r="DT546" s="355"/>
      <c r="DU546" s="355"/>
      <c r="DV546" s="355"/>
      <c r="DW546" s="355"/>
      <c r="DX546" s="355"/>
      <c r="DY546" s="355"/>
      <c r="DZ546" s="355"/>
      <c r="EA546" s="355"/>
      <c r="EB546" s="355"/>
      <c r="EC546" s="355"/>
      <c r="ED546" s="355"/>
      <c r="EE546" s="355"/>
      <c r="EF546" s="355"/>
      <c r="EG546" s="355"/>
      <c r="EH546" s="355"/>
      <c r="EI546" s="355"/>
      <c r="EJ546" s="355"/>
      <c r="EK546" s="355"/>
      <c r="EL546" s="355"/>
      <c r="EM546" s="355"/>
      <c r="EN546" s="355"/>
      <c r="EO546" s="355"/>
      <c r="EP546" s="355"/>
      <c r="EQ546" s="355"/>
      <c r="ER546" s="355"/>
      <c r="ES546" s="355"/>
      <c r="ET546" s="355"/>
      <c r="EU546" s="355"/>
      <c r="EV546" s="355"/>
      <c r="EW546" s="355"/>
      <c r="EX546" s="355"/>
      <c r="EY546" s="355"/>
      <c r="EZ546" s="355"/>
      <c r="FA546" s="355"/>
      <c r="FB546" s="355"/>
      <c r="FC546" s="355"/>
      <c r="FD546" s="355"/>
      <c r="FE546" s="355"/>
      <c r="FF546" s="355"/>
      <c r="FG546" s="355"/>
      <c r="FH546" s="355"/>
      <c r="FI546" s="355"/>
      <c r="FJ546" s="355"/>
      <c r="FK546" s="355"/>
      <c r="FL546" s="355"/>
      <c r="FM546" s="355"/>
      <c r="FN546" s="355"/>
      <c r="FO546" s="355"/>
      <c r="FP546" s="355"/>
      <c r="FQ546" s="355"/>
      <c r="FR546" s="355"/>
      <c r="FS546" s="355"/>
      <c r="FT546" s="355"/>
      <c r="FU546" s="355"/>
      <c r="FV546" s="355"/>
      <c r="FW546" s="355"/>
      <c r="FX546" s="355"/>
      <c r="FY546" s="355"/>
      <c r="FZ546" s="355"/>
      <c r="GA546" s="355"/>
      <c r="GB546" s="355"/>
      <c r="GC546" s="355"/>
      <c r="GD546" s="355"/>
      <c r="GE546" s="355"/>
      <c r="GF546" s="355"/>
      <c r="GG546" s="355"/>
      <c r="GH546" s="355"/>
      <c r="GI546" s="355"/>
      <c r="GJ546" s="355"/>
      <c r="GK546" s="355"/>
      <c r="GL546" s="355"/>
      <c r="GM546" s="355"/>
      <c r="GN546" s="355"/>
      <c r="GO546" s="355"/>
      <c r="GP546" s="355"/>
      <c r="GQ546" s="355"/>
      <c r="GR546" s="355"/>
      <c r="GS546" s="355"/>
      <c r="GT546" s="355"/>
      <c r="GU546" s="355"/>
      <c r="GV546" s="355"/>
      <c r="GW546" s="355"/>
      <c r="GX546" s="355"/>
      <c r="GY546" s="355"/>
      <c r="GZ546" s="355"/>
      <c r="HA546" s="355"/>
      <c r="HB546" s="355"/>
      <c r="HC546" s="355"/>
      <c r="HD546" s="355"/>
      <c r="HE546" s="355"/>
      <c r="HF546" s="355"/>
      <c r="HG546" s="355"/>
      <c r="HH546" s="355"/>
      <c r="HI546" s="355"/>
      <c r="HJ546" s="355"/>
      <c r="HK546" s="355"/>
      <c r="HL546" s="355"/>
      <c r="HM546" s="355"/>
      <c r="HN546" s="355"/>
      <c r="HO546" s="355"/>
      <c r="HP546" s="355"/>
      <c r="HQ546" s="355"/>
      <c r="HR546" s="355"/>
      <c r="HS546" s="355"/>
      <c r="HT546" s="355"/>
      <c r="HU546" s="355"/>
      <c r="HV546" s="355"/>
      <c r="HW546" s="355"/>
      <c r="HX546" s="355"/>
      <c r="HY546" s="355"/>
      <c r="HZ546" s="355"/>
      <c r="IA546" s="355"/>
      <c r="IB546" s="355"/>
      <c r="IC546" s="355"/>
      <c r="ID546" s="355"/>
      <c r="IE546" s="355"/>
      <c r="IF546" s="355"/>
      <c r="IG546" s="355"/>
      <c r="IH546" s="355"/>
      <c r="II546" s="355"/>
      <c r="IJ546" s="355"/>
      <c r="IK546" s="355"/>
      <c r="IL546" s="355"/>
      <c r="IM546" s="355"/>
      <c r="IN546" s="355"/>
      <c r="IO546" s="355"/>
      <c r="IP546" s="355"/>
      <c r="IQ546" s="355"/>
      <c r="IR546" s="355"/>
      <c r="IS546" s="355"/>
      <c r="IT546" s="355"/>
      <c r="IU546" s="355"/>
      <c r="IV546" s="355"/>
      <c r="IW546" s="355"/>
    </row>
    <row r="547" customFormat="false" ht="12.75" hidden="false" customHeight="false" outlineLevel="1" collapsed="false">
      <c r="A547" s="354"/>
      <c r="B547" s="357"/>
      <c r="C547" s="357"/>
      <c r="D547" s="357"/>
      <c r="E547" s="357"/>
      <c r="F547" s="359"/>
      <c r="G547" s="342"/>
      <c r="H547" s="342"/>
      <c r="I547" s="358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  <c r="AM547" s="355"/>
      <c r="AN547" s="355"/>
      <c r="AO547" s="355"/>
      <c r="AP547" s="355"/>
      <c r="AQ547" s="355"/>
      <c r="AR547" s="355"/>
      <c r="AS547" s="355"/>
      <c r="AT547" s="355"/>
      <c r="AU547" s="355"/>
      <c r="AV547" s="355"/>
      <c r="AW547" s="355"/>
      <c r="AX547" s="355"/>
      <c r="AY547" s="355"/>
      <c r="AZ547" s="355"/>
      <c r="BA547" s="355"/>
      <c r="BB547" s="355"/>
      <c r="BC547" s="355"/>
      <c r="BD547" s="355"/>
      <c r="BE547" s="355"/>
      <c r="BF547" s="355"/>
      <c r="BG547" s="355"/>
      <c r="BH547" s="355"/>
      <c r="BI547" s="355"/>
      <c r="BJ547" s="355"/>
      <c r="BK547" s="355"/>
      <c r="BL547" s="355"/>
      <c r="BM547" s="355"/>
      <c r="BN547" s="355"/>
      <c r="BO547" s="355"/>
      <c r="BP547" s="355"/>
      <c r="BQ547" s="355"/>
      <c r="BR547" s="355"/>
      <c r="BS547" s="355"/>
      <c r="BT547" s="355"/>
      <c r="BU547" s="355"/>
      <c r="BV547" s="355"/>
      <c r="BW547" s="355"/>
      <c r="BX547" s="355"/>
      <c r="BY547" s="355"/>
      <c r="BZ547" s="355"/>
      <c r="CA547" s="355"/>
      <c r="CB547" s="355"/>
      <c r="CC547" s="355"/>
      <c r="CD547" s="355"/>
      <c r="CE547" s="355"/>
      <c r="CF547" s="355"/>
      <c r="CG547" s="355"/>
      <c r="CH547" s="355"/>
      <c r="CI547" s="355"/>
      <c r="CJ547" s="355"/>
      <c r="CK547" s="355"/>
      <c r="CL547" s="355"/>
      <c r="CM547" s="355"/>
      <c r="CN547" s="355"/>
      <c r="CO547" s="355"/>
      <c r="CP547" s="355"/>
      <c r="CQ547" s="355"/>
      <c r="CR547" s="355"/>
      <c r="CS547" s="355"/>
      <c r="CT547" s="355"/>
      <c r="CU547" s="355"/>
      <c r="CV547" s="355"/>
      <c r="CW547" s="355"/>
      <c r="CX547" s="355"/>
      <c r="CY547" s="355"/>
      <c r="CZ547" s="355"/>
      <c r="DA547" s="355"/>
      <c r="DB547" s="355"/>
      <c r="DC547" s="355"/>
      <c r="DD547" s="355"/>
      <c r="DE547" s="355"/>
      <c r="DF547" s="355"/>
      <c r="DG547" s="355"/>
      <c r="DH547" s="355"/>
      <c r="DI547" s="355"/>
      <c r="DJ547" s="355"/>
      <c r="DK547" s="355"/>
      <c r="DL547" s="355"/>
      <c r="DM547" s="355"/>
      <c r="DN547" s="355"/>
      <c r="DO547" s="355"/>
      <c r="DP547" s="355"/>
      <c r="DQ547" s="355"/>
      <c r="DR547" s="355"/>
      <c r="DS547" s="355"/>
      <c r="DT547" s="355"/>
      <c r="DU547" s="355"/>
      <c r="DV547" s="355"/>
      <c r="DW547" s="355"/>
      <c r="DX547" s="355"/>
      <c r="DY547" s="355"/>
      <c r="DZ547" s="355"/>
      <c r="EA547" s="355"/>
      <c r="EB547" s="355"/>
      <c r="EC547" s="355"/>
      <c r="ED547" s="355"/>
      <c r="EE547" s="355"/>
      <c r="EF547" s="355"/>
      <c r="EG547" s="355"/>
      <c r="EH547" s="355"/>
      <c r="EI547" s="355"/>
      <c r="EJ547" s="355"/>
      <c r="EK547" s="355"/>
      <c r="EL547" s="355"/>
      <c r="EM547" s="355"/>
      <c r="EN547" s="355"/>
      <c r="EO547" s="355"/>
      <c r="EP547" s="355"/>
      <c r="EQ547" s="355"/>
      <c r="ER547" s="355"/>
      <c r="ES547" s="355"/>
      <c r="ET547" s="355"/>
      <c r="EU547" s="355"/>
      <c r="EV547" s="355"/>
      <c r="EW547" s="355"/>
      <c r="EX547" s="355"/>
      <c r="EY547" s="355"/>
      <c r="EZ547" s="355"/>
      <c r="FA547" s="355"/>
      <c r="FB547" s="355"/>
      <c r="FC547" s="355"/>
      <c r="FD547" s="355"/>
      <c r="FE547" s="355"/>
      <c r="FF547" s="355"/>
      <c r="FG547" s="355"/>
      <c r="FH547" s="355"/>
      <c r="FI547" s="355"/>
      <c r="FJ547" s="355"/>
      <c r="FK547" s="355"/>
      <c r="FL547" s="355"/>
      <c r="FM547" s="355"/>
      <c r="FN547" s="355"/>
      <c r="FO547" s="355"/>
      <c r="FP547" s="355"/>
      <c r="FQ547" s="355"/>
      <c r="FR547" s="355"/>
      <c r="FS547" s="355"/>
      <c r="FT547" s="355"/>
      <c r="FU547" s="355"/>
      <c r="FV547" s="355"/>
      <c r="FW547" s="355"/>
      <c r="FX547" s="355"/>
      <c r="FY547" s="355"/>
      <c r="FZ547" s="355"/>
      <c r="GA547" s="355"/>
      <c r="GB547" s="355"/>
      <c r="GC547" s="355"/>
      <c r="GD547" s="355"/>
      <c r="GE547" s="355"/>
      <c r="GF547" s="355"/>
      <c r="GG547" s="355"/>
      <c r="GH547" s="355"/>
      <c r="GI547" s="355"/>
      <c r="GJ547" s="355"/>
      <c r="GK547" s="355"/>
      <c r="GL547" s="355"/>
      <c r="GM547" s="355"/>
      <c r="GN547" s="355"/>
      <c r="GO547" s="355"/>
      <c r="GP547" s="355"/>
      <c r="GQ547" s="355"/>
      <c r="GR547" s="355"/>
      <c r="GS547" s="355"/>
      <c r="GT547" s="355"/>
      <c r="GU547" s="355"/>
      <c r="GV547" s="355"/>
      <c r="GW547" s="355"/>
      <c r="GX547" s="355"/>
      <c r="GY547" s="355"/>
      <c r="GZ547" s="355"/>
      <c r="HA547" s="355"/>
      <c r="HB547" s="355"/>
      <c r="HC547" s="355"/>
      <c r="HD547" s="355"/>
      <c r="HE547" s="355"/>
      <c r="HF547" s="355"/>
      <c r="HG547" s="355"/>
      <c r="HH547" s="355"/>
      <c r="HI547" s="355"/>
      <c r="HJ547" s="355"/>
      <c r="HK547" s="355"/>
      <c r="HL547" s="355"/>
      <c r="HM547" s="355"/>
      <c r="HN547" s="355"/>
      <c r="HO547" s="355"/>
      <c r="HP547" s="355"/>
      <c r="HQ547" s="355"/>
      <c r="HR547" s="355"/>
      <c r="HS547" s="355"/>
      <c r="HT547" s="355"/>
      <c r="HU547" s="355"/>
      <c r="HV547" s="355"/>
      <c r="HW547" s="355"/>
      <c r="HX547" s="355"/>
      <c r="HY547" s="355"/>
      <c r="HZ547" s="355"/>
      <c r="IA547" s="355"/>
      <c r="IB547" s="355"/>
      <c r="IC547" s="355"/>
      <c r="ID547" s="355"/>
      <c r="IE547" s="355"/>
      <c r="IF547" s="355"/>
      <c r="IG547" s="355"/>
      <c r="IH547" s="355"/>
      <c r="II547" s="355"/>
      <c r="IJ547" s="355"/>
      <c r="IK547" s="355"/>
      <c r="IL547" s="355"/>
      <c r="IM547" s="355"/>
      <c r="IN547" s="355"/>
      <c r="IO547" s="355"/>
      <c r="IP547" s="355"/>
      <c r="IQ547" s="355"/>
      <c r="IR547" s="355"/>
      <c r="IS547" s="355"/>
      <c r="IT547" s="355"/>
      <c r="IU547" s="355"/>
      <c r="IV547" s="355"/>
      <c r="IW547" s="355"/>
    </row>
    <row r="548" customFormat="false" ht="12.75" hidden="false" customHeight="false" outlineLevel="1" collapsed="false">
      <c r="A548" s="354"/>
      <c r="B548" s="342"/>
      <c r="C548" s="342"/>
      <c r="D548" s="342"/>
      <c r="E548" s="342"/>
      <c r="F548" s="342"/>
      <c r="G548" s="358"/>
      <c r="H548" s="342"/>
      <c r="I548" s="359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  <c r="AM548" s="355"/>
      <c r="AN548" s="355"/>
      <c r="AO548" s="355"/>
      <c r="AP548" s="355"/>
      <c r="AQ548" s="355"/>
      <c r="AR548" s="355"/>
      <c r="AS548" s="355"/>
      <c r="AT548" s="355"/>
      <c r="AU548" s="355"/>
      <c r="AV548" s="355"/>
      <c r="AW548" s="355"/>
      <c r="AX548" s="355"/>
      <c r="AY548" s="355"/>
      <c r="AZ548" s="355"/>
      <c r="BA548" s="355"/>
      <c r="BB548" s="355"/>
      <c r="BC548" s="355"/>
      <c r="BD548" s="355"/>
      <c r="BE548" s="355"/>
      <c r="BF548" s="355"/>
      <c r="BG548" s="355"/>
      <c r="BH548" s="355"/>
      <c r="BI548" s="355"/>
      <c r="BJ548" s="355"/>
      <c r="BK548" s="355"/>
      <c r="BL548" s="355"/>
      <c r="BM548" s="355"/>
      <c r="BN548" s="355"/>
      <c r="BO548" s="355"/>
      <c r="BP548" s="355"/>
      <c r="BQ548" s="355"/>
      <c r="BR548" s="355"/>
      <c r="BS548" s="355"/>
      <c r="BT548" s="355"/>
      <c r="BU548" s="355"/>
      <c r="BV548" s="355"/>
      <c r="BW548" s="355"/>
      <c r="BX548" s="355"/>
      <c r="BY548" s="355"/>
      <c r="BZ548" s="355"/>
      <c r="CA548" s="355"/>
      <c r="CB548" s="355"/>
      <c r="CC548" s="355"/>
      <c r="CD548" s="355"/>
      <c r="CE548" s="355"/>
      <c r="CF548" s="355"/>
      <c r="CG548" s="355"/>
      <c r="CH548" s="355"/>
      <c r="CI548" s="355"/>
      <c r="CJ548" s="355"/>
      <c r="CK548" s="355"/>
      <c r="CL548" s="355"/>
      <c r="CM548" s="355"/>
      <c r="CN548" s="355"/>
      <c r="CO548" s="355"/>
      <c r="CP548" s="355"/>
      <c r="CQ548" s="355"/>
      <c r="CR548" s="355"/>
      <c r="CS548" s="355"/>
      <c r="CT548" s="355"/>
      <c r="CU548" s="355"/>
      <c r="CV548" s="355"/>
      <c r="CW548" s="355"/>
      <c r="CX548" s="355"/>
      <c r="CY548" s="355"/>
      <c r="CZ548" s="355"/>
      <c r="DA548" s="355"/>
      <c r="DB548" s="355"/>
      <c r="DC548" s="355"/>
      <c r="DD548" s="355"/>
      <c r="DE548" s="355"/>
      <c r="DF548" s="355"/>
      <c r="DG548" s="355"/>
      <c r="DH548" s="355"/>
      <c r="DI548" s="355"/>
      <c r="DJ548" s="355"/>
      <c r="DK548" s="355"/>
      <c r="DL548" s="355"/>
      <c r="DM548" s="355"/>
      <c r="DN548" s="355"/>
      <c r="DO548" s="355"/>
      <c r="DP548" s="355"/>
      <c r="DQ548" s="355"/>
      <c r="DR548" s="355"/>
      <c r="DS548" s="355"/>
      <c r="DT548" s="355"/>
      <c r="DU548" s="355"/>
      <c r="DV548" s="355"/>
      <c r="DW548" s="355"/>
      <c r="DX548" s="355"/>
      <c r="DY548" s="355"/>
      <c r="DZ548" s="355"/>
      <c r="EA548" s="355"/>
      <c r="EB548" s="355"/>
      <c r="EC548" s="355"/>
      <c r="ED548" s="355"/>
      <c r="EE548" s="355"/>
      <c r="EF548" s="355"/>
      <c r="EG548" s="355"/>
      <c r="EH548" s="355"/>
      <c r="EI548" s="355"/>
      <c r="EJ548" s="355"/>
      <c r="EK548" s="355"/>
      <c r="EL548" s="355"/>
      <c r="EM548" s="355"/>
      <c r="EN548" s="355"/>
      <c r="EO548" s="355"/>
      <c r="EP548" s="355"/>
      <c r="EQ548" s="355"/>
      <c r="ER548" s="355"/>
      <c r="ES548" s="355"/>
      <c r="ET548" s="355"/>
      <c r="EU548" s="355"/>
      <c r="EV548" s="355"/>
      <c r="EW548" s="355"/>
      <c r="EX548" s="355"/>
      <c r="EY548" s="355"/>
      <c r="EZ548" s="355"/>
      <c r="FA548" s="355"/>
      <c r="FB548" s="355"/>
      <c r="FC548" s="355"/>
      <c r="FD548" s="355"/>
      <c r="FE548" s="355"/>
      <c r="FF548" s="355"/>
      <c r="FG548" s="355"/>
      <c r="FH548" s="355"/>
      <c r="FI548" s="355"/>
      <c r="FJ548" s="355"/>
      <c r="FK548" s="355"/>
      <c r="FL548" s="355"/>
      <c r="FM548" s="355"/>
      <c r="FN548" s="355"/>
      <c r="FO548" s="355"/>
      <c r="FP548" s="355"/>
      <c r="FQ548" s="355"/>
      <c r="FR548" s="355"/>
      <c r="FS548" s="355"/>
      <c r="FT548" s="355"/>
      <c r="FU548" s="355"/>
      <c r="FV548" s="355"/>
      <c r="FW548" s="355"/>
      <c r="FX548" s="355"/>
      <c r="FY548" s="355"/>
      <c r="FZ548" s="355"/>
      <c r="GA548" s="355"/>
      <c r="GB548" s="355"/>
      <c r="GC548" s="355"/>
      <c r="GD548" s="355"/>
      <c r="GE548" s="355"/>
      <c r="GF548" s="355"/>
      <c r="GG548" s="355"/>
      <c r="GH548" s="355"/>
      <c r="GI548" s="355"/>
      <c r="GJ548" s="355"/>
      <c r="GK548" s="355"/>
      <c r="GL548" s="355"/>
      <c r="GM548" s="355"/>
      <c r="GN548" s="355"/>
      <c r="GO548" s="355"/>
      <c r="GP548" s="355"/>
      <c r="GQ548" s="355"/>
      <c r="GR548" s="355"/>
      <c r="GS548" s="355"/>
      <c r="GT548" s="355"/>
      <c r="GU548" s="355"/>
      <c r="GV548" s="355"/>
      <c r="GW548" s="355"/>
      <c r="GX548" s="355"/>
      <c r="GY548" s="355"/>
      <c r="GZ548" s="355"/>
      <c r="HA548" s="355"/>
      <c r="HB548" s="355"/>
      <c r="HC548" s="355"/>
      <c r="HD548" s="355"/>
      <c r="HE548" s="355"/>
      <c r="HF548" s="355"/>
      <c r="HG548" s="355"/>
      <c r="HH548" s="355"/>
      <c r="HI548" s="355"/>
      <c r="HJ548" s="355"/>
      <c r="HK548" s="355"/>
      <c r="HL548" s="355"/>
      <c r="HM548" s="355"/>
      <c r="HN548" s="355"/>
      <c r="HO548" s="355"/>
      <c r="HP548" s="355"/>
      <c r="HQ548" s="355"/>
      <c r="HR548" s="355"/>
      <c r="HS548" s="355"/>
      <c r="HT548" s="355"/>
      <c r="HU548" s="355"/>
      <c r="HV548" s="355"/>
      <c r="HW548" s="355"/>
      <c r="HX548" s="355"/>
      <c r="HY548" s="355"/>
      <c r="HZ548" s="355"/>
      <c r="IA548" s="355"/>
      <c r="IB548" s="355"/>
      <c r="IC548" s="355"/>
      <c r="ID548" s="355"/>
      <c r="IE548" s="355"/>
      <c r="IF548" s="355"/>
      <c r="IG548" s="355"/>
      <c r="IH548" s="355"/>
      <c r="II548" s="355"/>
      <c r="IJ548" s="355"/>
      <c r="IK548" s="355"/>
      <c r="IL548" s="355"/>
      <c r="IM548" s="355"/>
      <c r="IN548" s="355"/>
      <c r="IO548" s="355"/>
      <c r="IP548" s="355"/>
      <c r="IQ548" s="355"/>
      <c r="IR548" s="355"/>
      <c r="IS548" s="355"/>
      <c r="IT548" s="355"/>
      <c r="IU548" s="355"/>
      <c r="IV548" s="355"/>
      <c r="IW548" s="355"/>
    </row>
    <row r="549" customFormat="false" ht="12.75" hidden="false" customHeight="false" outlineLevel="1" collapsed="false">
      <c r="A549" s="360"/>
      <c r="B549" s="356"/>
      <c r="C549" s="356"/>
      <c r="D549" s="356"/>
      <c r="E549" s="356"/>
      <c r="F549" s="356"/>
      <c r="G549" s="356"/>
      <c r="H549" s="356"/>
      <c r="I549" s="356"/>
      <c r="J549" s="356"/>
      <c r="K549" s="356"/>
      <c r="L549" s="356"/>
      <c r="M549" s="356"/>
      <c r="N549" s="356"/>
      <c r="O549" s="356"/>
      <c r="P549" s="356"/>
      <c r="Q549" s="356"/>
      <c r="R549" s="356"/>
      <c r="S549" s="356"/>
      <c r="T549" s="356"/>
      <c r="U549" s="356"/>
      <c r="V549" s="356"/>
      <c r="W549" s="356"/>
      <c r="X549" s="356"/>
      <c r="Y549" s="356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  <c r="AM549" s="355"/>
      <c r="AN549" s="355"/>
      <c r="AO549" s="355"/>
      <c r="AP549" s="355"/>
      <c r="AQ549" s="355"/>
      <c r="AR549" s="355"/>
      <c r="AS549" s="355"/>
      <c r="AT549" s="355"/>
      <c r="AU549" s="355"/>
      <c r="AV549" s="355"/>
      <c r="AW549" s="355"/>
      <c r="AX549" s="355"/>
      <c r="AY549" s="355"/>
      <c r="AZ549" s="355"/>
      <c r="BA549" s="355"/>
      <c r="BB549" s="355"/>
      <c r="BC549" s="355"/>
      <c r="BD549" s="355"/>
      <c r="BE549" s="355"/>
      <c r="BF549" s="355"/>
      <c r="BG549" s="355"/>
      <c r="BH549" s="355"/>
      <c r="BI549" s="355"/>
      <c r="BJ549" s="355"/>
      <c r="BK549" s="355"/>
      <c r="BL549" s="355"/>
      <c r="BM549" s="355"/>
      <c r="BN549" s="355"/>
      <c r="BO549" s="355"/>
      <c r="BP549" s="355"/>
      <c r="BQ549" s="355"/>
      <c r="BR549" s="355"/>
      <c r="BS549" s="355"/>
      <c r="BT549" s="355"/>
      <c r="BU549" s="355"/>
      <c r="BV549" s="355"/>
      <c r="BW549" s="355"/>
      <c r="BX549" s="355"/>
      <c r="BY549" s="355"/>
      <c r="BZ549" s="355"/>
      <c r="CA549" s="355"/>
      <c r="CB549" s="355"/>
      <c r="CC549" s="355"/>
      <c r="CD549" s="355"/>
      <c r="CE549" s="355"/>
      <c r="CF549" s="355"/>
      <c r="CG549" s="355"/>
      <c r="CH549" s="355"/>
      <c r="CI549" s="355"/>
      <c r="CJ549" s="355"/>
      <c r="CK549" s="355"/>
      <c r="CL549" s="355"/>
      <c r="CM549" s="355"/>
      <c r="CN549" s="355"/>
      <c r="CO549" s="355"/>
      <c r="CP549" s="355"/>
      <c r="CQ549" s="355"/>
      <c r="CR549" s="355"/>
      <c r="CS549" s="355"/>
      <c r="CT549" s="355"/>
      <c r="CU549" s="355"/>
      <c r="CV549" s="355"/>
      <c r="CW549" s="355"/>
      <c r="CX549" s="355"/>
      <c r="CY549" s="355"/>
      <c r="CZ549" s="355"/>
      <c r="DA549" s="355"/>
      <c r="DB549" s="355"/>
      <c r="DC549" s="355"/>
      <c r="DD549" s="355"/>
      <c r="DE549" s="355"/>
      <c r="DF549" s="355"/>
      <c r="DG549" s="355"/>
      <c r="DH549" s="355"/>
      <c r="DI549" s="355"/>
      <c r="DJ549" s="355"/>
      <c r="DK549" s="355"/>
      <c r="DL549" s="355"/>
      <c r="DM549" s="355"/>
      <c r="DN549" s="355"/>
      <c r="DO549" s="355"/>
      <c r="DP549" s="355"/>
      <c r="DQ549" s="355"/>
      <c r="DR549" s="355"/>
      <c r="DS549" s="355"/>
      <c r="DT549" s="355"/>
      <c r="DU549" s="355"/>
      <c r="DV549" s="355"/>
      <c r="DW549" s="355"/>
      <c r="DX549" s="355"/>
      <c r="DY549" s="355"/>
      <c r="DZ549" s="355"/>
      <c r="EA549" s="355"/>
      <c r="EB549" s="355"/>
      <c r="EC549" s="355"/>
      <c r="ED549" s="355"/>
      <c r="EE549" s="355"/>
      <c r="EF549" s="355"/>
      <c r="EG549" s="355"/>
      <c r="EH549" s="355"/>
      <c r="EI549" s="355"/>
      <c r="EJ549" s="355"/>
      <c r="EK549" s="355"/>
      <c r="EL549" s="355"/>
      <c r="EM549" s="355"/>
      <c r="EN549" s="355"/>
      <c r="EO549" s="355"/>
      <c r="EP549" s="355"/>
      <c r="EQ549" s="355"/>
      <c r="ER549" s="355"/>
      <c r="ES549" s="355"/>
      <c r="ET549" s="355"/>
      <c r="EU549" s="355"/>
      <c r="EV549" s="355"/>
      <c r="EW549" s="355"/>
      <c r="EX549" s="355"/>
      <c r="EY549" s="355"/>
      <c r="EZ549" s="355"/>
      <c r="FA549" s="355"/>
      <c r="FB549" s="355"/>
      <c r="FC549" s="355"/>
      <c r="FD549" s="355"/>
      <c r="FE549" s="355"/>
      <c r="FF549" s="355"/>
      <c r="FG549" s="355"/>
      <c r="FH549" s="355"/>
      <c r="FI549" s="355"/>
      <c r="FJ549" s="355"/>
      <c r="FK549" s="355"/>
      <c r="FL549" s="355"/>
      <c r="FM549" s="355"/>
      <c r="FN549" s="355"/>
      <c r="FO549" s="355"/>
      <c r="FP549" s="355"/>
      <c r="FQ549" s="355"/>
      <c r="FR549" s="355"/>
      <c r="FS549" s="355"/>
      <c r="FT549" s="355"/>
      <c r="FU549" s="355"/>
      <c r="FV549" s="355"/>
      <c r="FW549" s="355"/>
      <c r="FX549" s="355"/>
      <c r="FY549" s="355"/>
      <c r="FZ549" s="355"/>
      <c r="GA549" s="355"/>
      <c r="GB549" s="355"/>
      <c r="GC549" s="355"/>
      <c r="GD549" s="355"/>
      <c r="GE549" s="355"/>
      <c r="GF549" s="355"/>
      <c r="GG549" s="355"/>
      <c r="GH549" s="355"/>
      <c r="GI549" s="355"/>
      <c r="GJ549" s="355"/>
      <c r="GK549" s="355"/>
      <c r="GL549" s="355"/>
      <c r="GM549" s="355"/>
      <c r="GN549" s="355"/>
      <c r="GO549" s="355"/>
      <c r="GP549" s="355"/>
      <c r="GQ549" s="355"/>
      <c r="GR549" s="355"/>
      <c r="GS549" s="355"/>
      <c r="GT549" s="355"/>
      <c r="GU549" s="355"/>
      <c r="GV549" s="355"/>
      <c r="GW549" s="355"/>
      <c r="GX549" s="355"/>
      <c r="GY549" s="355"/>
      <c r="GZ549" s="355"/>
      <c r="HA549" s="355"/>
      <c r="HB549" s="355"/>
      <c r="HC549" s="355"/>
      <c r="HD549" s="355"/>
      <c r="HE549" s="355"/>
      <c r="HF549" s="355"/>
      <c r="HG549" s="355"/>
      <c r="HH549" s="355"/>
      <c r="HI549" s="355"/>
      <c r="HJ549" s="355"/>
      <c r="HK549" s="355"/>
      <c r="HL549" s="355"/>
      <c r="HM549" s="355"/>
      <c r="HN549" s="355"/>
      <c r="HO549" s="355"/>
      <c r="HP549" s="355"/>
      <c r="HQ549" s="355"/>
      <c r="HR549" s="355"/>
      <c r="HS549" s="355"/>
      <c r="HT549" s="355"/>
      <c r="HU549" s="355"/>
      <c r="HV549" s="355"/>
      <c r="HW549" s="355"/>
      <c r="HX549" s="355"/>
      <c r="HY549" s="355"/>
      <c r="HZ549" s="355"/>
      <c r="IA549" s="355"/>
      <c r="IB549" s="355"/>
      <c r="IC549" s="355"/>
      <c r="ID549" s="355"/>
      <c r="IE549" s="355"/>
      <c r="IF549" s="355"/>
      <c r="IG549" s="355"/>
      <c r="IH549" s="355"/>
      <c r="II549" s="355"/>
      <c r="IJ549" s="355"/>
      <c r="IK549" s="355"/>
      <c r="IL549" s="355"/>
      <c r="IM549" s="355"/>
      <c r="IN549" s="355"/>
      <c r="IO549" s="355"/>
      <c r="IP549" s="355"/>
      <c r="IQ549" s="355"/>
      <c r="IR549" s="355"/>
      <c r="IS549" s="355"/>
      <c r="IT549" s="355"/>
      <c r="IU549" s="355"/>
      <c r="IV549" s="355"/>
      <c r="IW549" s="355"/>
    </row>
    <row r="550" customFormat="false" ht="12.75" hidden="false" customHeight="false" outlineLevel="1" collapsed="false">
      <c r="A550" s="273"/>
      <c r="B550" s="354"/>
      <c r="C550" s="354"/>
      <c r="D550" s="354"/>
      <c r="E550" s="354"/>
      <c r="F550" s="354"/>
      <c r="G550" s="361"/>
      <c r="H550" s="361"/>
      <c r="I550" s="361"/>
      <c r="J550" s="361"/>
      <c r="K550" s="361"/>
      <c r="L550" s="361"/>
      <c r="M550" s="361"/>
      <c r="N550" s="361"/>
      <c r="O550" s="361"/>
      <c r="P550" s="361"/>
      <c r="Q550" s="361"/>
      <c r="R550" s="361"/>
      <c r="S550" s="361"/>
      <c r="T550" s="361"/>
      <c r="U550" s="361"/>
      <c r="V550" s="361"/>
      <c r="W550" s="361"/>
      <c r="X550" s="361"/>
      <c r="Y550" s="361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  <c r="AM550" s="355"/>
      <c r="AN550" s="355"/>
      <c r="AO550" s="355"/>
      <c r="AP550" s="355"/>
      <c r="AQ550" s="355"/>
      <c r="AR550" s="355"/>
      <c r="AS550" s="355"/>
      <c r="AT550" s="355"/>
      <c r="AU550" s="355"/>
      <c r="AV550" s="355"/>
      <c r="AW550" s="355"/>
      <c r="AX550" s="355"/>
      <c r="AY550" s="355"/>
      <c r="AZ550" s="355"/>
      <c r="BA550" s="355"/>
      <c r="BB550" s="355"/>
      <c r="BC550" s="355"/>
      <c r="BD550" s="355"/>
      <c r="BE550" s="355"/>
      <c r="BF550" s="355"/>
      <c r="BG550" s="355"/>
      <c r="BH550" s="355"/>
      <c r="BI550" s="355"/>
      <c r="BJ550" s="355"/>
      <c r="BK550" s="355"/>
      <c r="BL550" s="355"/>
      <c r="BM550" s="355"/>
      <c r="BN550" s="355"/>
      <c r="BO550" s="355"/>
      <c r="BP550" s="355"/>
      <c r="BQ550" s="355"/>
      <c r="BR550" s="355"/>
      <c r="BS550" s="355"/>
      <c r="BT550" s="355"/>
      <c r="BU550" s="355"/>
      <c r="BV550" s="355"/>
      <c r="BW550" s="355"/>
      <c r="BX550" s="355"/>
      <c r="BY550" s="355"/>
      <c r="BZ550" s="355"/>
      <c r="CA550" s="355"/>
      <c r="CB550" s="355"/>
      <c r="CC550" s="355"/>
      <c r="CD550" s="355"/>
      <c r="CE550" s="355"/>
      <c r="CF550" s="355"/>
      <c r="CG550" s="355"/>
      <c r="CH550" s="355"/>
      <c r="CI550" s="355"/>
      <c r="CJ550" s="355"/>
      <c r="CK550" s="355"/>
      <c r="CL550" s="355"/>
      <c r="CM550" s="355"/>
      <c r="CN550" s="355"/>
      <c r="CO550" s="355"/>
      <c r="CP550" s="355"/>
      <c r="CQ550" s="355"/>
      <c r="CR550" s="355"/>
      <c r="CS550" s="355"/>
      <c r="CT550" s="355"/>
      <c r="CU550" s="355"/>
      <c r="CV550" s="355"/>
      <c r="CW550" s="355"/>
      <c r="CX550" s="355"/>
      <c r="CY550" s="355"/>
      <c r="CZ550" s="355"/>
      <c r="DA550" s="355"/>
      <c r="DB550" s="355"/>
      <c r="DC550" s="355"/>
      <c r="DD550" s="355"/>
      <c r="DE550" s="355"/>
      <c r="DF550" s="355"/>
      <c r="DG550" s="355"/>
      <c r="DH550" s="355"/>
      <c r="DI550" s="355"/>
      <c r="DJ550" s="355"/>
      <c r="DK550" s="355"/>
      <c r="DL550" s="355"/>
      <c r="DM550" s="355"/>
      <c r="DN550" s="355"/>
      <c r="DO550" s="355"/>
      <c r="DP550" s="355"/>
      <c r="DQ550" s="355"/>
      <c r="DR550" s="355"/>
      <c r="DS550" s="355"/>
      <c r="DT550" s="355"/>
      <c r="DU550" s="355"/>
      <c r="DV550" s="355"/>
      <c r="DW550" s="355"/>
      <c r="DX550" s="355"/>
      <c r="DY550" s="355"/>
      <c r="DZ550" s="355"/>
      <c r="EA550" s="355"/>
      <c r="EB550" s="355"/>
      <c r="EC550" s="355"/>
      <c r="ED550" s="355"/>
      <c r="EE550" s="355"/>
      <c r="EF550" s="355"/>
      <c r="EG550" s="355"/>
      <c r="EH550" s="355"/>
      <c r="EI550" s="355"/>
      <c r="EJ550" s="355"/>
      <c r="EK550" s="355"/>
      <c r="EL550" s="355"/>
      <c r="EM550" s="355"/>
      <c r="EN550" s="355"/>
      <c r="EO550" s="355"/>
      <c r="EP550" s="355"/>
      <c r="EQ550" s="355"/>
      <c r="ER550" s="355"/>
      <c r="ES550" s="355"/>
      <c r="ET550" s="355"/>
      <c r="EU550" s="355"/>
      <c r="EV550" s="355"/>
      <c r="EW550" s="355"/>
      <c r="EX550" s="355"/>
      <c r="EY550" s="355"/>
      <c r="EZ550" s="355"/>
      <c r="FA550" s="355"/>
      <c r="FB550" s="355"/>
      <c r="FC550" s="355"/>
      <c r="FD550" s="355"/>
      <c r="FE550" s="355"/>
      <c r="FF550" s="355"/>
      <c r="FG550" s="355"/>
      <c r="FH550" s="355"/>
      <c r="FI550" s="355"/>
      <c r="FJ550" s="355"/>
      <c r="FK550" s="355"/>
      <c r="FL550" s="355"/>
      <c r="FM550" s="355"/>
      <c r="FN550" s="355"/>
      <c r="FO550" s="355"/>
      <c r="FP550" s="355"/>
      <c r="FQ550" s="355"/>
      <c r="FR550" s="355"/>
      <c r="FS550" s="355"/>
      <c r="FT550" s="355"/>
      <c r="FU550" s="355"/>
      <c r="FV550" s="355"/>
      <c r="FW550" s="355"/>
      <c r="FX550" s="355"/>
      <c r="FY550" s="355"/>
      <c r="FZ550" s="355"/>
      <c r="GA550" s="355"/>
      <c r="GB550" s="355"/>
      <c r="GC550" s="355"/>
      <c r="GD550" s="355"/>
      <c r="GE550" s="355"/>
      <c r="GF550" s="355"/>
      <c r="GG550" s="355"/>
      <c r="GH550" s="355"/>
      <c r="GI550" s="355"/>
      <c r="GJ550" s="355"/>
      <c r="GK550" s="355"/>
      <c r="GL550" s="355"/>
      <c r="GM550" s="355"/>
      <c r="GN550" s="355"/>
      <c r="GO550" s="355"/>
      <c r="GP550" s="355"/>
      <c r="GQ550" s="355"/>
      <c r="GR550" s="355"/>
      <c r="GS550" s="355"/>
      <c r="GT550" s="355"/>
      <c r="GU550" s="355"/>
      <c r="GV550" s="355"/>
      <c r="GW550" s="355"/>
      <c r="GX550" s="355"/>
      <c r="GY550" s="355"/>
      <c r="GZ550" s="355"/>
      <c r="HA550" s="355"/>
      <c r="HB550" s="355"/>
      <c r="HC550" s="355"/>
      <c r="HD550" s="355"/>
      <c r="HE550" s="355"/>
      <c r="HF550" s="355"/>
      <c r="HG550" s="355"/>
      <c r="HH550" s="355"/>
      <c r="HI550" s="355"/>
      <c r="HJ550" s="355"/>
      <c r="HK550" s="355"/>
      <c r="HL550" s="355"/>
      <c r="HM550" s="355"/>
      <c r="HN550" s="355"/>
      <c r="HO550" s="355"/>
      <c r="HP550" s="355"/>
      <c r="HQ550" s="355"/>
      <c r="HR550" s="355"/>
      <c r="HS550" s="355"/>
      <c r="HT550" s="355"/>
      <c r="HU550" s="355"/>
      <c r="HV550" s="355"/>
      <c r="HW550" s="355"/>
      <c r="HX550" s="355"/>
      <c r="HY550" s="355"/>
      <c r="HZ550" s="355"/>
      <c r="IA550" s="355"/>
      <c r="IB550" s="355"/>
      <c r="IC550" s="355"/>
      <c r="ID550" s="355"/>
      <c r="IE550" s="355"/>
      <c r="IF550" s="355"/>
      <c r="IG550" s="355"/>
      <c r="IH550" s="355"/>
      <c r="II550" s="355"/>
      <c r="IJ550" s="355"/>
      <c r="IK550" s="355"/>
      <c r="IL550" s="355"/>
      <c r="IM550" s="355"/>
      <c r="IN550" s="355"/>
      <c r="IO550" s="355"/>
      <c r="IP550" s="355"/>
      <c r="IQ550" s="355"/>
      <c r="IR550" s="355"/>
      <c r="IS550" s="355"/>
      <c r="IT550" s="355"/>
      <c r="IU550" s="355"/>
      <c r="IV550" s="355"/>
      <c r="IW550" s="355"/>
    </row>
    <row r="551" customFormat="false" ht="12.75" hidden="false" customHeight="false" outlineLevel="1" collapsed="false">
      <c r="A551" s="264"/>
      <c r="B551" s="354"/>
      <c r="C551" s="354"/>
      <c r="D551" s="361"/>
      <c r="E551" s="361"/>
      <c r="F551" s="361"/>
      <c r="G551" s="361"/>
      <c r="H551" s="361"/>
      <c r="I551" s="361"/>
      <c r="J551" s="361"/>
      <c r="K551" s="361"/>
      <c r="L551" s="361"/>
      <c r="M551" s="361"/>
      <c r="N551" s="361"/>
      <c r="O551" s="361"/>
      <c r="P551" s="361"/>
      <c r="Q551" s="361"/>
      <c r="R551" s="361"/>
      <c r="S551" s="361"/>
      <c r="T551" s="361"/>
      <c r="U551" s="361"/>
      <c r="V551" s="361"/>
      <c r="W551" s="361"/>
      <c r="X551" s="361"/>
      <c r="Y551" s="361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  <c r="AM551" s="355"/>
      <c r="AN551" s="355"/>
      <c r="AO551" s="355"/>
      <c r="AP551" s="355"/>
      <c r="AQ551" s="355"/>
      <c r="AR551" s="355"/>
      <c r="AS551" s="355"/>
      <c r="AT551" s="355"/>
      <c r="AU551" s="355"/>
      <c r="AV551" s="355"/>
      <c r="AW551" s="355"/>
      <c r="AX551" s="355"/>
      <c r="AY551" s="355"/>
      <c r="AZ551" s="355"/>
      <c r="BA551" s="355"/>
      <c r="BB551" s="355"/>
      <c r="BC551" s="355"/>
      <c r="BD551" s="355"/>
      <c r="BE551" s="355"/>
      <c r="BF551" s="355"/>
      <c r="BG551" s="355"/>
      <c r="BH551" s="355"/>
      <c r="BI551" s="355"/>
      <c r="BJ551" s="355"/>
      <c r="BK551" s="355"/>
      <c r="BL551" s="355"/>
      <c r="BM551" s="355"/>
      <c r="BN551" s="355"/>
      <c r="BO551" s="355"/>
      <c r="BP551" s="355"/>
      <c r="BQ551" s="355"/>
      <c r="BR551" s="355"/>
      <c r="BS551" s="355"/>
      <c r="BT551" s="355"/>
      <c r="BU551" s="355"/>
      <c r="BV551" s="355"/>
      <c r="BW551" s="355"/>
      <c r="BX551" s="355"/>
      <c r="BY551" s="355"/>
      <c r="BZ551" s="355"/>
      <c r="CA551" s="355"/>
      <c r="CB551" s="355"/>
      <c r="CC551" s="355"/>
      <c r="CD551" s="355"/>
      <c r="CE551" s="355"/>
      <c r="CF551" s="355"/>
      <c r="CG551" s="355"/>
      <c r="CH551" s="355"/>
      <c r="CI551" s="355"/>
      <c r="CJ551" s="355"/>
      <c r="CK551" s="355"/>
      <c r="CL551" s="355"/>
      <c r="CM551" s="355"/>
      <c r="CN551" s="355"/>
      <c r="CO551" s="355"/>
      <c r="CP551" s="355"/>
      <c r="CQ551" s="355"/>
      <c r="CR551" s="355"/>
      <c r="CS551" s="355"/>
      <c r="CT551" s="355"/>
      <c r="CU551" s="355"/>
      <c r="CV551" s="355"/>
      <c r="CW551" s="355"/>
      <c r="CX551" s="355"/>
      <c r="CY551" s="355"/>
      <c r="CZ551" s="355"/>
      <c r="DA551" s="355"/>
      <c r="DB551" s="355"/>
      <c r="DC551" s="355"/>
      <c r="DD551" s="355"/>
      <c r="DE551" s="355"/>
      <c r="DF551" s="355"/>
      <c r="DG551" s="355"/>
      <c r="DH551" s="355"/>
      <c r="DI551" s="355"/>
      <c r="DJ551" s="355"/>
      <c r="DK551" s="355"/>
      <c r="DL551" s="355"/>
      <c r="DM551" s="355"/>
      <c r="DN551" s="355"/>
      <c r="DO551" s="355"/>
      <c r="DP551" s="355"/>
      <c r="DQ551" s="355"/>
      <c r="DR551" s="355"/>
      <c r="DS551" s="355"/>
      <c r="DT551" s="355"/>
      <c r="DU551" s="355"/>
      <c r="DV551" s="355"/>
      <c r="DW551" s="355"/>
      <c r="DX551" s="355"/>
      <c r="DY551" s="355"/>
      <c r="DZ551" s="355"/>
      <c r="EA551" s="355"/>
      <c r="EB551" s="355"/>
      <c r="EC551" s="355"/>
      <c r="ED551" s="355"/>
      <c r="EE551" s="355"/>
      <c r="EF551" s="355"/>
      <c r="EG551" s="355"/>
      <c r="EH551" s="355"/>
      <c r="EI551" s="355"/>
      <c r="EJ551" s="355"/>
      <c r="EK551" s="355"/>
      <c r="EL551" s="355"/>
      <c r="EM551" s="355"/>
      <c r="EN551" s="355"/>
      <c r="EO551" s="355"/>
      <c r="EP551" s="355"/>
      <c r="EQ551" s="355"/>
      <c r="ER551" s="355"/>
      <c r="ES551" s="355"/>
      <c r="ET551" s="355"/>
      <c r="EU551" s="355"/>
      <c r="EV551" s="355"/>
      <c r="EW551" s="355"/>
      <c r="EX551" s="355"/>
      <c r="EY551" s="355"/>
      <c r="EZ551" s="355"/>
      <c r="FA551" s="355"/>
      <c r="FB551" s="355"/>
      <c r="FC551" s="355"/>
      <c r="FD551" s="355"/>
      <c r="FE551" s="355"/>
      <c r="FF551" s="355"/>
      <c r="FG551" s="355"/>
      <c r="FH551" s="355"/>
      <c r="FI551" s="355"/>
      <c r="FJ551" s="355"/>
      <c r="FK551" s="355"/>
      <c r="FL551" s="355"/>
      <c r="FM551" s="355"/>
      <c r="FN551" s="355"/>
      <c r="FO551" s="355"/>
      <c r="FP551" s="355"/>
      <c r="FQ551" s="355"/>
      <c r="FR551" s="355"/>
      <c r="FS551" s="355"/>
      <c r="FT551" s="355"/>
      <c r="FU551" s="355"/>
      <c r="FV551" s="355"/>
      <c r="FW551" s="355"/>
      <c r="FX551" s="355"/>
      <c r="FY551" s="355"/>
      <c r="FZ551" s="355"/>
      <c r="GA551" s="355"/>
      <c r="GB551" s="355"/>
      <c r="GC551" s="355"/>
      <c r="GD551" s="355"/>
      <c r="GE551" s="355"/>
      <c r="GF551" s="355"/>
      <c r="GG551" s="355"/>
      <c r="GH551" s="355"/>
      <c r="GI551" s="355"/>
      <c r="GJ551" s="355"/>
      <c r="GK551" s="355"/>
      <c r="GL551" s="355"/>
      <c r="GM551" s="355"/>
      <c r="GN551" s="355"/>
      <c r="GO551" s="355"/>
      <c r="GP551" s="355"/>
      <c r="GQ551" s="355"/>
      <c r="GR551" s="355"/>
      <c r="GS551" s="355"/>
      <c r="GT551" s="355"/>
      <c r="GU551" s="355"/>
      <c r="GV551" s="355"/>
      <c r="GW551" s="355"/>
      <c r="GX551" s="355"/>
      <c r="GY551" s="355"/>
      <c r="GZ551" s="355"/>
      <c r="HA551" s="355"/>
      <c r="HB551" s="355"/>
      <c r="HC551" s="355"/>
      <c r="HD551" s="355"/>
      <c r="HE551" s="355"/>
      <c r="HF551" s="355"/>
      <c r="HG551" s="355"/>
      <c r="HH551" s="355"/>
      <c r="HI551" s="355"/>
      <c r="HJ551" s="355"/>
      <c r="HK551" s="355"/>
      <c r="HL551" s="355"/>
      <c r="HM551" s="355"/>
      <c r="HN551" s="355"/>
      <c r="HO551" s="355"/>
      <c r="HP551" s="355"/>
      <c r="HQ551" s="355"/>
      <c r="HR551" s="355"/>
      <c r="HS551" s="355"/>
      <c r="HT551" s="355"/>
      <c r="HU551" s="355"/>
      <c r="HV551" s="355"/>
      <c r="HW551" s="355"/>
      <c r="HX551" s="355"/>
      <c r="HY551" s="355"/>
      <c r="HZ551" s="355"/>
      <c r="IA551" s="355"/>
      <c r="IB551" s="355"/>
      <c r="IC551" s="355"/>
      <c r="ID551" s="355"/>
      <c r="IE551" s="355"/>
      <c r="IF551" s="355"/>
      <c r="IG551" s="355"/>
      <c r="IH551" s="355"/>
      <c r="II551" s="355"/>
      <c r="IJ551" s="355"/>
      <c r="IK551" s="355"/>
      <c r="IL551" s="355"/>
      <c r="IM551" s="355"/>
      <c r="IN551" s="355"/>
      <c r="IO551" s="355"/>
      <c r="IP551" s="355"/>
      <c r="IQ551" s="355"/>
      <c r="IR551" s="355"/>
      <c r="IS551" s="355"/>
      <c r="IT551" s="355"/>
      <c r="IU551" s="355"/>
      <c r="IV551" s="355"/>
      <c r="IW551" s="355"/>
    </row>
    <row r="552" customFormat="false" ht="12.75" hidden="false" customHeight="false" outlineLevel="1" collapsed="false">
      <c r="A552" s="264"/>
      <c r="B552" s="362"/>
      <c r="C552" s="362"/>
      <c r="D552" s="361"/>
      <c r="E552" s="361"/>
      <c r="F552" s="361"/>
      <c r="G552" s="361"/>
      <c r="H552" s="361"/>
      <c r="I552" s="361"/>
      <c r="J552" s="361"/>
      <c r="K552" s="361"/>
      <c r="L552" s="361"/>
      <c r="M552" s="361"/>
      <c r="N552" s="361"/>
      <c r="O552" s="361"/>
      <c r="P552" s="361"/>
      <c r="Q552" s="361"/>
      <c r="R552" s="361"/>
      <c r="S552" s="361"/>
      <c r="T552" s="361"/>
      <c r="U552" s="361"/>
      <c r="V552" s="361"/>
      <c r="W552" s="361"/>
      <c r="X552" s="361"/>
      <c r="Y552" s="361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  <c r="AM552" s="355"/>
      <c r="AN552" s="355"/>
      <c r="AO552" s="355"/>
      <c r="AP552" s="355"/>
      <c r="AQ552" s="355"/>
      <c r="AR552" s="355"/>
      <c r="AS552" s="355"/>
      <c r="AT552" s="355"/>
      <c r="AU552" s="355"/>
      <c r="AV552" s="355"/>
      <c r="AW552" s="355"/>
      <c r="AX552" s="355"/>
      <c r="AY552" s="355"/>
      <c r="AZ552" s="355"/>
      <c r="BA552" s="355"/>
      <c r="BB552" s="355"/>
      <c r="BC552" s="355"/>
      <c r="BD552" s="355"/>
      <c r="BE552" s="355"/>
      <c r="BF552" s="355"/>
      <c r="BG552" s="355"/>
      <c r="BH552" s="355"/>
      <c r="BI552" s="355"/>
      <c r="BJ552" s="355"/>
      <c r="BK552" s="355"/>
      <c r="BL552" s="355"/>
      <c r="BM552" s="355"/>
      <c r="BN552" s="355"/>
      <c r="BO552" s="355"/>
      <c r="BP552" s="355"/>
      <c r="BQ552" s="355"/>
      <c r="BR552" s="355"/>
      <c r="BS552" s="355"/>
      <c r="BT552" s="355"/>
      <c r="BU552" s="355"/>
      <c r="BV552" s="355"/>
      <c r="BW552" s="355"/>
      <c r="BX552" s="355"/>
      <c r="BY552" s="355"/>
      <c r="BZ552" s="355"/>
      <c r="CA552" s="355"/>
      <c r="CB552" s="355"/>
      <c r="CC552" s="355"/>
      <c r="CD552" s="355"/>
      <c r="CE552" s="355"/>
      <c r="CF552" s="355"/>
      <c r="CG552" s="355"/>
      <c r="CH552" s="355"/>
      <c r="CI552" s="355"/>
      <c r="CJ552" s="355"/>
      <c r="CK552" s="355"/>
      <c r="CL552" s="355"/>
      <c r="CM552" s="355"/>
      <c r="CN552" s="355"/>
      <c r="CO552" s="355"/>
      <c r="CP552" s="355"/>
      <c r="CQ552" s="355"/>
      <c r="CR552" s="355"/>
      <c r="CS552" s="355"/>
      <c r="CT552" s="355"/>
      <c r="CU552" s="355"/>
      <c r="CV552" s="355"/>
      <c r="CW552" s="355"/>
      <c r="CX552" s="355"/>
      <c r="CY552" s="355"/>
      <c r="CZ552" s="355"/>
      <c r="DA552" s="355"/>
      <c r="DB552" s="355"/>
      <c r="DC552" s="355"/>
      <c r="DD552" s="355"/>
      <c r="DE552" s="355"/>
      <c r="DF552" s="355"/>
      <c r="DG552" s="355"/>
      <c r="DH552" s="355"/>
      <c r="DI552" s="355"/>
      <c r="DJ552" s="355"/>
      <c r="DK552" s="355"/>
      <c r="DL552" s="355"/>
      <c r="DM552" s="355"/>
      <c r="DN552" s="355"/>
      <c r="DO552" s="355"/>
      <c r="DP552" s="355"/>
      <c r="DQ552" s="355"/>
      <c r="DR552" s="355"/>
      <c r="DS552" s="355"/>
      <c r="DT552" s="355"/>
      <c r="DU552" s="355"/>
      <c r="DV552" s="355"/>
      <c r="DW552" s="355"/>
      <c r="DX552" s="355"/>
      <c r="DY552" s="355"/>
      <c r="DZ552" s="355"/>
      <c r="EA552" s="355"/>
      <c r="EB552" s="355"/>
      <c r="EC552" s="355"/>
      <c r="ED552" s="355"/>
      <c r="EE552" s="355"/>
      <c r="EF552" s="355"/>
      <c r="EG552" s="355"/>
      <c r="EH552" s="355"/>
      <c r="EI552" s="355"/>
      <c r="EJ552" s="355"/>
      <c r="EK552" s="355"/>
      <c r="EL552" s="355"/>
      <c r="EM552" s="355"/>
      <c r="EN552" s="355"/>
      <c r="EO552" s="355"/>
      <c r="EP552" s="355"/>
      <c r="EQ552" s="355"/>
      <c r="ER552" s="355"/>
      <c r="ES552" s="355"/>
      <c r="ET552" s="355"/>
      <c r="EU552" s="355"/>
      <c r="EV552" s="355"/>
      <c r="EW552" s="355"/>
      <c r="EX552" s="355"/>
      <c r="EY552" s="355"/>
      <c r="EZ552" s="355"/>
      <c r="FA552" s="355"/>
      <c r="FB552" s="355"/>
      <c r="FC552" s="355"/>
      <c r="FD552" s="355"/>
      <c r="FE552" s="355"/>
      <c r="FF552" s="355"/>
      <c r="FG552" s="355"/>
      <c r="FH552" s="355"/>
      <c r="FI552" s="355"/>
      <c r="FJ552" s="355"/>
      <c r="FK552" s="355"/>
      <c r="FL552" s="355"/>
      <c r="FM552" s="355"/>
      <c r="FN552" s="355"/>
      <c r="FO552" s="355"/>
      <c r="FP552" s="355"/>
      <c r="FQ552" s="355"/>
      <c r="FR552" s="355"/>
      <c r="FS552" s="355"/>
      <c r="FT552" s="355"/>
      <c r="FU552" s="355"/>
      <c r="FV552" s="355"/>
      <c r="FW552" s="355"/>
      <c r="FX552" s="355"/>
      <c r="FY552" s="355"/>
      <c r="FZ552" s="355"/>
      <c r="GA552" s="355"/>
      <c r="GB552" s="355"/>
      <c r="GC552" s="355"/>
      <c r="GD552" s="355"/>
      <c r="GE552" s="355"/>
      <c r="GF552" s="355"/>
      <c r="GG552" s="355"/>
      <c r="GH552" s="355"/>
      <c r="GI552" s="355"/>
      <c r="GJ552" s="355"/>
      <c r="GK552" s="355"/>
      <c r="GL552" s="355"/>
      <c r="GM552" s="355"/>
      <c r="GN552" s="355"/>
      <c r="GO552" s="355"/>
      <c r="GP552" s="355"/>
      <c r="GQ552" s="355"/>
      <c r="GR552" s="355"/>
      <c r="GS552" s="355"/>
      <c r="GT552" s="355"/>
      <c r="GU552" s="355"/>
      <c r="GV552" s="355"/>
      <c r="GW552" s="355"/>
      <c r="GX552" s="355"/>
      <c r="GY552" s="355"/>
      <c r="GZ552" s="355"/>
      <c r="HA552" s="355"/>
      <c r="HB552" s="355"/>
      <c r="HC552" s="355"/>
      <c r="HD552" s="355"/>
      <c r="HE552" s="355"/>
      <c r="HF552" s="355"/>
      <c r="HG552" s="355"/>
      <c r="HH552" s="355"/>
      <c r="HI552" s="355"/>
      <c r="HJ552" s="355"/>
      <c r="HK552" s="355"/>
      <c r="HL552" s="355"/>
      <c r="HM552" s="355"/>
      <c r="HN552" s="355"/>
      <c r="HO552" s="355"/>
      <c r="HP552" s="355"/>
      <c r="HQ552" s="355"/>
      <c r="HR552" s="355"/>
      <c r="HS552" s="355"/>
      <c r="HT552" s="355"/>
      <c r="HU552" s="355"/>
      <c r="HV552" s="355"/>
      <c r="HW552" s="355"/>
      <c r="HX552" s="355"/>
      <c r="HY552" s="355"/>
      <c r="HZ552" s="355"/>
      <c r="IA552" s="355"/>
      <c r="IB552" s="355"/>
      <c r="IC552" s="355"/>
      <c r="ID552" s="355"/>
      <c r="IE552" s="355"/>
      <c r="IF552" s="355"/>
      <c r="IG552" s="355"/>
      <c r="IH552" s="355"/>
      <c r="II552" s="355"/>
      <c r="IJ552" s="355"/>
      <c r="IK552" s="355"/>
      <c r="IL552" s="355"/>
      <c r="IM552" s="355"/>
      <c r="IN552" s="355"/>
      <c r="IO552" s="355"/>
      <c r="IP552" s="355"/>
      <c r="IQ552" s="355"/>
      <c r="IR552" s="355"/>
      <c r="IS552" s="355"/>
      <c r="IT552" s="355"/>
      <c r="IU552" s="355"/>
      <c r="IV552" s="355"/>
      <c r="IW552" s="355"/>
    </row>
    <row r="553" customFormat="false" ht="12.75" hidden="false" customHeight="false" outlineLevel="1" collapsed="false">
      <c r="A553" s="264"/>
      <c r="B553" s="363"/>
      <c r="C553" s="363"/>
      <c r="D553" s="361"/>
      <c r="E553" s="361"/>
      <c r="F553" s="361"/>
      <c r="G553" s="361"/>
      <c r="H553" s="361"/>
      <c r="I553" s="361"/>
      <c r="J553" s="361"/>
      <c r="K553" s="361"/>
      <c r="L553" s="361"/>
      <c r="M553" s="361"/>
      <c r="N553" s="361"/>
      <c r="O553" s="361"/>
      <c r="P553" s="361"/>
      <c r="Q553" s="361"/>
      <c r="R553" s="361"/>
      <c r="S553" s="361"/>
      <c r="T553" s="361"/>
      <c r="U553" s="361"/>
      <c r="V553" s="361"/>
      <c r="W553" s="361"/>
      <c r="X553" s="361"/>
      <c r="Y553" s="361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  <c r="AM553" s="355"/>
      <c r="AN553" s="355"/>
      <c r="AO553" s="355"/>
      <c r="AP553" s="355"/>
      <c r="AQ553" s="355"/>
      <c r="AR553" s="355"/>
      <c r="AS553" s="355"/>
      <c r="AT553" s="355"/>
      <c r="AU553" s="355"/>
      <c r="AV553" s="355"/>
      <c r="AW553" s="355"/>
      <c r="AX553" s="355"/>
      <c r="AY553" s="355"/>
      <c r="AZ553" s="355"/>
      <c r="BA553" s="355"/>
      <c r="BB553" s="355"/>
      <c r="BC553" s="355"/>
      <c r="BD553" s="355"/>
      <c r="BE553" s="355"/>
      <c r="BF553" s="355"/>
      <c r="BG553" s="355"/>
      <c r="BH553" s="355"/>
      <c r="BI553" s="355"/>
      <c r="BJ553" s="355"/>
      <c r="BK553" s="355"/>
      <c r="BL553" s="355"/>
      <c r="BM553" s="355"/>
      <c r="BN553" s="355"/>
      <c r="BO553" s="355"/>
      <c r="BP553" s="355"/>
      <c r="BQ553" s="355"/>
      <c r="BR553" s="355"/>
      <c r="BS553" s="355"/>
      <c r="BT553" s="355"/>
      <c r="BU553" s="355"/>
      <c r="BV553" s="355"/>
      <c r="BW553" s="355"/>
      <c r="BX553" s="355"/>
      <c r="BY553" s="355"/>
      <c r="BZ553" s="355"/>
      <c r="CA553" s="355"/>
      <c r="CB553" s="355"/>
      <c r="CC553" s="355"/>
      <c r="CD553" s="355"/>
      <c r="CE553" s="355"/>
      <c r="CF553" s="355"/>
      <c r="CG553" s="355"/>
      <c r="CH553" s="355"/>
      <c r="CI553" s="355"/>
      <c r="CJ553" s="355"/>
      <c r="CK553" s="355"/>
      <c r="CL553" s="355"/>
      <c r="CM553" s="355"/>
      <c r="CN553" s="355"/>
      <c r="CO553" s="355"/>
      <c r="CP553" s="355"/>
      <c r="CQ553" s="355"/>
      <c r="CR553" s="355"/>
      <c r="CS553" s="355"/>
      <c r="CT553" s="355"/>
      <c r="CU553" s="355"/>
      <c r="CV553" s="355"/>
      <c r="CW553" s="355"/>
      <c r="CX553" s="355"/>
      <c r="CY553" s="355"/>
      <c r="CZ553" s="355"/>
      <c r="DA553" s="355"/>
      <c r="DB553" s="355"/>
      <c r="DC553" s="355"/>
      <c r="DD553" s="355"/>
      <c r="DE553" s="355"/>
      <c r="DF553" s="355"/>
      <c r="DG553" s="355"/>
      <c r="DH553" s="355"/>
      <c r="DI553" s="355"/>
      <c r="DJ553" s="355"/>
      <c r="DK553" s="355"/>
      <c r="DL553" s="355"/>
      <c r="DM553" s="355"/>
      <c r="DN553" s="355"/>
      <c r="DO553" s="355"/>
      <c r="DP553" s="355"/>
      <c r="DQ553" s="355"/>
      <c r="DR553" s="355"/>
      <c r="DS553" s="355"/>
      <c r="DT553" s="355"/>
      <c r="DU553" s="355"/>
      <c r="DV553" s="355"/>
      <c r="DW553" s="355"/>
      <c r="DX553" s="355"/>
      <c r="DY553" s="355"/>
      <c r="DZ553" s="355"/>
      <c r="EA553" s="355"/>
      <c r="EB553" s="355"/>
      <c r="EC553" s="355"/>
      <c r="ED553" s="355"/>
      <c r="EE553" s="355"/>
      <c r="EF553" s="355"/>
      <c r="EG553" s="355"/>
      <c r="EH553" s="355"/>
      <c r="EI553" s="355"/>
      <c r="EJ553" s="355"/>
      <c r="EK553" s="355"/>
      <c r="EL553" s="355"/>
      <c r="EM553" s="355"/>
      <c r="EN553" s="355"/>
      <c r="EO553" s="355"/>
      <c r="EP553" s="355"/>
      <c r="EQ553" s="355"/>
      <c r="ER553" s="355"/>
      <c r="ES553" s="355"/>
      <c r="ET553" s="355"/>
      <c r="EU553" s="355"/>
      <c r="EV553" s="355"/>
      <c r="EW553" s="355"/>
      <c r="EX553" s="355"/>
      <c r="EY553" s="355"/>
      <c r="EZ553" s="355"/>
      <c r="FA553" s="355"/>
      <c r="FB553" s="355"/>
      <c r="FC553" s="355"/>
      <c r="FD553" s="355"/>
      <c r="FE553" s="355"/>
      <c r="FF553" s="355"/>
      <c r="FG553" s="355"/>
      <c r="FH553" s="355"/>
      <c r="FI553" s="355"/>
      <c r="FJ553" s="355"/>
      <c r="FK553" s="355"/>
      <c r="FL553" s="355"/>
      <c r="FM553" s="355"/>
      <c r="FN553" s="355"/>
      <c r="FO553" s="355"/>
      <c r="FP553" s="355"/>
      <c r="FQ553" s="355"/>
      <c r="FR553" s="355"/>
      <c r="FS553" s="355"/>
      <c r="FT553" s="355"/>
      <c r="FU553" s="355"/>
      <c r="FV553" s="355"/>
      <c r="FW553" s="355"/>
      <c r="FX553" s="355"/>
      <c r="FY553" s="355"/>
      <c r="FZ553" s="355"/>
      <c r="GA553" s="355"/>
      <c r="GB553" s="355"/>
      <c r="GC553" s="355"/>
      <c r="GD553" s="355"/>
      <c r="GE553" s="355"/>
      <c r="GF553" s="355"/>
      <c r="GG553" s="355"/>
      <c r="GH553" s="355"/>
      <c r="GI553" s="355"/>
      <c r="GJ553" s="355"/>
      <c r="GK553" s="355"/>
      <c r="GL553" s="355"/>
      <c r="GM553" s="355"/>
      <c r="GN553" s="355"/>
      <c r="GO553" s="355"/>
      <c r="GP553" s="355"/>
      <c r="GQ553" s="355"/>
      <c r="GR553" s="355"/>
      <c r="GS553" s="355"/>
      <c r="GT553" s="355"/>
      <c r="GU553" s="355"/>
      <c r="GV553" s="355"/>
      <c r="GW553" s="355"/>
      <c r="GX553" s="355"/>
      <c r="GY553" s="355"/>
      <c r="GZ553" s="355"/>
      <c r="HA553" s="355"/>
      <c r="HB553" s="355"/>
      <c r="HC553" s="355"/>
      <c r="HD553" s="355"/>
      <c r="HE553" s="355"/>
      <c r="HF553" s="355"/>
      <c r="HG553" s="355"/>
      <c r="HH553" s="355"/>
      <c r="HI553" s="355"/>
      <c r="HJ553" s="355"/>
      <c r="HK553" s="355"/>
      <c r="HL553" s="355"/>
      <c r="HM553" s="355"/>
      <c r="HN553" s="355"/>
      <c r="HO553" s="355"/>
      <c r="HP553" s="355"/>
      <c r="HQ553" s="355"/>
      <c r="HR553" s="355"/>
      <c r="HS553" s="355"/>
      <c r="HT553" s="355"/>
      <c r="HU553" s="355"/>
      <c r="HV553" s="355"/>
      <c r="HW553" s="355"/>
      <c r="HX553" s="355"/>
      <c r="HY553" s="355"/>
      <c r="HZ553" s="355"/>
      <c r="IA553" s="355"/>
      <c r="IB553" s="355"/>
      <c r="IC553" s="355"/>
      <c r="ID553" s="355"/>
      <c r="IE553" s="355"/>
      <c r="IF553" s="355"/>
      <c r="IG553" s="355"/>
      <c r="IH553" s="355"/>
      <c r="II553" s="355"/>
      <c r="IJ553" s="355"/>
      <c r="IK553" s="355"/>
      <c r="IL553" s="355"/>
      <c r="IM553" s="355"/>
      <c r="IN553" s="355"/>
      <c r="IO553" s="355"/>
      <c r="IP553" s="355"/>
      <c r="IQ553" s="355"/>
      <c r="IR553" s="355"/>
      <c r="IS553" s="355"/>
      <c r="IT553" s="355"/>
      <c r="IU553" s="355"/>
      <c r="IV553" s="355"/>
      <c r="IW553" s="355"/>
    </row>
    <row r="554" customFormat="false" ht="12.75" hidden="false" customHeight="false" outlineLevel="1" collapsed="false">
      <c r="A554" s="268"/>
      <c r="B554" s="360"/>
      <c r="C554" s="360"/>
      <c r="D554" s="361"/>
      <c r="E554" s="361"/>
      <c r="F554" s="361"/>
      <c r="G554" s="361"/>
      <c r="H554" s="361"/>
      <c r="I554" s="361"/>
      <c r="J554" s="361"/>
      <c r="K554" s="361"/>
      <c r="L554" s="361"/>
      <c r="M554" s="361"/>
      <c r="N554" s="361"/>
      <c r="O554" s="361"/>
      <c r="P554" s="361"/>
      <c r="Q554" s="361"/>
      <c r="R554" s="361"/>
      <c r="S554" s="361"/>
      <c r="T554" s="361"/>
      <c r="U554" s="361"/>
      <c r="V554" s="361"/>
      <c r="W554" s="361"/>
      <c r="X554" s="361"/>
      <c r="Y554" s="361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  <c r="AM554" s="355"/>
      <c r="AN554" s="355"/>
      <c r="AO554" s="355"/>
      <c r="AP554" s="355"/>
      <c r="AQ554" s="355"/>
      <c r="AR554" s="355"/>
      <c r="AS554" s="355"/>
      <c r="AT554" s="355"/>
      <c r="AU554" s="355"/>
      <c r="AV554" s="355"/>
      <c r="AW554" s="355"/>
      <c r="AX554" s="355"/>
      <c r="AY554" s="355"/>
      <c r="AZ554" s="355"/>
      <c r="BA554" s="355"/>
      <c r="BB554" s="355"/>
      <c r="BC554" s="355"/>
      <c r="BD554" s="355"/>
      <c r="BE554" s="355"/>
      <c r="BF554" s="355"/>
      <c r="BG554" s="355"/>
      <c r="BH554" s="355"/>
      <c r="BI554" s="355"/>
      <c r="BJ554" s="355"/>
      <c r="BK554" s="355"/>
      <c r="BL554" s="355"/>
      <c r="BM554" s="355"/>
      <c r="BN554" s="355"/>
      <c r="BO554" s="355"/>
      <c r="BP554" s="355"/>
      <c r="BQ554" s="355"/>
      <c r="BR554" s="355"/>
      <c r="BS554" s="355"/>
      <c r="BT554" s="355"/>
      <c r="BU554" s="355"/>
      <c r="BV554" s="355"/>
      <c r="BW554" s="355"/>
      <c r="BX554" s="355"/>
      <c r="BY554" s="355"/>
      <c r="BZ554" s="355"/>
      <c r="CA554" s="355"/>
      <c r="CB554" s="355"/>
      <c r="CC554" s="355"/>
      <c r="CD554" s="355"/>
      <c r="CE554" s="355"/>
      <c r="CF554" s="355"/>
      <c r="CG554" s="355"/>
      <c r="CH554" s="355"/>
      <c r="CI554" s="355"/>
      <c r="CJ554" s="355"/>
      <c r="CK554" s="355"/>
      <c r="CL554" s="355"/>
      <c r="CM554" s="355"/>
      <c r="CN554" s="355"/>
      <c r="CO554" s="355"/>
      <c r="CP554" s="355"/>
      <c r="CQ554" s="355"/>
      <c r="CR554" s="355"/>
      <c r="CS554" s="355"/>
      <c r="CT554" s="355"/>
      <c r="CU554" s="355"/>
      <c r="CV554" s="355"/>
      <c r="CW554" s="355"/>
      <c r="CX554" s="355"/>
      <c r="CY554" s="355"/>
      <c r="CZ554" s="355"/>
      <c r="DA554" s="355"/>
      <c r="DB554" s="355"/>
      <c r="DC554" s="355"/>
      <c r="DD554" s="355"/>
      <c r="DE554" s="355"/>
      <c r="DF554" s="355"/>
      <c r="DG554" s="355"/>
      <c r="DH554" s="355"/>
      <c r="DI554" s="355"/>
      <c r="DJ554" s="355"/>
      <c r="DK554" s="355"/>
      <c r="DL554" s="355"/>
      <c r="DM554" s="355"/>
      <c r="DN554" s="355"/>
      <c r="DO554" s="355"/>
      <c r="DP554" s="355"/>
      <c r="DQ554" s="355"/>
      <c r="DR554" s="355"/>
      <c r="DS554" s="355"/>
      <c r="DT554" s="355"/>
      <c r="DU554" s="355"/>
      <c r="DV554" s="355"/>
      <c r="DW554" s="355"/>
      <c r="DX554" s="355"/>
      <c r="DY554" s="355"/>
      <c r="DZ554" s="355"/>
      <c r="EA554" s="355"/>
      <c r="EB554" s="355"/>
      <c r="EC554" s="355"/>
      <c r="ED554" s="355"/>
      <c r="EE554" s="355"/>
      <c r="EF554" s="355"/>
      <c r="EG554" s="355"/>
      <c r="EH554" s="355"/>
      <c r="EI554" s="355"/>
      <c r="EJ554" s="355"/>
      <c r="EK554" s="355"/>
      <c r="EL554" s="355"/>
      <c r="EM554" s="355"/>
      <c r="EN554" s="355"/>
      <c r="EO554" s="355"/>
      <c r="EP554" s="355"/>
      <c r="EQ554" s="355"/>
      <c r="ER554" s="355"/>
      <c r="ES554" s="355"/>
      <c r="ET554" s="355"/>
      <c r="EU554" s="355"/>
      <c r="EV554" s="355"/>
      <c r="EW554" s="355"/>
      <c r="EX554" s="355"/>
      <c r="EY554" s="355"/>
      <c r="EZ554" s="355"/>
      <c r="FA554" s="355"/>
      <c r="FB554" s="355"/>
      <c r="FC554" s="355"/>
      <c r="FD554" s="355"/>
      <c r="FE554" s="355"/>
      <c r="FF554" s="355"/>
      <c r="FG554" s="355"/>
      <c r="FH554" s="355"/>
      <c r="FI554" s="355"/>
      <c r="FJ554" s="355"/>
      <c r="FK554" s="355"/>
      <c r="FL554" s="355"/>
      <c r="FM554" s="355"/>
      <c r="FN554" s="355"/>
      <c r="FO554" s="355"/>
      <c r="FP554" s="355"/>
      <c r="FQ554" s="355"/>
      <c r="FR554" s="355"/>
      <c r="FS554" s="355"/>
      <c r="FT554" s="355"/>
      <c r="FU554" s="355"/>
      <c r="FV554" s="355"/>
      <c r="FW554" s="355"/>
      <c r="FX554" s="355"/>
      <c r="FY554" s="355"/>
      <c r="FZ554" s="355"/>
      <c r="GA554" s="355"/>
      <c r="GB554" s="355"/>
      <c r="GC554" s="355"/>
      <c r="GD554" s="355"/>
      <c r="GE554" s="355"/>
      <c r="GF554" s="355"/>
      <c r="GG554" s="355"/>
      <c r="GH554" s="355"/>
      <c r="GI554" s="355"/>
      <c r="GJ554" s="355"/>
      <c r="GK554" s="355"/>
      <c r="GL554" s="355"/>
      <c r="GM554" s="355"/>
      <c r="GN554" s="355"/>
      <c r="GO554" s="355"/>
      <c r="GP554" s="355"/>
      <c r="GQ554" s="355"/>
      <c r="GR554" s="355"/>
      <c r="GS554" s="355"/>
      <c r="GT554" s="355"/>
      <c r="GU554" s="355"/>
      <c r="GV554" s="355"/>
      <c r="GW554" s="355"/>
      <c r="GX554" s="355"/>
      <c r="GY554" s="355"/>
      <c r="GZ554" s="355"/>
      <c r="HA554" s="355"/>
      <c r="HB554" s="355"/>
      <c r="HC554" s="355"/>
      <c r="HD554" s="355"/>
      <c r="HE554" s="355"/>
      <c r="HF554" s="355"/>
      <c r="HG554" s="355"/>
      <c r="HH554" s="355"/>
      <c r="HI554" s="355"/>
      <c r="HJ554" s="355"/>
      <c r="HK554" s="355"/>
      <c r="HL554" s="355"/>
      <c r="HM554" s="355"/>
      <c r="HN554" s="355"/>
      <c r="HO554" s="355"/>
      <c r="HP554" s="355"/>
      <c r="HQ554" s="355"/>
      <c r="HR554" s="355"/>
      <c r="HS554" s="355"/>
      <c r="HT554" s="355"/>
      <c r="HU554" s="355"/>
      <c r="HV554" s="355"/>
      <c r="HW554" s="355"/>
      <c r="HX554" s="355"/>
      <c r="HY554" s="355"/>
      <c r="HZ554" s="355"/>
      <c r="IA554" s="355"/>
      <c r="IB554" s="355"/>
      <c r="IC554" s="355"/>
      <c r="ID554" s="355"/>
      <c r="IE554" s="355"/>
      <c r="IF554" s="355"/>
      <c r="IG554" s="355"/>
      <c r="IH554" s="355"/>
      <c r="II554" s="355"/>
      <c r="IJ554" s="355"/>
      <c r="IK554" s="355"/>
      <c r="IL554" s="355"/>
      <c r="IM554" s="355"/>
      <c r="IN554" s="355"/>
      <c r="IO554" s="355"/>
      <c r="IP554" s="355"/>
      <c r="IQ554" s="355"/>
      <c r="IR554" s="355"/>
      <c r="IS554" s="355"/>
      <c r="IT554" s="355"/>
      <c r="IU554" s="355"/>
      <c r="IV554" s="355"/>
      <c r="IW554" s="355"/>
    </row>
    <row r="555" customFormat="false" ht="12.75" hidden="false" customHeight="false" outlineLevel="1" collapsed="false">
      <c r="A555" s="276"/>
      <c r="B555" s="355"/>
      <c r="C555" s="355"/>
      <c r="D555" s="361"/>
      <c r="E555" s="361"/>
      <c r="F555" s="361"/>
      <c r="G555" s="361"/>
      <c r="H555" s="361"/>
      <c r="I555" s="361"/>
      <c r="J555" s="361"/>
      <c r="K555" s="361"/>
      <c r="L555" s="361"/>
      <c r="M555" s="361"/>
      <c r="N555" s="361"/>
      <c r="O555" s="361"/>
      <c r="P555" s="361"/>
      <c r="Q555" s="361"/>
      <c r="R555" s="361"/>
      <c r="S555" s="361"/>
      <c r="T555" s="361"/>
      <c r="U555" s="361"/>
      <c r="V555" s="361"/>
      <c r="W555" s="361"/>
      <c r="X555" s="361"/>
      <c r="Y555" s="361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  <c r="AM555" s="355"/>
      <c r="AN555" s="355"/>
      <c r="AO555" s="355"/>
      <c r="AP555" s="355"/>
      <c r="AQ555" s="355"/>
      <c r="AR555" s="355"/>
      <c r="AS555" s="355"/>
      <c r="AT555" s="355"/>
      <c r="AU555" s="355"/>
      <c r="AV555" s="355"/>
      <c r="AW555" s="355"/>
      <c r="AX555" s="355"/>
      <c r="AY555" s="355"/>
      <c r="AZ555" s="355"/>
      <c r="BA555" s="355"/>
      <c r="BB555" s="355"/>
      <c r="BC555" s="355"/>
      <c r="BD555" s="355"/>
      <c r="BE555" s="355"/>
      <c r="BF555" s="355"/>
      <c r="BG555" s="355"/>
      <c r="BH555" s="355"/>
      <c r="BI555" s="355"/>
      <c r="BJ555" s="355"/>
      <c r="BK555" s="355"/>
      <c r="BL555" s="355"/>
      <c r="BM555" s="355"/>
      <c r="BN555" s="355"/>
      <c r="BO555" s="355"/>
      <c r="BP555" s="355"/>
      <c r="BQ555" s="355"/>
      <c r="BR555" s="355"/>
      <c r="BS555" s="355"/>
      <c r="BT555" s="355"/>
      <c r="BU555" s="355"/>
      <c r="BV555" s="355"/>
      <c r="BW555" s="355"/>
      <c r="BX555" s="355"/>
      <c r="BY555" s="355"/>
      <c r="BZ555" s="355"/>
      <c r="CA555" s="355"/>
      <c r="CB555" s="355"/>
      <c r="CC555" s="355"/>
      <c r="CD555" s="355"/>
      <c r="CE555" s="355"/>
      <c r="CF555" s="355"/>
      <c r="CG555" s="355"/>
      <c r="CH555" s="355"/>
      <c r="CI555" s="355"/>
      <c r="CJ555" s="355"/>
      <c r="CK555" s="355"/>
      <c r="CL555" s="355"/>
      <c r="CM555" s="355"/>
      <c r="CN555" s="355"/>
      <c r="CO555" s="355"/>
      <c r="CP555" s="355"/>
      <c r="CQ555" s="355"/>
      <c r="CR555" s="355"/>
      <c r="CS555" s="355"/>
      <c r="CT555" s="355"/>
      <c r="CU555" s="355"/>
      <c r="CV555" s="355"/>
      <c r="CW555" s="355"/>
      <c r="CX555" s="355"/>
      <c r="CY555" s="355"/>
      <c r="CZ555" s="355"/>
      <c r="DA555" s="355"/>
      <c r="DB555" s="355"/>
      <c r="DC555" s="355"/>
      <c r="DD555" s="355"/>
      <c r="DE555" s="355"/>
      <c r="DF555" s="355"/>
      <c r="DG555" s="355"/>
      <c r="DH555" s="355"/>
      <c r="DI555" s="355"/>
      <c r="DJ555" s="355"/>
      <c r="DK555" s="355"/>
      <c r="DL555" s="355"/>
      <c r="DM555" s="355"/>
      <c r="DN555" s="355"/>
      <c r="DO555" s="355"/>
      <c r="DP555" s="355"/>
      <c r="DQ555" s="355"/>
      <c r="DR555" s="355"/>
      <c r="DS555" s="355"/>
      <c r="DT555" s="355"/>
      <c r="DU555" s="355"/>
      <c r="DV555" s="355"/>
      <c r="DW555" s="355"/>
      <c r="DX555" s="355"/>
      <c r="DY555" s="355"/>
      <c r="DZ555" s="355"/>
      <c r="EA555" s="355"/>
      <c r="EB555" s="355"/>
      <c r="EC555" s="355"/>
      <c r="ED555" s="355"/>
      <c r="EE555" s="355"/>
      <c r="EF555" s="355"/>
      <c r="EG555" s="355"/>
      <c r="EH555" s="355"/>
      <c r="EI555" s="355"/>
      <c r="EJ555" s="355"/>
      <c r="EK555" s="355"/>
      <c r="EL555" s="355"/>
      <c r="EM555" s="355"/>
      <c r="EN555" s="355"/>
      <c r="EO555" s="355"/>
      <c r="EP555" s="355"/>
      <c r="EQ555" s="355"/>
      <c r="ER555" s="355"/>
      <c r="ES555" s="355"/>
      <c r="ET555" s="355"/>
      <c r="EU555" s="355"/>
      <c r="EV555" s="355"/>
      <c r="EW555" s="355"/>
      <c r="EX555" s="355"/>
      <c r="EY555" s="355"/>
      <c r="EZ555" s="355"/>
      <c r="FA555" s="355"/>
      <c r="FB555" s="355"/>
      <c r="FC555" s="355"/>
      <c r="FD555" s="355"/>
      <c r="FE555" s="355"/>
      <c r="FF555" s="355"/>
      <c r="FG555" s="355"/>
      <c r="FH555" s="355"/>
      <c r="FI555" s="355"/>
      <c r="FJ555" s="355"/>
      <c r="FK555" s="355"/>
      <c r="FL555" s="355"/>
      <c r="FM555" s="355"/>
      <c r="FN555" s="355"/>
      <c r="FO555" s="355"/>
      <c r="FP555" s="355"/>
      <c r="FQ555" s="355"/>
      <c r="FR555" s="355"/>
      <c r="FS555" s="355"/>
      <c r="FT555" s="355"/>
      <c r="FU555" s="355"/>
      <c r="FV555" s="355"/>
      <c r="FW555" s="355"/>
      <c r="FX555" s="355"/>
      <c r="FY555" s="355"/>
      <c r="FZ555" s="355"/>
      <c r="GA555" s="355"/>
      <c r="GB555" s="355"/>
      <c r="GC555" s="355"/>
      <c r="GD555" s="355"/>
      <c r="GE555" s="355"/>
      <c r="GF555" s="355"/>
      <c r="GG555" s="355"/>
      <c r="GH555" s="355"/>
      <c r="GI555" s="355"/>
      <c r="GJ555" s="355"/>
      <c r="GK555" s="355"/>
      <c r="GL555" s="355"/>
      <c r="GM555" s="355"/>
      <c r="GN555" s="355"/>
      <c r="GO555" s="355"/>
      <c r="GP555" s="355"/>
      <c r="GQ555" s="355"/>
      <c r="GR555" s="355"/>
      <c r="GS555" s="355"/>
      <c r="GT555" s="355"/>
      <c r="GU555" s="355"/>
      <c r="GV555" s="355"/>
      <c r="GW555" s="355"/>
      <c r="GX555" s="355"/>
      <c r="GY555" s="355"/>
      <c r="GZ555" s="355"/>
      <c r="HA555" s="355"/>
      <c r="HB555" s="355"/>
      <c r="HC555" s="355"/>
      <c r="HD555" s="355"/>
      <c r="HE555" s="355"/>
      <c r="HF555" s="355"/>
      <c r="HG555" s="355"/>
      <c r="HH555" s="355"/>
      <c r="HI555" s="355"/>
      <c r="HJ555" s="355"/>
      <c r="HK555" s="355"/>
      <c r="HL555" s="355"/>
      <c r="HM555" s="355"/>
      <c r="HN555" s="355"/>
      <c r="HO555" s="355"/>
      <c r="HP555" s="355"/>
      <c r="HQ555" s="355"/>
      <c r="HR555" s="355"/>
      <c r="HS555" s="355"/>
      <c r="HT555" s="355"/>
      <c r="HU555" s="355"/>
      <c r="HV555" s="355"/>
      <c r="HW555" s="355"/>
      <c r="HX555" s="355"/>
      <c r="HY555" s="355"/>
      <c r="HZ555" s="355"/>
      <c r="IA555" s="355"/>
      <c r="IB555" s="355"/>
      <c r="IC555" s="355"/>
      <c r="ID555" s="355"/>
      <c r="IE555" s="355"/>
      <c r="IF555" s="355"/>
      <c r="IG555" s="355"/>
      <c r="IH555" s="355"/>
      <c r="II555" s="355"/>
      <c r="IJ555" s="355"/>
      <c r="IK555" s="355"/>
      <c r="IL555" s="355"/>
      <c r="IM555" s="355"/>
      <c r="IN555" s="355"/>
      <c r="IO555" s="355"/>
      <c r="IP555" s="355"/>
      <c r="IQ555" s="355"/>
      <c r="IR555" s="355"/>
      <c r="IS555" s="355"/>
      <c r="IT555" s="355"/>
      <c r="IU555" s="355"/>
      <c r="IV555" s="355"/>
      <c r="IW555" s="355"/>
    </row>
    <row r="556" customFormat="false" ht="12.75" hidden="false" customHeight="false" outlineLevel="1" collapsed="false">
      <c r="A556" s="273"/>
      <c r="B556" s="354"/>
      <c r="C556" s="354"/>
      <c r="D556" s="361"/>
      <c r="E556" s="361"/>
      <c r="F556" s="361"/>
      <c r="G556" s="361"/>
      <c r="H556" s="361"/>
      <c r="I556" s="361"/>
      <c r="J556" s="361"/>
      <c r="K556" s="361"/>
      <c r="L556" s="361"/>
      <c r="M556" s="361"/>
      <c r="N556" s="361"/>
      <c r="O556" s="361"/>
      <c r="P556" s="361"/>
      <c r="Q556" s="361"/>
      <c r="R556" s="361"/>
      <c r="S556" s="361"/>
      <c r="T556" s="361"/>
      <c r="U556" s="361"/>
      <c r="V556" s="361"/>
      <c r="W556" s="361"/>
      <c r="X556" s="361"/>
      <c r="Y556" s="361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  <c r="AM556" s="355"/>
      <c r="AN556" s="355"/>
      <c r="AO556" s="355"/>
      <c r="AP556" s="355"/>
      <c r="AQ556" s="355"/>
      <c r="AR556" s="355"/>
      <c r="AS556" s="355"/>
      <c r="AT556" s="355"/>
      <c r="AU556" s="355"/>
      <c r="AV556" s="355"/>
      <c r="AW556" s="355"/>
      <c r="AX556" s="355"/>
      <c r="AY556" s="355"/>
      <c r="AZ556" s="355"/>
      <c r="BA556" s="355"/>
      <c r="BB556" s="355"/>
      <c r="BC556" s="355"/>
      <c r="BD556" s="355"/>
      <c r="BE556" s="355"/>
      <c r="BF556" s="355"/>
      <c r="BG556" s="355"/>
      <c r="BH556" s="355"/>
      <c r="BI556" s="355"/>
      <c r="BJ556" s="355"/>
      <c r="BK556" s="355"/>
      <c r="BL556" s="355"/>
      <c r="BM556" s="355"/>
      <c r="BN556" s="355"/>
      <c r="BO556" s="355"/>
      <c r="BP556" s="355"/>
      <c r="BQ556" s="355"/>
      <c r="BR556" s="355"/>
      <c r="BS556" s="355"/>
      <c r="BT556" s="355"/>
      <c r="BU556" s="355"/>
      <c r="BV556" s="355"/>
      <c r="BW556" s="355"/>
      <c r="BX556" s="355"/>
      <c r="BY556" s="355"/>
      <c r="BZ556" s="355"/>
      <c r="CA556" s="355"/>
      <c r="CB556" s="355"/>
      <c r="CC556" s="355"/>
      <c r="CD556" s="355"/>
      <c r="CE556" s="355"/>
      <c r="CF556" s="355"/>
      <c r="CG556" s="355"/>
      <c r="CH556" s="355"/>
      <c r="CI556" s="355"/>
      <c r="CJ556" s="355"/>
      <c r="CK556" s="355"/>
      <c r="CL556" s="355"/>
      <c r="CM556" s="355"/>
      <c r="CN556" s="355"/>
      <c r="CO556" s="355"/>
      <c r="CP556" s="355"/>
      <c r="CQ556" s="355"/>
      <c r="CR556" s="355"/>
      <c r="CS556" s="355"/>
      <c r="CT556" s="355"/>
      <c r="CU556" s="355"/>
      <c r="CV556" s="355"/>
      <c r="CW556" s="355"/>
      <c r="CX556" s="355"/>
      <c r="CY556" s="355"/>
      <c r="CZ556" s="355"/>
      <c r="DA556" s="355"/>
      <c r="DB556" s="355"/>
      <c r="DC556" s="355"/>
      <c r="DD556" s="355"/>
      <c r="DE556" s="355"/>
      <c r="DF556" s="355"/>
      <c r="DG556" s="355"/>
      <c r="DH556" s="355"/>
      <c r="DI556" s="355"/>
      <c r="DJ556" s="355"/>
      <c r="DK556" s="355"/>
      <c r="DL556" s="355"/>
      <c r="DM556" s="355"/>
      <c r="DN556" s="355"/>
      <c r="DO556" s="355"/>
      <c r="DP556" s="355"/>
      <c r="DQ556" s="355"/>
      <c r="DR556" s="355"/>
      <c r="DS556" s="355"/>
      <c r="DT556" s="355"/>
      <c r="DU556" s="355"/>
      <c r="DV556" s="355"/>
      <c r="DW556" s="355"/>
      <c r="DX556" s="355"/>
      <c r="DY556" s="355"/>
      <c r="DZ556" s="355"/>
      <c r="EA556" s="355"/>
      <c r="EB556" s="355"/>
      <c r="EC556" s="355"/>
      <c r="ED556" s="355"/>
      <c r="EE556" s="355"/>
      <c r="EF556" s="355"/>
      <c r="EG556" s="355"/>
      <c r="EH556" s="355"/>
      <c r="EI556" s="355"/>
      <c r="EJ556" s="355"/>
      <c r="EK556" s="355"/>
      <c r="EL556" s="355"/>
      <c r="EM556" s="355"/>
      <c r="EN556" s="355"/>
      <c r="EO556" s="355"/>
      <c r="EP556" s="355"/>
      <c r="EQ556" s="355"/>
      <c r="ER556" s="355"/>
      <c r="ES556" s="355"/>
      <c r="ET556" s="355"/>
      <c r="EU556" s="355"/>
      <c r="EV556" s="355"/>
      <c r="EW556" s="355"/>
      <c r="EX556" s="355"/>
      <c r="EY556" s="355"/>
      <c r="EZ556" s="355"/>
      <c r="FA556" s="355"/>
      <c r="FB556" s="355"/>
      <c r="FC556" s="355"/>
      <c r="FD556" s="355"/>
      <c r="FE556" s="355"/>
      <c r="FF556" s="355"/>
      <c r="FG556" s="355"/>
      <c r="FH556" s="355"/>
      <c r="FI556" s="355"/>
      <c r="FJ556" s="355"/>
      <c r="FK556" s="355"/>
      <c r="FL556" s="355"/>
      <c r="FM556" s="355"/>
      <c r="FN556" s="355"/>
      <c r="FO556" s="355"/>
      <c r="FP556" s="355"/>
      <c r="FQ556" s="355"/>
      <c r="FR556" s="355"/>
      <c r="FS556" s="355"/>
      <c r="FT556" s="355"/>
      <c r="FU556" s="355"/>
      <c r="FV556" s="355"/>
      <c r="FW556" s="355"/>
      <c r="FX556" s="355"/>
      <c r="FY556" s="355"/>
      <c r="FZ556" s="355"/>
      <c r="GA556" s="355"/>
      <c r="GB556" s="355"/>
      <c r="GC556" s="355"/>
      <c r="GD556" s="355"/>
      <c r="GE556" s="355"/>
      <c r="GF556" s="355"/>
      <c r="GG556" s="355"/>
      <c r="GH556" s="355"/>
      <c r="GI556" s="355"/>
      <c r="GJ556" s="355"/>
      <c r="GK556" s="355"/>
      <c r="GL556" s="355"/>
      <c r="GM556" s="355"/>
      <c r="GN556" s="355"/>
      <c r="GO556" s="355"/>
      <c r="GP556" s="355"/>
      <c r="GQ556" s="355"/>
      <c r="GR556" s="355"/>
      <c r="GS556" s="355"/>
      <c r="GT556" s="355"/>
      <c r="GU556" s="355"/>
      <c r="GV556" s="355"/>
      <c r="GW556" s="355"/>
      <c r="GX556" s="355"/>
      <c r="GY556" s="355"/>
      <c r="GZ556" s="355"/>
      <c r="HA556" s="355"/>
      <c r="HB556" s="355"/>
      <c r="HC556" s="355"/>
      <c r="HD556" s="355"/>
      <c r="HE556" s="355"/>
      <c r="HF556" s="355"/>
      <c r="HG556" s="355"/>
      <c r="HH556" s="355"/>
      <c r="HI556" s="355"/>
      <c r="HJ556" s="355"/>
      <c r="HK556" s="355"/>
      <c r="HL556" s="355"/>
      <c r="HM556" s="355"/>
      <c r="HN556" s="355"/>
      <c r="HO556" s="355"/>
      <c r="HP556" s="355"/>
      <c r="HQ556" s="355"/>
      <c r="HR556" s="355"/>
      <c r="HS556" s="355"/>
      <c r="HT556" s="355"/>
      <c r="HU556" s="355"/>
      <c r="HV556" s="355"/>
      <c r="HW556" s="355"/>
      <c r="HX556" s="355"/>
      <c r="HY556" s="355"/>
      <c r="HZ556" s="355"/>
      <c r="IA556" s="355"/>
      <c r="IB556" s="355"/>
      <c r="IC556" s="355"/>
      <c r="ID556" s="355"/>
      <c r="IE556" s="355"/>
      <c r="IF556" s="355"/>
      <c r="IG556" s="355"/>
      <c r="IH556" s="355"/>
      <c r="II556" s="355"/>
      <c r="IJ556" s="355"/>
      <c r="IK556" s="355"/>
      <c r="IL556" s="355"/>
      <c r="IM556" s="355"/>
      <c r="IN556" s="355"/>
      <c r="IO556" s="355"/>
      <c r="IP556" s="355"/>
      <c r="IQ556" s="355"/>
      <c r="IR556" s="355"/>
      <c r="IS556" s="355"/>
      <c r="IT556" s="355"/>
      <c r="IU556" s="355"/>
      <c r="IV556" s="355"/>
      <c r="IW556" s="355"/>
    </row>
    <row r="557" customFormat="false" ht="12.75" hidden="false" customHeight="false" outlineLevel="1" collapsed="false">
      <c r="A557" s="364"/>
      <c r="B557" s="365"/>
      <c r="C557" s="365"/>
      <c r="D557" s="361"/>
      <c r="E557" s="361"/>
      <c r="F557" s="361"/>
      <c r="G557" s="361"/>
      <c r="H557" s="361"/>
      <c r="I557" s="361"/>
      <c r="J557" s="361"/>
      <c r="K557" s="361"/>
      <c r="L557" s="361"/>
      <c r="M557" s="361"/>
      <c r="N557" s="361"/>
      <c r="O557" s="361"/>
      <c r="P557" s="361"/>
      <c r="Q557" s="361"/>
      <c r="R557" s="361"/>
      <c r="S557" s="361"/>
      <c r="T557" s="361"/>
      <c r="U557" s="361"/>
      <c r="V557" s="361"/>
      <c r="W557" s="361"/>
      <c r="X557" s="361"/>
      <c r="Y557" s="361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  <c r="AM557" s="355"/>
      <c r="AN557" s="355"/>
      <c r="AO557" s="355"/>
      <c r="AP557" s="355"/>
      <c r="AQ557" s="355"/>
      <c r="AR557" s="355"/>
      <c r="AS557" s="355"/>
      <c r="AT557" s="355"/>
      <c r="AU557" s="355"/>
      <c r="AV557" s="355"/>
      <c r="AW557" s="355"/>
      <c r="AX557" s="355"/>
      <c r="AY557" s="355"/>
      <c r="AZ557" s="355"/>
      <c r="BA557" s="355"/>
      <c r="BB557" s="355"/>
      <c r="BC557" s="355"/>
      <c r="BD557" s="355"/>
      <c r="BE557" s="355"/>
      <c r="BF557" s="355"/>
      <c r="BG557" s="355"/>
      <c r="BH557" s="355"/>
      <c r="BI557" s="355"/>
      <c r="BJ557" s="355"/>
      <c r="BK557" s="355"/>
      <c r="BL557" s="355"/>
      <c r="BM557" s="355"/>
      <c r="BN557" s="355"/>
      <c r="BO557" s="355"/>
      <c r="BP557" s="355"/>
      <c r="BQ557" s="355"/>
      <c r="BR557" s="355"/>
      <c r="BS557" s="355"/>
      <c r="BT557" s="355"/>
      <c r="BU557" s="355"/>
      <c r="BV557" s="355"/>
      <c r="BW557" s="355"/>
      <c r="BX557" s="355"/>
      <c r="BY557" s="355"/>
      <c r="BZ557" s="355"/>
      <c r="CA557" s="355"/>
      <c r="CB557" s="355"/>
      <c r="CC557" s="355"/>
      <c r="CD557" s="355"/>
      <c r="CE557" s="355"/>
      <c r="CF557" s="355"/>
      <c r="CG557" s="355"/>
      <c r="CH557" s="355"/>
      <c r="CI557" s="355"/>
      <c r="CJ557" s="355"/>
      <c r="CK557" s="355"/>
      <c r="CL557" s="355"/>
      <c r="CM557" s="355"/>
      <c r="CN557" s="355"/>
      <c r="CO557" s="355"/>
      <c r="CP557" s="355"/>
      <c r="CQ557" s="355"/>
      <c r="CR557" s="355"/>
      <c r="CS557" s="355"/>
      <c r="CT557" s="355"/>
      <c r="CU557" s="355"/>
      <c r="CV557" s="355"/>
      <c r="CW557" s="355"/>
      <c r="CX557" s="355"/>
      <c r="CY557" s="355"/>
      <c r="CZ557" s="355"/>
      <c r="DA557" s="355"/>
      <c r="DB557" s="355"/>
      <c r="DC557" s="355"/>
      <c r="DD557" s="355"/>
      <c r="DE557" s="355"/>
      <c r="DF557" s="355"/>
      <c r="DG557" s="355"/>
      <c r="DH557" s="355"/>
      <c r="DI557" s="355"/>
      <c r="DJ557" s="355"/>
      <c r="DK557" s="355"/>
      <c r="DL557" s="355"/>
      <c r="DM557" s="355"/>
      <c r="DN557" s="355"/>
      <c r="DO557" s="355"/>
      <c r="DP557" s="355"/>
      <c r="DQ557" s="355"/>
      <c r="DR557" s="355"/>
      <c r="DS557" s="355"/>
      <c r="DT557" s="355"/>
      <c r="DU557" s="355"/>
      <c r="DV557" s="355"/>
      <c r="DW557" s="355"/>
      <c r="DX557" s="355"/>
      <c r="DY557" s="355"/>
      <c r="DZ557" s="355"/>
      <c r="EA557" s="355"/>
      <c r="EB557" s="355"/>
      <c r="EC557" s="355"/>
      <c r="ED557" s="355"/>
      <c r="EE557" s="355"/>
      <c r="EF557" s="355"/>
      <c r="EG557" s="355"/>
      <c r="EH557" s="355"/>
      <c r="EI557" s="355"/>
      <c r="EJ557" s="355"/>
      <c r="EK557" s="355"/>
      <c r="EL557" s="355"/>
      <c r="EM557" s="355"/>
      <c r="EN557" s="355"/>
      <c r="EO557" s="355"/>
      <c r="EP557" s="355"/>
      <c r="EQ557" s="355"/>
      <c r="ER557" s="355"/>
      <c r="ES557" s="355"/>
      <c r="ET557" s="355"/>
      <c r="EU557" s="355"/>
      <c r="EV557" s="355"/>
      <c r="EW557" s="355"/>
      <c r="EX557" s="355"/>
      <c r="EY557" s="355"/>
      <c r="EZ557" s="355"/>
      <c r="FA557" s="355"/>
      <c r="FB557" s="355"/>
      <c r="FC557" s="355"/>
      <c r="FD557" s="355"/>
      <c r="FE557" s="355"/>
      <c r="FF557" s="355"/>
      <c r="FG557" s="355"/>
      <c r="FH557" s="355"/>
      <c r="FI557" s="355"/>
      <c r="FJ557" s="355"/>
      <c r="FK557" s="355"/>
      <c r="FL557" s="355"/>
      <c r="FM557" s="355"/>
      <c r="FN557" s="355"/>
      <c r="FO557" s="355"/>
      <c r="FP557" s="355"/>
      <c r="FQ557" s="355"/>
      <c r="FR557" s="355"/>
      <c r="FS557" s="355"/>
      <c r="FT557" s="355"/>
      <c r="FU557" s="355"/>
      <c r="FV557" s="355"/>
      <c r="FW557" s="355"/>
      <c r="FX557" s="355"/>
      <c r="FY557" s="355"/>
      <c r="FZ557" s="355"/>
      <c r="GA557" s="355"/>
      <c r="GB557" s="355"/>
      <c r="GC557" s="355"/>
      <c r="GD557" s="355"/>
      <c r="GE557" s="355"/>
      <c r="GF557" s="355"/>
      <c r="GG557" s="355"/>
      <c r="GH557" s="355"/>
      <c r="GI557" s="355"/>
      <c r="GJ557" s="355"/>
      <c r="GK557" s="355"/>
      <c r="GL557" s="355"/>
      <c r="GM557" s="355"/>
      <c r="GN557" s="355"/>
      <c r="GO557" s="355"/>
      <c r="GP557" s="355"/>
      <c r="GQ557" s="355"/>
      <c r="GR557" s="355"/>
      <c r="GS557" s="355"/>
      <c r="GT557" s="355"/>
      <c r="GU557" s="355"/>
      <c r="GV557" s="355"/>
      <c r="GW557" s="355"/>
      <c r="GX557" s="355"/>
      <c r="GY557" s="355"/>
      <c r="GZ557" s="355"/>
      <c r="HA557" s="355"/>
      <c r="HB557" s="355"/>
      <c r="HC557" s="355"/>
      <c r="HD557" s="355"/>
      <c r="HE557" s="355"/>
      <c r="HF557" s="355"/>
      <c r="HG557" s="355"/>
      <c r="HH557" s="355"/>
      <c r="HI557" s="355"/>
      <c r="HJ557" s="355"/>
      <c r="HK557" s="355"/>
      <c r="HL557" s="355"/>
      <c r="HM557" s="355"/>
      <c r="HN557" s="355"/>
      <c r="HO557" s="355"/>
      <c r="HP557" s="355"/>
      <c r="HQ557" s="355"/>
      <c r="HR557" s="355"/>
      <c r="HS557" s="355"/>
      <c r="HT557" s="355"/>
      <c r="HU557" s="355"/>
      <c r="HV557" s="355"/>
      <c r="HW557" s="355"/>
      <c r="HX557" s="355"/>
      <c r="HY557" s="355"/>
      <c r="HZ557" s="355"/>
      <c r="IA557" s="355"/>
      <c r="IB557" s="355"/>
      <c r="IC557" s="355"/>
      <c r="ID557" s="355"/>
      <c r="IE557" s="355"/>
      <c r="IF557" s="355"/>
      <c r="IG557" s="355"/>
      <c r="IH557" s="355"/>
      <c r="II557" s="355"/>
      <c r="IJ557" s="355"/>
      <c r="IK557" s="355"/>
      <c r="IL557" s="355"/>
      <c r="IM557" s="355"/>
      <c r="IN557" s="355"/>
      <c r="IO557" s="355"/>
      <c r="IP557" s="355"/>
      <c r="IQ557" s="355"/>
      <c r="IR557" s="355"/>
      <c r="IS557" s="355"/>
      <c r="IT557" s="355"/>
      <c r="IU557" s="355"/>
      <c r="IV557" s="355"/>
      <c r="IW557" s="355"/>
    </row>
    <row r="558" customFormat="false" ht="12.75" hidden="false" customHeight="false" outlineLevel="1" collapsed="false">
      <c r="A558" s="364"/>
      <c r="B558" s="365"/>
      <c r="C558" s="365"/>
      <c r="D558" s="361"/>
      <c r="E558" s="361"/>
      <c r="F558" s="361"/>
      <c r="G558" s="361"/>
      <c r="H558" s="361"/>
      <c r="I558" s="361"/>
      <c r="J558" s="361"/>
      <c r="K558" s="361"/>
      <c r="L558" s="361"/>
      <c r="M558" s="361"/>
      <c r="N558" s="361"/>
      <c r="O558" s="361"/>
      <c r="P558" s="361"/>
      <c r="Q558" s="361"/>
      <c r="R558" s="361"/>
      <c r="S558" s="361"/>
      <c r="T558" s="361"/>
      <c r="U558" s="361"/>
      <c r="V558" s="361"/>
      <c r="W558" s="361"/>
      <c r="X558" s="361"/>
      <c r="Y558" s="361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  <c r="AM558" s="355"/>
      <c r="AN558" s="355"/>
      <c r="AO558" s="355"/>
      <c r="AP558" s="355"/>
      <c r="AQ558" s="355"/>
      <c r="AR558" s="355"/>
      <c r="AS558" s="355"/>
      <c r="AT558" s="355"/>
      <c r="AU558" s="355"/>
      <c r="AV558" s="355"/>
      <c r="AW558" s="355"/>
      <c r="AX558" s="355"/>
      <c r="AY558" s="355"/>
      <c r="AZ558" s="355"/>
      <c r="BA558" s="355"/>
      <c r="BB558" s="355"/>
      <c r="BC558" s="355"/>
      <c r="BD558" s="355"/>
      <c r="BE558" s="355"/>
      <c r="BF558" s="355"/>
      <c r="BG558" s="355"/>
      <c r="BH558" s="355"/>
      <c r="BI558" s="355"/>
      <c r="BJ558" s="355"/>
      <c r="BK558" s="355"/>
      <c r="BL558" s="355"/>
      <c r="BM558" s="355"/>
      <c r="BN558" s="355"/>
      <c r="BO558" s="355"/>
      <c r="BP558" s="355"/>
      <c r="BQ558" s="355"/>
      <c r="BR558" s="355"/>
      <c r="BS558" s="355"/>
      <c r="BT558" s="355"/>
      <c r="BU558" s="355"/>
      <c r="BV558" s="355"/>
      <c r="BW558" s="355"/>
      <c r="BX558" s="355"/>
      <c r="BY558" s="355"/>
      <c r="BZ558" s="355"/>
      <c r="CA558" s="355"/>
      <c r="CB558" s="355"/>
      <c r="CC558" s="355"/>
      <c r="CD558" s="355"/>
      <c r="CE558" s="355"/>
      <c r="CF558" s="355"/>
      <c r="CG558" s="355"/>
      <c r="CH558" s="355"/>
      <c r="CI558" s="355"/>
      <c r="CJ558" s="355"/>
      <c r="CK558" s="355"/>
      <c r="CL558" s="355"/>
      <c r="CM558" s="355"/>
      <c r="CN558" s="355"/>
      <c r="CO558" s="355"/>
      <c r="CP558" s="355"/>
      <c r="CQ558" s="355"/>
      <c r="CR558" s="355"/>
      <c r="CS558" s="355"/>
      <c r="CT558" s="355"/>
      <c r="CU558" s="355"/>
      <c r="CV558" s="355"/>
      <c r="CW558" s="355"/>
      <c r="CX558" s="355"/>
      <c r="CY558" s="355"/>
      <c r="CZ558" s="355"/>
      <c r="DA558" s="355"/>
      <c r="DB558" s="355"/>
      <c r="DC558" s="355"/>
      <c r="DD558" s="355"/>
      <c r="DE558" s="355"/>
      <c r="DF558" s="355"/>
      <c r="DG558" s="355"/>
      <c r="DH558" s="355"/>
      <c r="DI558" s="355"/>
      <c r="DJ558" s="355"/>
      <c r="DK558" s="355"/>
      <c r="DL558" s="355"/>
      <c r="DM558" s="355"/>
      <c r="DN558" s="355"/>
      <c r="DO558" s="355"/>
      <c r="DP558" s="355"/>
      <c r="DQ558" s="355"/>
      <c r="DR558" s="355"/>
      <c r="DS558" s="355"/>
      <c r="DT558" s="355"/>
      <c r="DU558" s="355"/>
      <c r="DV558" s="355"/>
      <c r="DW558" s="355"/>
      <c r="DX558" s="355"/>
      <c r="DY558" s="355"/>
      <c r="DZ558" s="355"/>
      <c r="EA558" s="355"/>
      <c r="EB558" s="355"/>
      <c r="EC558" s="355"/>
      <c r="ED558" s="355"/>
      <c r="EE558" s="355"/>
      <c r="EF558" s="355"/>
      <c r="EG558" s="355"/>
      <c r="EH558" s="355"/>
      <c r="EI558" s="355"/>
      <c r="EJ558" s="355"/>
      <c r="EK558" s="355"/>
      <c r="EL558" s="355"/>
      <c r="EM558" s="355"/>
      <c r="EN558" s="355"/>
      <c r="EO558" s="355"/>
      <c r="EP558" s="355"/>
      <c r="EQ558" s="355"/>
      <c r="ER558" s="355"/>
      <c r="ES558" s="355"/>
      <c r="ET558" s="355"/>
      <c r="EU558" s="355"/>
      <c r="EV558" s="355"/>
      <c r="EW558" s="355"/>
      <c r="EX558" s="355"/>
      <c r="EY558" s="355"/>
      <c r="EZ558" s="355"/>
      <c r="FA558" s="355"/>
      <c r="FB558" s="355"/>
      <c r="FC558" s="355"/>
      <c r="FD558" s="355"/>
      <c r="FE558" s="355"/>
      <c r="FF558" s="355"/>
      <c r="FG558" s="355"/>
      <c r="FH558" s="355"/>
      <c r="FI558" s="355"/>
      <c r="FJ558" s="355"/>
      <c r="FK558" s="355"/>
      <c r="FL558" s="355"/>
      <c r="FM558" s="355"/>
      <c r="FN558" s="355"/>
      <c r="FO558" s="355"/>
      <c r="FP558" s="355"/>
      <c r="FQ558" s="355"/>
      <c r="FR558" s="355"/>
      <c r="FS558" s="355"/>
      <c r="FT558" s="355"/>
      <c r="FU558" s="355"/>
      <c r="FV558" s="355"/>
      <c r="FW558" s="355"/>
      <c r="FX558" s="355"/>
      <c r="FY558" s="355"/>
      <c r="FZ558" s="355"/>
      <c r="GA558" s="355"/>
      <c r="GB558" s="355"/>
      <c r="GC558" s="355"/>
      <c r="GD558" s="355"/>
      <c r="GE558" s="355"/>
      <c r="GF558" s="355"/>
      <c r="GG558" s="355"/>
      <c r="GH558" s="355"/>
      <c r="GI558" s="355"/>
      <c r="GJ558" s="355"/>
      <c r="GK558" s="355"/>
      <c r="GL558" s="355"/>
      <c r="GM558" s="355"/>
      <c r="GN558" s="355"/>
      <c r="GO558" s="355"/>
      <c r="GP558" s="355"/>
      <c r="GQ558" s="355"/>
      <c r="GR558" s="355"/>
      <c r="GS558" s="355"/>
      <c r="GT558" s="355"/>
      <c r="GU558" s="355"/>
      <c r="GV558" s="355"/>
      <c r="GW558" s="355"/>
      <c r="GX558" s="355"/>
      <c r="GY558" s="355"/>
      <c r="GZ558" s="355"/>
      <c r="HA558" s="355"/>
      <c r="HB558" s="355"/>
      <c r="HC558" s="355"/>
      <c r="HD558" s="355"/>
      <c r="HE558" s="355"/>
      <c r="HF558" s="355"/>
      <c r="HG558" s="355"/>
      <c r="HH558" s="355"/>
      <c r="HI558" s="355"/>
      <c r="HJ558" s="355"/>
      <c r="HK558" s="355"/>
      <c r="HL558" s="355"/>
      <c r="HM558" s="355"/>
      <c r="HN558" s="355"/>
      <c r="HO558" s="355"/>
      <c r="HP558" s="355"/>
      <c r="HQ558" s="355"/>
      <c r="HR558" s="355"/>
      <c r="HS558" s="355"/>
      <c r="HT558" s="355"/>
      <c r="HU558" s="355"/>
      <c r="HV558" s="355"/>
      <c r="HW558" s="355"/>
      <c r="HX558" s="355"/>
      <c r="HY558" s="355"/>
      <c r="HZ558" s="355"/>
      <c r="IA558" s="355"/>
      <c r="IB558" s="355"/>
      <c r="IC558" s="355"/>
      <c r="ID558" s="355"/>
      <c r="IE558" s="355"/>
      <c r="IF558" s="355"/>
      <c r="IG558" s="355"/>
      <c r="IH558" s="355"/>
      <c r="II558" s="355"/>
      <c r="IJ558" s="355"/>
      <c r="IK558" s="355"/>
      <c r="IL558" s="355"/>
      <c r="IM558" s="355"/>
      <c r="IN558" s="355"/>
      <c r="IO558" s="355"/>
      <c r="IP558" s="355"/>
      <c r="IQ558" s="355"/>
      <c r="IR558" s="355"/>
      <c r="IS558" s="355"/>
      <c r="IT558" s="355"/>
      <c r="IU558" s="355"/>
      <c r="IV558" s="355"/>
      <c r="IW558" s="355"/>
    </row>
    <row r="559" customFormat="false" ht="12.75" hidden="false" customHeight="false" outlineLevel="1" collapsed="false">
      <c r="A559" s="364"/>
      <c r="B559" s="365"/>
      <c r="C559" s="365"/>
      <c r="D559" s="361"/>
      <c r="E559" s="361"/>
      <c r="F559" s="361"/>
      <c r="G559" s="361"/>
      <c r="H559" s="361"/>
      <c r="I559" s="361"/>
      <c r="J559" s="361"/>
      <c r="K559" s="361"/>
      <c r="L559" s="361"/>
      <c r="M559" s="361"/>
      <c r="N559" s="361"/>
      <c r="O559" s="361"/>
      <c r="P559" s="361"/>
      <c r="Q559" s="361"/>
      <c r="R559" s="361"/>
      <c r="S559" s="361"/>
      <c r="T559" s="361"/>
      <c r="U559" s="361"/>
      <c r="V559" s="361"/>
      <c r="W559" s="361"/>
      <c r="X559" s="361"/>
      <c r="Y559" s="361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  <c r="AM559" s="355"/>
      <c r="AN559" s="355"/>
      <c r="AO559" s="355"/>
      <c r="AP559" s="355"/>
      <c r="AQ559" s="355"/>
      <c r="AR559" s="355"/>
      <c r="AS559" s="355"/>
      <c r="AT559" s="355"/>
      <c r="AU559" s="355"/>
      <c r="AV559" s="355"/>
      <c r="AW559" s="355"/>
      <c r="AX559" s="355"/>
      <c r="AY559" s="355"/>
      <c r="AZ559" s="355"/>
      <c r="BA559" s="355"/>
      <c r="BB559" s="355"/>
      <c r="BC559" s="355"/>
      <c r="BD559" s="355"/>
      <c r="BE559" s="355"/>
      <c r="BF559" s="355"/>
      <c r="BG559" s="355"/>
      <c r="BH559" s="355"/>
      <c r="BI559" s="355"/>
      <c r="BJ559" s="355"/>
      <c r="BK559" s="355"/>
      <c r="BL559" s="355"/>
      <c r="BM559" s="355"/>
      <c r="BN559" s="355"/>
      <c r="BO559" s="355"/>
      <c r="BP559" s="355"/>
      <c r="BQ559" s="355"/>
      <c r="BR559" s="355"/>
      <c r="BS559" s="355"/>
      <c r="BT559" s="355"/>
      <c r="BU559" s="355"/>
      <c r="BV559" s="355"/>
      <c r="BW559" s="355"/>
      <c r="BX559" s="355"/>
      <c r="BY559" s="355"/>
      <c r="BZ559" s="355"/>
      <c r="CA559" s="355"/>
      <c r="CB559" s="355"/>
      <c r="CC559" s="355"/>
      <c r="CD559" s="355"/>
      <c r="CE559" s="355"/>
      <c r="CF559" s="355"/>
      <c r="CG559" s="355"/>
      <c r="CH559" s="355"/>
      <c r="CI559" s="355"/>
      <c r="CJ559" s="355"/>
      <c r="CK559" s="355"/>
      <c r="CL559" s="355"/>
      <c r="CM559" s="355"/>
      <c r="CN559" s="355"/>
      <c r="CO559" s="355"/>
      <c r="CP559" s="355"/>
      <c r="CQ559" s="355"/>
      <c r="CR559" s="355"/>
      <c r="CS559" s="355"/>
      <c r="CT559" s="355"/>
      <c r="CU559" s="355"/>
      <c r="CV559" s="355"/>
      <c r="CW559" s="355"/>
      <c r="CX559" s="355"/>
      <c r="CY559" s="355"/>
      <c r="CZ559" s="355"/>
      <c r="DA559" s="355"/>
      <c r="DB559" s="355"/>
      <c r="DC559" s="355"/>
      <c r="DD559" s="355"/>
      <c r="DE559" s="355"/>
      <c r="DF559" s="355"/>
      <c r="DG559" s="355"/>
      <c r="DH559" s="355"/>
      <c r="DI559" s="355"/>
      <c r="DJ559" s="355"/>
      <c r="DK559" s="355"/>
      <c r="DL559" s="355"/>
      <c r="DM559" s="355"/>
      <c r="DN559" s="355"/>
      <c r="DO559" s="355"/>
      <c r="DP559" s="355"/>
      <c r="DQ559" s="355"/>
      <c r="DR559" s="355"/>
      <c r="DS559" s="355"/>
      <c r="DT559" s="355"/>
      <c r="DU559" s="355"/>
      <c r="DV559" s="355"/>
      <c r="DW559" s="355"/>
      <c r="DX559" s="355"/>
      <c r="DY559" s="355"/>
      <c r="DZ559" s="355"/>
      <c r="EA559" s="355"/>
      <c r="EB559" s="355"/>
      <c r="EC559" s="355"/>
      <c r="ED559" s="355"/>
      <c r="EE559" s="355"/>
      <c r="EF559" s="355"/>
      <c r="EG559" s="355"/>
      <c r="EH559" s="355"/>
      <c r="EI559" s="355"/>
      <c r="EJ559" s="355"/>
      <c r="EK559" s="355"/>
      <c r="EL559" s="355"/>
      <c r="EM559" s="355"/>
      <c r="EN559" s="355"/>
      <c r="EO559" s="355"/>
      <c r="EP559" s="355"/>
      <c r="EQ559" s="355"/>
      <c r="ER559" s="355"/>
      <c r="ES559" s="355"/>
      <c r="ET559" s="355"/>
      <c r="EU559" s="355"/>
      <c r="EV559" s="355"/>
      <c r="EW559" s="355"/>
      <c r="EX559" s="355"/>
      <c r="EY559" s="355"/>
      <c r="EZ559" s="355"/>
      <c r="FA559" s="355"/>
      <c r="FB559" s="355"/>
      <c r="FC559" s="355"/>
      <c r="FD559" s="355"/>
      <c r="FE559" s="355"/>
      <c r="FF559" s="355"/>
      <c r="FG559" s="355"/>
      <c r="FH559" s="355"/>
      <c r="FI559" s="355"/>
      <c r="FJ559" s="355"/>
      <c r="FK559" s="355"/>
      <c r="FL559" s="355"/>
      <c r="FM559" s="355"/>
      <c r="FN559" s="355"/>
      <c r="FO559" s="355"/>
      <c r="FP559" s="355"/>
      <c r="FQ559" s="355"/>
      <c r="FR559" s="355"/>
      <c r="FS559" s="355"/>
      <c r="FT559" s="355"/>
      <c r="FU559" s="355"/>
      <c r="FV559" s="355"/>
      <c r="FW559" s="355"/>
      <c r="FX559" s="355"/>
      <c r="FY559" s="355"/>
      <c r="FZ559" s="355"/>
      <c r="GA559" s="355"/>
      <c r="GB559" s="355"/>
      <c r="GC559" s="355"/>
      <c r="GD559" s="355"/>
      <c r="GE559" s="355"/>
      <c r="GF559" s="355"/>
      <c r="GG559" s="355"/>
      <c r="GH559" s="355"/>
      <c r="GI559" s="355"/>
      <c r="GJ559" s="355"/>
      <c r="GK559" s="355"/>
      <c r="GL559" s="355"/>
      <c r="GM559" s="355"/>
      <c r="GN559" s="355"/>
      <c r="GO559" s="355"/>
      <c r="GP559" s="355"/>
      <c r="GQ559" s="355"/>
      <c r="GR559" s="355"/>
      <c r="GS559" s="355"/>
      <c r="GT559" s="355"/>
      <c r="GU559" s="355"/>
      <c r="GV559" s="355"/>
      <c r="GW559" s="355"/>
      <c r="GX559" s="355"/>
      <c r="GY559" s="355"/>
      <c r="GZ559" s="355"/>
      <c r="HA559" s="355"/>
      <c r="HB559" s="355"/>
      <c r="HC559" s="355"/>
      <c r="HD559" s="355"/>
      <c r="HE559" s="355"/>
      <c r="HF559" s="355"/>
      <c r="HG559" s="355"/>
      <c r="HH559" s="355"/>
      <c r="HI559" s="355"/>
      <c r="HJ559" s="355"/>
      <c r="HK559" s="355"/>
      <c r="HL559" s="355"/>
      <c r="HM559" s="355"/>
      <c r="HN559" s="355"/>
      <c r="HO559" s="355"/>
      <c r="HP559" s="355"/>
      <c r="HQ559" s="355"/>
      <c r="HR559" s="355"/>
      <c r="HS559" s="355"/>
      <c r="HT559" s="355"/>
      <c r="HU559" s="355"/>
      <c r="HV559" s="355"/>
      <c r="HW559" s="355"/>
      <c r="HX559" s="355"/>
      <c r="HY559" s="355"/>
      <c r="HZ559" s="355"/>
      <c r="IA559" s="355"/>
      <c r="IB559" s="355"/>
      <c r="IC559" s="355"/>
      <c r="ID559" s="355"/>
      <c r="IE559" s="355"/>
      <c r="IF559" s="355"/>
      <c r="IG559" s="355"/>
      <c r="IH559" s="355"/>
      <c r="II559" s="355"/>
      <c r="IJ559" s="355"/>
      <c r="IK559" s="355"/>
      <c r="IL559" s="355"/>
      <c r="IM559" s="355"/>
      <c r="IN559" s="355"/>
      <c r="IO559" s="355"/>
      <c r="IP559" s="355"/>
      <c r="IQ559" s="355"/>
      <c r="IR559" s="355"/>
      <c r="IS559" s="355"/>
      <c r="IT559" s="355"/>
      <c r="IU559" s="355"/>
      <c r="IV559" s="355"/>
      <c r="IW559" s="355"/>
    </row>
    <row r="560" customFormat="false" ht="12.75" hidden="false" customHeight="false" outlineLevel="1" collapsed="false">
      <c r="A560" s="364"/>
      <c r="B560" s="365"/>
      <c r="C560" s="365"/>
      <c r="D560" s="361"/>
      <c r="E560" s="361"/>
      <c r="F560" s="361"/>
      <c r="G560" s="361"/>
      <c r="H560" s="361"/>
      <c r="I560" s="361"/>
      <c r="J560" s="361"/>
      <c r="K560" s="361"/>
      <c r="L560" s="361"/>
      <c r="M560" s="361"/>
      <c r="N560" s="361"/>
      <c r="O560" s="361"/>
      <c r="P560" s="361"/>
      <c r="Q560" s="361"/>
      <c r="R560" s="361"/>
      <c r="S560" s="361"/>
      <c r="T560" s="361"/>
      <c r="U560" s="361"/>
      <c r="V560" s="361"/>
      <c r="W560" s="361"/>
      <c r="X560" s="361"/>
      <c r="Y560" s="361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  <c r="AM560" s="355"/>
      <c r="AN560" s="355"/>
      <c r="AO560" s="355"/>
      <c r="AP560" s="355"/>
      <c r="AQ560" s="355"/>
      <c r="AR560" s="355"/>
      <c r="AS560" s="355"/>
      <c r="AT560" s="355"/>
      <c r="AU560" s="355"/>
      <c r="AV560" s="355"/>
      <c r="AW560" s="355"/>
      <c r="AX560" s="355"/>
      <c r="AY560" s="355"/>
      <c r="AZ560" s="355"/>
      <c r="BA560" s="355"/>
      <c r="BB560" s="355"/>
      <c r="BC560" s="355"/>
      <c r="BD560" s="355"/>
      <c r="BE560" s="355"/>
      <c r="BF560" s="355"/>
      <c r="BG560" s="355"/>
      <c r="BH560" s="355"/>
      <c r="BI560" s="355"/>
      <c r="BJ560" s="355"/>
      <c r="BK560" s="355"/>
      <c r="BL560" s="355"/>
      <c r="BM560" s="355"/>
      <c r="BN560" s="355"/>
      <c r="BO560" s="355"/>
      <c r="BP560" s="355"/>
      <c r="BQ560" s="355"/>
      <c r="BR560" s="355"/>
      <c r="BS560" s="355"/>
      <c r="BT560" s="355"/>
      <c r="BU560" s="355"/>
      <c r="BV560" s="355"/>
      <c r="BW560" s="355"/>
      <c r="BX560" s="355"/>
      <c r="BY560" s="355"/>
      <c r="BZ560" s="355"/>
      <c r="CA560" s="355"/>
      <c r="CB560" s="355"/>
      <c r="CC560" s="355"/>
      <c r="CD560" s="355"/>
      <c r="CE560" s="355"/>
      <c r="CF560" s="355"/>
      <c r="CG560" s="355"/>
      <c r="CH560" s="355"/>
      <c r="CI560" s="355"/>
      <c r="CJ560" s="355"/>
      <c r="CK560" s="355"/>
      <c r="CL560" s="355"/>
      <c r="CM560" s="355"/>
      <c r="CN560" s="355"/>
      <c r="CO560" s="355"/>
      <c r="CP560" s="355"/>
      <c r="CQ560" s="355"/>
      <c r="CR560" s="355"/>
      <c r="CS560" s="355"/>
      <c r="CT560" s="355"/>
      <c r="CU560" s="355"/>
      <c r="CV560" s="355"/>
      <c r="CW560" s="355"/>
      <c r="CX560" s="355"/>
      <c r="CY560" s="355"/>
      <c r="CZ560" s="355"/>
      <c r="DA560" s="355"/>
      <c r="DB560" s="355"/>
      <c r="DC560" s="355"/>
      <c r="DD560" s="355"/>
      <c r="DE560" s="355"/>
      <c r="DF560" s="355"/>
      <c r="DG560" s="355"/>
      <c r="DH560" s="355"/>
      <c r="DI560" s="355"/>
      <c r="DJ560" s="355"/>
      <c r="DK560" s="355"/>
      <c r="DL560" s="355"/>
      <c r="DM560" s="355"/>
      <c r="DN560" s="355"/>
      <c r="DO560" s="355"/>
      <c r="DP560" s="355"/>
      <c r="DQ560" s="355"/>
      <c r="DR560" s="355"/>
      <c r="DS560" s="355"/>
      <c r="DT560" s="355"/>
      <c r="DU560" s="355"/>
      <c r="DV560" s="355"/>
      <c r="DW560" s="355"/>
      <c r="DX560" s="355"/>
      <c r="DY560" s="355"/>
      <c r="DZ560" s="355"/>
      <c r="EA560" s="355"/>
      <c r="EB560" s="355"/>
      <c r="EC560" s="355"/>
      <c r="ED560" s="355"/>
      <c r="EE560" s="355"/>
      <c r="EF560" s="355"/>
      <c r="EG560" s="355"/>
      <c r="EH560" s="355"/>
      <c r="EI560" s="355"/>
      <c r="EJ560" s="355"/>
      <c r="EK560" s="355"/>
      <c r="EL560" s="355"/>
      <c r="EM560" s="355"/>
      <c r="EN560" s="355"/>
      <c r="EO560" s="355"/>
      <c r="EP560" s="355"/>
      <c r="EQ560" s="355"/>
      <c r="ER560" s="355"/>
      <c r="ES560" s="355"/>
      <c r="ET560" s="355"/>
      <c r="EU560" s="355"/>
      <c r="EV560" s="355"/>
      <c r="EW560" s="355"/>
      <c r="EX560" s="355"/>
      <c r="EY560" s="355"/>
      <c r="EZ560" s="355"/>
      <c r="FA560" s="355"/>
      <c r="FB560" s="355"/>
      <c r="FC560" s="355"/>
      <c r="FD560" s="355"/>
      <c r="FE560" s="355"/>
      <c r="FF560" s="355"/>
      <c r="FG560" s="355"/>
      <c r="FH560" s="355"/>
      <c r="FI560" s="355"/>
      <c r="FJ560" s="355"/>
      <c r="FK560" s="355"/>
      <c r="FL560" s="355"/>
      <c r="FM560" s="355"/>
      <c r="FN560" s="355"/>
      <c r="FO560" s="355"/>
      <c r="FP560" s="355"/>
      <c r="FQ560" s="355"/>
      <c r="FR560" s="355"/>
      <c r="FS560" s="355"/>
      <c r="FT560" s="355"/>
      <c r="FU560" s="355"/>
      <c r="FV560" s="355"/>
      <c r="FW560" s="355"/>
      <c r="FX560" s="355"/>
      <c r="FY560" s="355"/>
      <c r="FZ560" s="355"/>
      <c r="GA560" s="355"/>
      <c r="GB560" s="355"/>
      <c r="GC560" s="355"/>
      <c r="GD560" s="355"/>
      <c r="GE560" s="355"/>
      <c r="GF560" s="355"/>
      <c r="GG560" s="355"/>
      <c r="GH560" s="355"/>
      <c r="GI560" s="355"/>
      <c r="GJ560" s="355"/>
      <c r="GK560" s="355"/>
      <c r="GL560" s="355"/>
      <c r="GM560" s="355"/>
      <c r="GN560" s="355"/>
      <c r="GO560" s="355"/>
      <c r="GP560" s="355"/>
      <c r="GQ560" s="355"/>
      <c r="GR560" s="355"/>
      <c r="GS560" s="355"/>
      <c r="GT560" s="355"/>
      <c r="GU560" s="355"/>
      <c r="GV560" s="355"/>
      <c r="GW560" s="355"/>
      <c r="GX560" s="355"/>
      <c r="GY560" s="355"/>
      <c r="GZ560" s="355"/>
      <c r="HA560" s="355"/>
      <c r="HB560" s="355"/>
      <c r="HC560" s="355"/>
      <c r="HD560" s="355"/>
      <c r="HE560" s="355"/>
      <c r="HF560" s="355"/>
      <c r="HG560" s="355"/>
      <c r="HH560" s="355"/>
      <c r="HI560" s="355"/>
      <c r="HJ560" s="355"/>
      <c r="HK560" s="355"/>
      <c r="HL560" s="355"/>
      <c r="HM560" s="355"/>
      <c r="HN560" s="355"/>
      <c r="HO560" s="355"/>
      <c r="HP560" s="355"/>
      <c r="HQ560" s="355"/>
      <c r="HR560" s="355"/>
      <c r="HS560" s="355"/>
      <c r="HT560" s="355"/>
      <c r="HU560" s="355"/>
      <c r="HV560" s="355"/>
      <c r="HW560" s="355"/>
      <c r="HX560" s="355"/>
      <c r="HY560" s="355"/>
      <c r="HZ560" s="355"/>
      <c r="IA560" s="355"/>
      <c r="IB560" s="355"/>
      <c r="IC560" s="355"/>
      <c r="ID560" s="355"/>
      <c r="IE560" s="355"/>
      <c r="IF560" s="355"/>
      <c r="IG560" s="355"/>
      <c r="IH560" s="355"/>
      <c r="II560" s="355"/>
      <c r="IJ560" s="355"/>
      <c r="IK560" s="355"/>
      <c r="IL560" s="355"/>
      <c r="IM560" s="355"/>
      <c r="IN560" s="355"/>
      <c r="IO560" s="355"/>
      <c r="IP560" s="355"/>
      <c r="IQ560" s="355"/>
      <c r="IR560" s="355"/>
      <c r="IS560" s="355"/>
      <c r="IT560" s="355"/>
      <c r="IU560" s="355"/>
      <c r="IV560" s="355"/>
      <c r="IW560" s="355"/>
    </row>
    <row r="561" customFormat="false" ht="12.75" hidden="false" customHeight="false" outlineLevel="1" collapsed="false">
      <c r="A561" s="364"/>
      <c r="B561" s="365"/>
      <c r="C561" s="365"/>
      <c r="D561" s="361"/>
      <c r="E561" s="361"/>
      <c r="F561" s="361"/>
      <c r="G561" s="361"/>
      <c r="H561" s="361"/>
      <c r="I561" s="361"/>
      <c r="J561" s="361"/>
      <c r="K561" s="361"/>
      <c r="L561" s="361"/>
      <c r="M561" s="361"/>
      <c r="N561" s="361"/>
      <c r="O561" s="361"/>
      <c r="P561" s="361"/>
      <c r="Q561" s="361"/>
      <c r="R561" s="361"/>
      <c r="S561" s="361"/>
      <c r="T561" s="361"/>
      <c r="U561" s="361"/>
      <c r="V561" s="361"/>
      <c r="W561" s="361"/>
      <c r="X561" s="361"/>
      <c r="Y561" s="361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  <c r="AM561" s="355"/>
      <c r="AN561" s="355"/>
      <c r="AO561" s="355"/>
      <c r="AP561" s="355"/>
      <c r="AQ561" s="355"/>
      <c r="AR561" s="355"/>
      <c r="AS561" s="355"/>
      <c r="AT561" s="355"/>
      <c r="AU561" s="355"/>
      <c r="AV561" s="355"/>
      <c r="AW561" s="355"/>
      <c r="AX561" s="355"/>
      <c r="AY561" s="355"/>
      <c r="AZ561" s="355"/>
      <c r="BA561" s="355"/>
      <c r="BB561" s="355"/>
      <c r="BC561" s="355"/>
      <c r="BD561" s="355"/>
      <c r="BE561" s="355"/>
      <c r="BF561" s="355"/>
      <c r="BG561" s="355"/>
      <c r="BH561" s="355"/>
      <c r="BI561" s="355"/>
      <c r="BJ561" s="355"/>
      <c r="BK561" s="355"/>
      <c r="BL561" s="355"/>
      <c r="BM561" s="355"/>
      <c r="BN561" s="355"/>
      <c r="BO561" s="355"/>
      <c r="BP561" s="355"/>
      <c r="BQ561" s="355"/>
      <c r="BR561" s="355"/>
      <c r="BS561" s="355"/>
      <c r="BT561" s="355"/>
      <c r="BU561" s="355"/>
      <c r="BV561" s="355"/>
      <c r="BW561" s="355"/>
      <c r="BX561" s="355"/>
      <c r="BY561" s="355"/>
      <c r="BZ561" s="355"/>
      <c r="CA561" s="355"/>
      <c r="CB561" s="355"/>
      <c r="CC561" s="355"/>
      <c r="CD561" s="355"/>
      <c r="CE561" s="355"/>
      <c r="CF561" s="355"/>
      <c r="CG561" s="355"/>
      <c r="CH561" s="355"/>
      <c r="CI561" s="355"/>
      <c r="CJ561" s="355"/>
      <c r="CK561" s="355"/>
      <c r="CL561" s="355"/>
      <c r="CM561" s="355"/>
      <c r="CN561" s="355"/>
      <c r="CO561" s="355"/>
      <c r="CP561" s="355"/>
      <c r="CQ561" s="355"/>
      <c r="CR561" s="355"/>
      <c r="CS561" s="355"/>
      <c r="CT561" s="355"/>
      <c r="CU561" s="355"/>
      <c r="CV561" s="355"/>
      <c r="CW561" s="355"/>
      <c r="CX561" s="355"/>
      <c r="CY561" s="355"/>
      <c r="CZ561" s="355"/>
      <c r="DA561" s="355"/>
      <c r="DB561" s="355"/>
      <c r="DC561" s="355"/>
      <c r="DD561" s="355"/>
      <c r="DE561" s="355"/>
      <c r="DF561" s="355"/>
      <c r="DG561" s="355"/>
      <c r="DH561" s="355"/>
      <c r="DI561" s="355"/>
      <c r="DJ561" s="355"/>
      <c r="DK561" s="355"/>
      <c r="DL561" s="355"/>
      <c r="DM561" s="355"/>
      <c r="DN561" s="355"/>
      <c r="DO561" s="355"/>
      <c r="DP561" s="355"/>
      <c r="DQ561" s="355"/>
      <c r="DR561" s="355"/>
      <c r="DS561" s="355"/>
      <c r="DT561" s="355"/>
      <c r="DU561" s="355"/>
      <c r="DV561" s="355"/>
      <c r="DW561" s="355"/>
      <c r="DX561" s="355"/>
      <c r="DY561" s="355"/>
      <c r="DZ561" s="355"/>
      <c r="EA561" s="355"/>
      <c r="EB561" s="355"/>
      <c r="EC561" s="355"/>
      <c r="ED561" s="355"/>
      <c r="EE561" s="355"/>
      <c r="EF561" s="355"/>
      <c r="EG561" s="355"/>
      <c r="EH561" s="355"/>
      <c r="EI561" s="355"/>
      <c r="EJ561" s="355"/>
      <c r="EK561" s="355"/>
      <c r="EL561" s="355"/>
      <c r="EM561" s="355"/>
      <c r="EN561" s="355"/>
      <c r="EO561" s="355"/>
      <c r="EP561" s="355"/>
      <c r="EQ561" s="355"/>
      <c r="ER561" s="355"/>
      <c r="ES561" s="355"/>
      <c r="ET561" s="355"/>
      <c r="EU561" s="355"/>
      <c r="EV561" s="355"/>
      <c r="EW561" s="355"/>
      <c r="EX561" s="355"/>
      <c r="EY561" s="355"/>
      <c r="EZ561" s="355"/>
      <c r="FA561" s="355"/>
      <c r="FB561" s="355"/>
      <c r="FC561" s="355"/>
      <c r="FD561" s="355"/>
      <c r="FE561" s="355"/>
      <c r="FF561" s="355"/>
      <c r="FG561" s="355"/>
      <c r="FH561" s="355"/>
      <c r="FI561" s="355"/>
      <c r="FJ561" s="355"/>
      <c r="FK561" s="355"/>
      <c r="FL561" s="355"/>
      <c r="FM561" s="355"/>
      <c r="FN561" s="355"/>
      <c r="FO561" s="355"/>
      <c r="FP561" s="355"/>
      <c r="FQ561" s="355"/>
      <c r="FR561" s="355"/>
      <c r="FS561" s="355"/>
      <c r="FT561" s="355"/>
      <c r="FU561" s="355"/>
      <c r="FV561" s="355"/>
      <c r="FW561" s="355"/>
      <c r="FX561" s="355"/>
      <c r="FY561" s="355"/>
      <c r="FZ561" s="355"/>
      <c r="GA561" s="355"/>
      <c r="GB561" s="355"/>
      <c r="GC561" s="355"/>
      <c r="GD561" s="355"/>
      <c r="GE561" s="355"/>
      <c r="GF561" s="355"/>
      <c r="GG561" s="355"/>
      <c r="GH561" s="355"/>
      <c r="GI561" s="355"/>
      <c r="GJ561" s="355"/>
      <c r="GK561" s="355"/>
      <c r="GL561" s="355"/>
      <c r="GM561" s="355"/>
      <c r="GN561" s="355"/>
      <c r="GO561" s="355"/>
      <c r="GP561" s="355"/>
      <c r="GQ561" s="355"/>
      <c r="GR561" s="355"/>
      <c r="GS561" s="355"/>
      <c r="GT561" s="355"/>
      <c r="GU561" s="355"/>
      <c r="GV561" s="355"/>
      <c r="GW561" s="355"/>
      <c r="GX561" s="355"/>
      <c r="GY561" s="355"/>
      <c r="GZ561" s="355"/>
      <c r="HA561" s="355"/>
      <c r="HB561" s="355"/>
      <c r="HC561" s="355"/>
      <c r="HD561" s="355"/>
      <c r="HE561" s="355"/>
      <c r="HF561" s="355"/>
      <c r="HG561" s="355"/>
      <c r="HH561" s="355"/>
      <c r="HI561" s="355"/>
      <c r="HJ561" s="355"/>
      <c r="HK561" s="355"/>
      <c r="HL561" s="355"/>
      <c r="HM561" s="355"/>
      <c r="HN561" s="355"/>
      <c r="HO561" s="355"/>
      <c r="HP561" s="355"/>
      <c r="HQ561" s="355"/>
      <c r="HR561" s="355"/>
      <c r="HS561" s="355"/>
      <c r="HT561" s="355"/>
      <c r="HU561" s="355"/>
      <c r="HV561" s="355"/>
      <c r="HW561" s="355"/>
      <c r="HX561" s="355"/>
      <c r="HY561" s="355"/>
      <c r="HZ561" s="355"/>
      <c r="IA561" s="355"/>
      <c r="IB561" s="355"/>
      <c r="IC561" s="355"/>
      <c r="ID561" s="355"/>
      <c r="IE561" s="355"/>
      <c r="IF561" s="355"/>
      <c r="IG561" s="355"/>
      <c r="IH561" s="355"/>
      <c r="II561" s="355"/>
      <c r="IJ561" s="355"/>
      <c r="IK561" s="355"/>
      <c r="IL561" s="355"/>
      <c r="IM561" s="355"/>
      <c r="IN561" s="355"/>
      <c r="IO561" s="355"/>
      <c r="IP561" s="355"/>
      <c r="IQ561" s="355"/>
      <c r="IR561" s="355"/>
      <c r="IS561" s="355"/>
      <c r="IT561" s="355"/>
      <c r="IU561" s="355"/>
      <c r="IV561" s="355"/>
      <c r="IW561" s="355"/>
    </row>
    <row r="562" customFormat="false" ht="12.75" hidden="false" customHeight="false" outlineLevel="1" collapsed="false">
      <c r="A562" s="275"/>
      <c r="B562" s="365"/>
      <c r="C562" s="365"/>
      <c r="D562" s="361"/>
      <c r="E562" s="361"/>
      <c r="F562" s="361"/>
      <c r="G562" s="361"/>
      <c r="H562" s="361"/>
      <c r="I562" s="361"/>
      <c r="J562" s="361"/>
      <c r="K562" s="361"/>
      <c r="L562" s="361"/>
      <c r="M562" s="361"/>
      <c r="N562" s="361"/>
      <c r="O562" s="361"/>
      <c r="P562" s="361"/>
      <c r="Q562" s="361"/>
      <c r="R562" s="361"/>
      <c r="S562" s="361"/>
      <c r="T562" s="361"/>
      <c r="U562" s="361"/>
      <c r="V562" s="361"/>
      <c r="W562" s="361"/>
      <c r="X562" s="361"/>
      <c r="Y562" s="361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  <c r="AM562" s="355"/>
      <c r="AN562" s="355"/>
      <c r="AO562" s="355"/>
      <c r="AP562" s="355"/>
      <c r="AQ562" s="355"/>
      <c r="AR562" s="355"/>
      <c r="AS562" s="355"/>
      <c r="AT562" s="355"/>
      <c r="AU562" s="355"/>
      <c r="AV562" s="355"/>
      <c r="AW562" s="355"/>
      <c r="AX562" s="355"/>
      <c r="AY562" s="355"/>
      <c r="AZ562" s="355"/>
      <c r="BA562" s="355"/>
      <c r="BB562" s="355"/>
      <c r="BC562" s="355"/>
      <c r="BD562" s="355"/>
      <c r="BE562" s="355"/>
      <c r="BF562" s="355"/>
      <c r="BG562" s="355"/>
      <c r="BH562" s="355"/>
      <c r="BI562" s="355"/>
      <c r="BJ562" s="355"/>
      <c r="BK562" s="355"/>
      <c r="BL562" s="355"/>
      <c r="BM562" s="355"/>
      <c r="BN562" s="355"/>
      <c r="BO562" s="355"/>
      <c r="BP562" s="355"/>
      <c r="BQ562" s="355"/>
      <c r="BR562" s="355"/>
      <c r="BS562" s="355"/>
      <c r="BT562" s="355"/>
      <c r="BU562" s="355"/>
      <c r="BV562" s="355"/>
      <c r="BW562" s="355"/>
      <c r="BX562" s="355"/>
      <c r="BY562" s="355"/>
      <c r="BZ562" s="355"/>
      <c r="CA562" s="355"/>
      <c r="CB562" s="355"/>
      <c r="CC562" s="355"/>
      <c r="CD562" s="355"/>
      <c r="CE562" s="355"/>
      <c r="CF562" s="355"/>
      <c r="CG562" s="355"/>
      <c r="CH562" s="355"/>
      <c r="CI562" s="355"/>
      <c r="CJ562" s="355"/>
      <c r="CK562" s="355"/>
      <c r="CL562" s="355"/>
      <c r="CM562" s="355"/>
      <c r="CN562" s="355"/>
      <c r="CO562" s="355"/>
      <c r="CP562" s="355"/>
      <c r="CQ562" s="355"/>
      <c r="CR562" s="355"/>
      <c r="CS562" s="355"/>
      <c r="CT562" s="355"/>
      <c r="CU562" s="355"/>
      <c r="CV562" s="355"/>
      <c r="CW562" s="355"/>
      <c r="CX562" s="355"/>
      <c r="CY562" s="355"/>
      <c r="CZ562" s="355"/>
      <c r="DA562" s="355"/>
      <c r="DB562" s="355"/>
      <c r="DC562" s="355"/>
      <c r="DD562" s="355"/>
      <c r="DE562" s="355"/>
      <c r="DF562" s="355"/>
      <c r="DG562" s="355"/>
      <c r="DH562" s="355"/>
      <c r="DI562" s="355"/>
      <c r="DJ562" s="355"/>
      <c r="DK562" s="355"/>
      <c r="DL562" s="355"/>
      <c r="DM562" s="355"/>
      <c r="DN562" s="355"/>
      <c r="DO562" s="355"/>
      <c r="DP562" s="355"/>
      <c r="DQ562" s="355"/>
      <c r="DR562" s="355"/>
      <c r="DS562" s="355"/>
      <c r="DT562" s="355"/>
      <c r="DU562" s="355"/>
      <c r="DV562" s="355"/>
      <c r="DW562" s="355"/>
      <c r="DX562" s="355"/>
      <c r="DY562" s="355"/>
      <c r="DZ562" s="355"/>
      <c r="EA562" s="355"/>
      <c r="EB562" s="355"/>
      <c r="EC562" s="355"/>
      <c r="ED562" s="355"/>
      <c r="EE562" s="355"/>
      <c r="EF562" s="355"/>
      <c r="EG562" s="355"/>
      <c r="EH562" s="355"/>
      <c r="EI562" s="355"/>
      <c r="EJ562" s="355"/>
      <c r="EK562" s="355"/>
      <c r="EL562" s="355"/>
      <c r="EM562" s="355"/>
      <c r="EN562" s="355"/>
      <c r="EO562" s="355"/>
      <c r="EP562" s="355"/>
      <c r="EQ562" s="355"/>
      <c r="ER562" s="355"/>
      <c r="ES562" s="355"/>
      <c r="ET562" s="355"/>
      <c r="EU562" s="355"/>
      <c r="EV562" s="355"/>
      <c r="EW562" s="355"/>
      <c r="EX562" s="355"/>
      <c r="EY562" s="355"/>
      <c r="EZ562" s="355"/>
      <c r="FA562" s="355"/>
      <c r="FB562" s="355"/>
      <c r="FC562" s="355"/>
      <c r="FD562" s="355"/>
      <c r="FE562" s="355"/>
      <c r="FF562" s="355"/>
      <c r="FG562" s="355"/>
      <c r="FH562" s="355"/>
      <c r="FI562" s="355"/>
      <c r="FJ562" s="355"/>
      <c r="FK562" s="355"/>
      <c r="FL562" s="355"/>
      <c r="FM562" s="355"/>
      <c r="FN562" s="355"/>
      <c r="FO562" s="355"/>
      <c r="FP562" s="355"/>
      <c r="FQ562" s="355"/>
      <c r="FR562" s="355"/>
      <c r="FS562" s="355"/>
      <c r="FT562" s="355"/>
      <c r="FU562" s="355"/>
      <c r="FV562" s="355"/>
      <c r="FW562" s="355"/>
      <c r="FX562" s="355"/>
      <c r="FY562" s="355"/>
      <c r="FZ562" s="355"/>
      <c r="GA562" s="355"/>
      <c r="GB562" s="355"/>
      <c r="GC562" s="355"/>
      <c r="GD562" s="355"/>
      <c r="GE562" s="355"/>
      <c r="GF562" s="355"/>
      <c r="GG562" s="355"/>
      <c r="GH562" s="355"/>
      <c r="GI562" s="355"/>
      <c r="GJ562" s="355"/>
      <c r="GK562" s="355"/>
      <c r="GL562" s="355"/>
      <c r="GM562" s="355"/>
      <c r="GN562" s="355"/>
      <c r="GO562" s="355"/>
      <c r="GP562" s="355"/>
      <c r="GQ562" s="355"/>
      <c r="GR562" s="355"/>
      <c r="GS562" s="355"/>
      <c r="GT562" s="355"/>
      <c r="GU562" s="355"/>
      <c r="GV562" s="355"/>
      <c r="GW562" s="355"/>
      <c r="GX562" s="355"/>
      <c r="GY562" s="355"/>
      <c r="GZ562" s="355"/>
      <c r="HA562" s="355"/>
      <c r="HB562" s="355"/>
      <c r="HC562" s="355"/>
      <c r="HD562" s="355"/>
      <c r="HE562" s="355"/>
      <c r="HF562" s="355"/>
      <c r="HG562" s="355"/>
      <c r="HH562" s="355"/>
      <c r="HI562" s="355"/>
      <c r="HJ562" s="355"/>
      <c r="HK562" s="355"/>
      <c r="HL562" s="355"/>
      <c r="HM562" s="355"/>
      <c r="HN562" s="355"/>
      <c r="HO562" s="355"/>
      <c r="HP562" s="355"/>
      <c r="HQ562" s="355"/>
      <c r="HR562" s="355"/>
      <c r="HS562" s="355"/>
      <c r="HT562" s="355"/>
      <c r="HU562" s="355"/>
      <c r="HV562" s="355"/>
      <c r="HW562" s="355"/>
      <c r="HX562" s="355"/>
      <c r="HY562" s="355"/>
      <c r="HZ562" s="355"/>
      <c r="IA562" s="355"/>
      <c r="IB562" s="355"/>
      <c r="IC562" s="355"/>
      <c r="ID562" s="355"/>
      <c r="IE562" s="355"/>
      <c r="IF562" s="355"/>
      <c r="IG562" s="355"/>
      <c r="IH562" s="355"/>
      <c r="II562" s="355"/>
      <c r="IJ562" s="355"/>
      <c r="IK562" s="355"/>
      <c r="IL562" s="355"/>
      <c r="IM562" s="355"/>
      <c r="IN562" s="355"/>
      <c r="IO562" s="355"/>
      <c r="IP562" s="355"/>
      <c r="IQ562" s="355"/>
      <c r="IR562" s="355"/>
      <c r="IS562" s="355"/>
      <c r="IT562" s="355"/>
      <c r="IU562" s="355"/>
      <c r="IV562" s="355"/>
      <c r="IW562" s="355"/>
    </row>
    <row r="563" customFormat="false" ht="12.75" hidden="false" customHeight="false" outlineLevel="1" collapsed="false">
      <c r="A563" s="364"/>
      <c r="B563" s="365"/>
      <c r="C563" s="365"/>
      <c r="D563" s="361"/>
      <c r="E563" s="361"/>
      <c r="F563" s="361"/>
      <c r="G563" s="361"/>
      <c r="H563" s="361"/>
      <c r="I563" s="361"/>
      <c r="J563" s="361"/>
      <c r="K563" s="361"/>
      <c r="L563" s="361"/>
      <c r="M563" s="361"/>
      <c r="N563" s="361"/>
      <c r="O563" s="361"/>
      <c r="P563" s="361"/>
      <c r="Q563" s="361"/>
      <c r="R563" s="361"/>
      <c r="S563" s="361"/>
      <c r="T563" s="361"/>
      <c r="U563" s="361"/>
      <c r="V563" s="361"/>
      <c r="W563" s="361"/>
      <c r="X563" s="361"/>
      <c r="Y563" s="361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  <c r="AM563" s="355"/>
      <c r="AN563" s="355"/>
      <c r="AO563" s="355"/>
      <c r="AP563" s="355"/>
      <c r="AQ563" s="355"/>
      <c r="AR563" s="355"/>
      <c r="AS563" s="355"/>
      <c r="AT563" s="355"/>
      <c r="AU563" s="355"/>
      <c r="AV563" s="355"/>
      <c r="AW563" s="355"/>
      <c r="AX563" s="355"/>
      <c r="AY563" s="355"/>
      <c r="AZ563" s="355"/>
      <c r="BA563" s="355"/>
      <c r="BB563" s="355"/>
      <c r="BC563" s="355"/>
      <c r="BD563" s="355"/>
      <c r="BE563" s="355"/>
      <c r="BF563" s="355"/>
      <c r="BG563" s="355"/>
      <c r="BH563" s="355"/>
      <c r="BI563" s="355"/>
      <c r="BJ563" s="355"/>
      <c r="BK563" s="355"/>
      <c r="BL563" s="355"/>
      <c r="BM563" s="355"/>
      <c r="BN563" s="355"/>
      <c r="BO563" s="355"/>
      <c r="BP563" s="355"/>
      <c r="BQ563" s="355"/>
      <c r="BR563" s="355"/>
      <c r="BS563" s="355"/>
      <c r="BT563" s="355"/>
      <c r="BU563" s="355"/>
      <c r="BV563" s="355"/>
      <c r="BW563" s="355"/>
      <c r="BX563" s="355"/>
      <c r="BY563" s="355"/>
      <c r="BZ563" s="355"/>
      <c r="CA563" s="355"/>
      <c r="CB563" s="355"/>
      <c r="CC563" s="355"/>
      <c r="CD563" s="355"/>
      <c r="CE563" s="355"/>
      <c r="CF563" s="355"/>
      <c r="CG563" s="355"/>
      <c r="CH563" s="355"/>
      <c r="CI563" s="355"/>
      <c r="CJ563" s="355"/>
      <c r="CK563" s="355"/>
      <c r="CL563" s="355"/>
      <c r="CM563" s="355"/>
      <c r="CN563" s="355"/>
      <c r="CO563" s="355"/>
      <c r="CP563" s="355"/>
      <c r="CQ563" s="355"/>
      <c r="CR563" s="355"/>
      <c r="CS563" s="355"/>
      <c r="CT563" s="355"/>
      <c r="CU563" s="355"/>
      <c r="CV563" s="355"/>
      <c r="CW563" s="355"/>
      <c r="CX563" s="355"/>
      <c r="CY563" s="355"/>
      <c r="CZ563" s="355"/>
      <c r="DA563" s="355"/>
      <c r="DB563" s="355"/>
      <c r="DC563" s="355"/>
      <c r="DD563" s="355"/>
      <c r="DE563" s="355"/>
      <c r="DF563" s="355"/>
      <c r="DG563" s="355"/>
      <c r="DH563" s="355"/>
      <c r="DI563" s="355"/>
      <c r="DJ563" s="355"/>
      <c r="DK563" s="355"/>
      <c r="DL563" s="355"/>
      <c r="DM563" s="355"/>
      <c r="DN563" s="355"/>
      <c r="DO563" s="355"/>
      <c r="DP563" s="355"/>
      <c r="DQ563" s="355"/>
      <c r="DR563" s="355"/>
      <c r="DS563" s="355"/>
      <c r="DT563" s="355"/>
      <c r="DU563" s="355"/>
      <c r="DV563" s="355"/>
      <c r="DW563" s="355"/>
      <c r="DX563" s="355"/>
      <c r="DY563" s="355"/>
      <c r="DZ563" s="355"/>
      <c r="EA563" s="355"/>
      <c r="EB563" s="355"/>
      <c r="EC563" s="355"/>
      <c r="ED563" s="355"/>
      <c r="EE563" s="355"/>
      <c r="EF563" s="355"/>
      <c r="EG563" s="355"/>
      <c r="EH563" s="355"/>
      <c r="EI563" s="355"/>
      <c r="EJ563" s="355"/>
      <c r="EK563" s="355"/>
      <c r="EL563" s="355"/>
      <c r="EM563" s="355"/>
      <c r="EN563" s="355"/>
      <c r="EO563" s="355"/>
      <c r="EP563" s="355"/>
      <c r="EQ563" s="355"/>
      <c r="ER563" s="355"/>
      <c r="ES563" s="355"/>
      <c r="ET563" s="355"/>
      <c r="EU563" s="355"/>
      <c r="EV563" s="355"/>
      <c r="EW563" s="355"/>
      <c r="EX563" s="355"/>
      <c r="EY563" s="355"/>
      <c r="EZ563" s="355"/>
      <c r="FA563" s="355"/>
      <c r="FB563" s="355"/>
      <c r="FC563" s="355"/>
      <c r="FD563" s="355"/>
      <c r="FE563" s="355"/>
      <c r="FF563" s="355"/>
      <c r="FG563" s="355"/>
      <c r="FH563" s="355"/>
      <c r="FI563" s="355"/>
      <c r="FJ563" s="355"/>
      <c r="FK563" s="355"/>
      <c r="FL563" s="355"/>
      <c r="FM563" s="355"/>
      <c r="FN563" s="355"/>
      <c r="FO563" s="355"/>
      <c r="FP563" s="355"/>
      <c r="FQ563" s="355"/>
      <c r="FR563" s="355"/>
      <c r="FS563" s="355"/>
      <c r="FT563" s="355"/>
      <c r="FU563" s="355"/>
      <c r="FV563" s="355"/>
      <c r="FW563" s="355"/>
      <c r="FX563" s="355"/>
      <c r="FY563" s="355"/>
      <c r="FZ563" s="355"/>
      <c r="GA563" s="355"/>
      <c r="GB563" s="355"/>
      <c r="GC563" s="355"/>
      <c r="GD563" s="355"/>
      <c r="GE563" s="355"/>
      <c r="GF563" s="355"/>
      <c r="GG563" s="355"/>
      <c r="GH563" s="355"/>
      <c r="GI563" s="355"/>
      <c r="GJ563" s="355"/>
      <c r="GK563" s="355"/>
      <c r="GL563" s="355"/>
      <c r="GM563" s="355"/>
      <c r="GN563" s="355"/>
      <c r="GO563" s="355"/>
      <c r="GP563" s="355"/>
      <c r="GQ563" s="355"/>
      <c r="GR563" s="355"/>
      <c r="GS563" s="355"/>
      <c r="GT563" s="355"/>
      <c r="GU563" s="355"/>
      <c r="GV563" s="355"/>
      <c r="GW563" s="355"/>
      <c r="GX563" s="355"/>
      <c r="GY563" s="355"/>
      <c r="GZ563" s="355"/>
      <c r="HA563" s="355"/>
      <c r="HB563" s="355"/>
      <c r="HC563" s="355"/>
      <c r="HD563" s="355"/>
      <c r="HE563" s="355"/>
      <c r="HF563" s="355"/>
      <c r="HG563" s="355"/>
      <c r="HH563" s="355"/>
      <c r="HI563" s="355"/>
      <c r="HJ563" s="355"/>
      <c r="HK563" s="355"/>
      <c r="HL563" s="355"/>
      <c r="HM563" s="355"/>
      <c r="HN563" s="355"/>
      <c r="HO563" s="355"/>
      <c r="HP563" s="355"/>
      <c r="HQ563" s="355"/>
      <c r="HR563" s="355"/>
      <c r="HS563" s="355"/>
      <c r="HT563" s="355"/>
      <c r="HU563" s="355"/>
      <c r="HV563" s="355"/>
      <c r="HW563" s="355"/>
      <c r="HX563" s="355"/>
      <c r="HY563" s="355"/>
      <c r="HZ563" s="355"/>
      <c r="IA563" s="355"/>
      <c r="IB563" s="355"/>
      <c r="IC563" s="355"/>
      <c r="ID563" s="355"/>
      <c r="IE563" s="355"/>
      <c r="IF563" s="355"/>
      <c r="IG563" s="355"/>
      <c r="IH563" s="355"/>
      <c r="II563" s="355"/>
      <c r="IJ563" s="355"/>
      <c r="IK563" s="355"/>
      <c r="IL563" s="355"/>
      <c r="IM563" s="355"/>
      <c r="IN563" s="355"/>
      <c r="IO563" s="355"/>
      <c r="IP563" s="355"/>
      <c r="IQ563" s="355"/>
      <c r="IR563" s="355"/>
      <c r="IS563" s="355"/>
      <c r="IT563" s="355"/>
      <c r="IU563" s="355"/>
      <c r="IV563" s="355"/>
      <c r="IW563" s="355"/>
    </row>
    <row r="564" customFormat="false" ht="12.75" hidden="false" customHeight="false" outlineLevel="1" collapsed="false">
      <c r="A564" s="364"/>
      <c r="B564" s="365"/>
      <c r="C564" s="365"/>
      <c r="D564" s="361"/>
      <c r="E564" s="361"/>
      <c r="F564" s="361"/>
      <c r="G564" s="361"/>
      <c r="H564" s="361"/>
      <c r="I564" s="361"/>
      <c r="J564" s="361"/>
      <c r="K564" s="361"/>
      <c r="L564" s="361"/>
      <c r="M564" s="361"/>
      <c r="N564" s="361"/>
      <c r="O564" s="361"/>
      <c r="P564" s="361"/>
      <c r="Q564" s="361"/>
      <c r="R564" s="361"/>
      <c r="S564" s="361"/>
      <c r="T564" s="361"/>
      <c r="U564" s="361"/>
      <c r="V564" s="361"/>
      <c r="W564" s="361"/>
      <c r="X564" s="361"/>
      <c r="Y564" s="361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  <c r="AM564" s="355"/>
      <c r="AN564" s="355"/>
      <c r="AO564" s="355"/>
      <c r="AP564" s="355"/>
      <c r="AQ564" s="355"/>
      <c r="AR564" s="355"/>
      <c r="AS564" s="355"/>
      <c r="AT564" s="355"/>
      <c r="AU564" s="355"/>
      <c r="AV564" s="355"/>
      <c r="AW564" s="355"/>
      <c r="AX564" s="355"/>
      <c r="AY564" s="355"/>
      <c r="AZ564" s="355"/>
      <c r="BA564" s="355"/>
      <c r="BB564" s="355"/>
      <c r="BC564" s="355"/>
      <c r="BD564" s="355"/>
      <c r="BE564" s="355"/>
      <c r="BF564" s="355"/>
      <c r="BG564" s="355"/>
      <c r="BH564" s="355"/>
      <c r="BI564" s="355"/>
      <c r="BJ564" s="355"/>
      <c r="BK564" s="355"/>
      <c r="BL564" s="355"/>
      <c r="BM564" s="355"/>
      <c r="BN564" s="355"/>
      <c r="BO564" s="355"/>
      <c r="BP564" s="355"/>
      <c r="BQ564" s="355"/>
      <c r="BR564" s="355"/>
      <c r="BS564" s="355"/>
      <c r="BT564" s="355"/>
      <c r="BU564" s="355"/>
      <c r="BV564" s="355"/>
      <c r="BW564" s="355"/>
      <c r="BX564" s="355"/>
      <c r="BY564" s="355"/>
      <c r="BZ564" s="355"/>
      <c r="CA564" s="355"/>
      <c r="CB564" s="355"/>
      <c r="CC564" s="355"/>
      <c r="CD564" s="355"/>
      <c r="CE564" s="355"/>
      <c r="CF564" s="355"/>
      <c r="CG564" s="355"/>
      <c r="CH564" s="355"/>
      <c r="CI564" s="355"/>
      <c r="CJ564" s="355"/>
      <c r="CK564" s="355"/>
      <c r="CL564" s="355"/>
      <c r="CM564" s="355"/>
      <c r="CN564" s="355"/>
      <c r="CO564" s="355"/>
      <c r="CP564" s="355"/>
      <c r="CQ564" s="355"/>
      <c r="CR564" s="355"/>
      <c r="CS564" s="355"/>
      <c r="CT564" s="355"/>
      <c r="CU564" s="355"/>
      <c r="CV564" s="355"/>
      <c r="CW564" s="355"/>
      <c r="CX564" s="355"/>
      <c r="CY564" s="355"/>
      <c r="CZ564" s="355"/>
      <c r="DA564" s="355"/>
      <c r="DB564" s="355"/>
      <c r="DC564" s="355"/>
      <c r="DD564" s="355"/>
      <c r="DE564" s="355"/>
      <c r="DF564" s="355"/>
      <c r="DG564" s="355"/>
      <c r="DH564" s="355"/>
      <c r="DI564" s="355"/>
      <c r="DJ564" s="355"/>
      <c r="DK564" s="355"/>
      <c r="DL564" s="355"/>
      <c r="DM564" s="355"/>
      <c r="DN564" s="355"/>
      <c r="DO564" s="355"/>
      <c r="DP564" s="355"/>
      <c r="DQ564" s="355"/>
      <c r="DR564" s="355"/>
      <c r="DS564" s="355"/>
      <c r="DT564" s="355"/>
      <c r="DU564" s="355"/>
      <c r="DV564" s="355"/>
      <c r="DW564" s="355"/>
      <c r="DX564" s="355"/>
      <c r="DY564" s="355"/>
      <c r="DZ564" s="355"/>
      <c r="EA564" s="355"/>
      <c r="EB564" s="355"/>
      <c r="EC564" s="355"/>
      <c r="ED564" s="355"/>
      <c r="EE564" s="355"/>
      <c r="EF564" s="355"/>
      <c r="EG564" s="355"/>
      <c r="EH564" s="355"/>
      <c r="EI564" s="355"/>
      <c r="EJ564" s="355"/>
      <c r="EK564" s="355"/>
      <c r="EL564" s="355"/>
      <c r="EM564" s="355"/>
      <c r="EN564" s="355"/>
      <c r="EO564" s="355"/>
      <c r="EP564" s="355"/>
      <c r="EQ564" s="355"/>
      <c r="ER564" s="355"/>
      <c r="ES564" s="355"/>
      <c r="ET564" s="355"/>
      <c r="EU564" s="355"/>
      <c r="EV564" s="355"/>
      <c r="EW564" s="355"/>
      <c r="EX564" s="355"/>
      <c r="EY564" s="355"/>
      <c r="EZ564" s="355"/>
      <c r="FA564" s="355"/>
      <c r="FB564" s="355"/>
      <c r="FC564" s="355"/>
      <c r="FD564" s="355"/>
      <c r="FE564" s="355"/>
      <c r="FF564" s="355"/>
      <c r="FG564" s="355"/>
      <c r="FH564" s="355"/>
      <c r="FI564" s="355"/>
      <c r="FJ564" s="355"/>
      <c r="FK564" s="355"/>
      <c r="FL564" s="355"/>
      <c r="FM564" s="355"/>
      <c r="FN564" s="355"/>
      <c r="FO564" s="355"/>
      <c r="FP564" s="355"/>
      <c r="FQ564" s="355"/>
      <c r="FR564" s="355"/>
      <c r="FS564" s="355"/>
      <c r="FT564" s="355"/>
      <c r="FU564" s="355"/>
      <c r="FV564" s="355"/>
      <c r="FW564" s="355"/>
      <c r="FX564" s="355"/>
      <c r="FY564" s="355"/>
      <c r="FZ564" s="355"/>
      <c r="GA564" s="355"/>
      <c r="GB564" s="355"/>
      <c r="GC564" s="355"/>
      <c r="GD564" s="355"/>
      <c r="GE564" s="355"/>
      <c r="GF564" s="355"/>
      <c r="GG564" s="355"/>
      <c r="GH564" s="355"/>
      <c r="GI564" s="355"/>
      <c r="GJ564" s="355"/>
      <c r="GK564" s="355"/>
      <c r="GL564" s="355"/>
      <c r="GM564" s="355"/>
      <c r="GN564" s="355"/>
      <c r="GO564" s="355"/>
      <c r="GP564" s="355"/>
      <c r="GQ564" s="355"/>
      <c r="GR564" s="355"/>
      <c r="GS564" s="355"/>
      <c r="GT564" s="355"/>
      <c r="GU564" s="355"/>
      <c r="GV564" s="355"/>
      <c r="GW564" s="355"/>
      <c r="GX564" s="355"/>
      <c r="GY564" s="355"/>
      <c r="GZ564" s="355"/>
      <c r="HA564" s="355"/>
      <c r="HB564" s="355"/>
      <c r="HC564" s="355"/>
      <c r="HD564" s="355"/>
      <c r="HE564" s="355"/>
      <c r="HF564" s="355"/>
      <c r="HG564" s="355"/>
      <c r="HH564" s="355"/>
      <c r="HI564" s="355"/>
      <c r="HJ564" s="355"/>
      <c r="HK564" s="355"/>
      <c r="HL564" s="355"/>
      <c r="HM564" s="355"/>
      <c r="HN564" s="355"/>
      <c r="HO564" s="355"/>
      <c r="HP564" s="355"/>
      <c r="HQ564" s="355"/>
      <c r="HR564" s="355"/>
      <c r="HS564" s="355"/>
      <c r="HT564" s="355"/>
      <c r="HU564" s="355"/>
      <c r="HV564" s="355"/>
      <c r="HW564" s="355"/>
      <c r="HX564" s="355"/>
      <c r="HY564" s="355"/>
      <c r="HZ564" s="355"/>
      <c r="IA564" s="355"/>
      <c r="IB564" s="355"/>
      <c r="IC564" s="355"/>
      <c r="ID564" s="355"/>
      <c r="IE564" s="355"/>
      <c r="IF564" s="355"/>
      <c r="IG564" s="355"/>
      <c r="IH564" s="355"/>
      <c r="II564" s="355"/>
      <c r="IJ564" s="355"/>
      <c r="IK564" s="355"/>
      <c r="IL564" s="355"/>
      <c r="IM564" s="355"/>
      <c r="IN564" s="355"/>
      <c r="IO564" s="355"/>
      <c r="IP564" s="355"/>
      <c r="IQ564" s="355"/>
      <c r="IR564" s="355"/>
      <c r="IS564" s="355"/>
      <c r="IT564" s="355"/>
      <c r="IU564" s="355"/>
      <c r="IV564" s="355"/>
      <c r="IW564" s="355"/>
    </row>
    <row r="565" customFormat="false" ht="12.75" hidden="false" customHeight="false" outlineLevel="1" collapsed="false">
      <c r="A565" s="364"/>
      <c r="B565" s="365"/>
      <c r="C565" s="365"/>
      <c r="D565" s="361"/>
      <c r="E565" s="361"/>
      <c r="F565" s="361"/>
      <c r="G565" s="361"/>
      <c r="H565" s="361"/>
      <c r="I565" s="361"/>
      <c r="J565" s="361"/>
      <c r="K565" s="361"/>
      <c r="L565" s="361"/>
      <c r="M565" s="361"/>
      <c r="N565" s="361"/>
      <c r="O565" s="361"/>
      <c r="P565" s="361"/>
      <c r="Q565" s="361"/>
      <c r="R565" s="361"/>
      <c r="S565" s="361"/>
      <c r="T565" s="361"/>
      <c r="U565" s="361"/>
      <c r="V565" s="361"/>
      <c r="W565" s="361"/>
      <c r="X565" s="361"/>
      <c r="Y565" s="361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  <c r="AM565" s="355"/>
      <c r="AN565" s="355"/>
      <c r="AO565" s="355"/>
      <c r="AP565" s="355"/>
      <c r="AQ565" s="355"/>
      <c r="AR565" s="355"/>
      <c r="AS565" s="355"/>
      <c r="AT565" s="355"/>
      <c r="AU565" s="355"/>
      <c r="AV565" s="355"/>
      <c r="AW565" s="355"/>
      <c r="AX565" s="355"/>
      <c r="AY565" s="355"/>
      <c r="AZ565" s="355"/>
      <c r="BA565" s="355"/>
      <c r="BB565" s="355"/>
      <c r="BC565" s="355"/>
      <c r="BD565" s="355"/>
      <c r="BE565" s="355"/>
      <c r="BF565" s="355"/>
      <c r="BG565" s="355"/>
      <c r="BH565" s="355"/>
      <c r="BI565" s="355"/>
      <c r="BJ565" s="355"/>
      <c r="BK565" s="355"/>
      <c r="BL565" s="355"/>
      <c r="BM565" s="355"/>
      <c r="BN565" s="355"/>
      <c r="BO565" s="355"/>
      <c r="BP565" s="355"/>
      <c r="BQ565" s="355"/>
      <c r="BR565" s="355"/>
      <c r="BS565" s="355"/>
      <c r="BT565" s="355"/>
      <c r="BU565" s="355"/>
      <c r="BV565" s="355"/>
      <c r="BW565" s="355"/>
      <c r="BX565" s="355"/>
      <c r="BY565" s="355"/>
      <c r="BZ565" s="355"/>
      <c r="CA565" s="355"/>
      <c r="CB565" s="355"/>
      <c r="CC565" s="355"/>
      <c r="CD565" s="355"/>
      <c r="CE565" s="355"/>
      <c r="CF565" s="355"/>
      <c r="CG565" s="355"/>
      <c r="CH565" s="355"/>
      <c r="CI565" s="355"/>
      <c r="CJ565" s="355"/>
      <c r="CK565" s="355"/>
      <c r="CL565" s="355"/>
      <c r="CM565" s="355"/>
      <c r="CN565" s="355"/>
      <c r="CO565" s="355"/>
      <c r="CP565" s="355"/>
      <c r="CQ565" s="355"/>
      <c r="CR565" s="355"/>
      <c r="CS565" s="355"/>
      <c r="CT565" s="355"/>
      <c r="CU565" s="355"/>
      <c r="CV565" s="355"/>
      <c r="CW565" s="355"/>
      <c r="CX565" s="355"/>
      <c r="CY565" s="355"/>
      <c r="CZ565" s="355"/>
      <c r="DA565" s="355"/>
      <c r="DB565" s="355"/>
      <c r="DC565" s="355"/>
      <c r="DD565" s="355"/>
      <c r="DE565" s="355"/>
      <c r="DF565" s="355"/>
      <c r="DG565" s="355"/>
      <c r="DH565" s="355"/>
      <c r="DI565" s="355"/>
      <c r="DJ565" s="355"/>
      <c r="DK565" s="355"/>
      <c r="DL565" s="355"/>
      <c r="DM565" s="355"/>
      <c r="DN565" s="355"/>
      <c r="DO565" s="355"/>
      <c r="DP565" s="355"/>
      <c r="DQ565" s="355"/>
      <c r="DR565" s="355"/>
      <c r="DS565" s="355"/>
      <c r="DT565" s="355"/>
      <c r="DU565" s="355"/>
      <c r="DV565" s="355"/>
      <c r="DW565" s="355"/>
      <c r="DX565" s="355"/>
      <c r="DY565" s="355"/>
      <c r="DZ565" s="355"/>
      <c r="EA565" s="355"/>
      <c r="EB565" s="355"/>
      <c r="EC565" s="355"/>
      <c r="ED565" s="355"/>
      <c r="EE565" s="355"/>
      <c r="EF565" s="355"/>
      <c r="EG565" s="355"/>
      <c r="EH565" s="355"/>
      <c r="EI565" s="355"/>
      <c r="EJ565" s="355"/>
      <c r="EK565" s="355"/>
      <c r="EL565" s="355"/>
      <c r="EM565" s="355"/>
      <c r="EN565" s="355"/>
      <c r="EO565" s="355"/>
      <c r="EP565" s="355"/>
      <c r="EQ565" s="355"/>
      <c r="ER565" s="355"/>
      <c r="ES565" s="355"/>
      <c r="ET565" s="355"/>
      <c r="EU565" s="355"/>
      <c r="EV565" s="355"/>
      <c r="EW565" s="355"/>
      <c r="EX565" s="355"/>
      <c r="EY565" s="355"/>
      <c r="EZ565" s="355"/>
      <c r="FA565" s="355"/>
      <c r="FB565" s="355"/>
      <c r="FC565" s="355"/>
      <c r="FD565" s="355"/>
      <c r="FE565" s="355"/>
      <c r="FF565" s="355"/>
      <c r="FG565" s="355"/>
      <c r="FH565" s="355"/>
      <c r="FI565" s="355"/>
      <c r="FJ565" s="355"/>
      <c r="FK565" s="355"/>
      <c r="FL565" s="355"/>
      <c r="FM565" s="355"/>
      <c r="FN565" s="355"/>
      <c r="FO565" s="355"/>
      <c r="FP565" s="355"/>
      <c r="FQ565" s="355"/>
      <c r="FR565" s="355"/>
      <c r="FS565" s="355"/>
      <c r="FT565" s="355"/>
      <c r="FU565" s="355"/>
      <c r="FV565" s="355"/>
      <c r="FW565" s="355"/>
      <c r="FX565" s="355"/>
      <c r="FY565" s="355"/>
      <c r="FZ565" s="355"/>
      <c r="GA565" s="355"/>
      <c r="GB565" s="355"/>
      <c r="GC565" s="355"/>
      <c r="GD565" s="355"/>
      <c r="GE565" s="355"/>
      <c r="GF565" s="355"/>
      <c r="GG565" s="355"/>
      <c r="GH565" s="355"/>
      <c r="GI565" s="355"/>
      <c r="GJ565" s="355"/>
      <c r="GK565" s="355"/>
      <c r="GL565" s="355"/>
      <c r="GM565" s="355"/>
      <c r="GN565" s="355"/>
      <c r="GO565" s="355"/>
      <c r="GP565" s="355"/>
      <c r="GQ565" s="355"/>
      <c r="GR565" s="355"/>
      <c r="GS565" s="355"/>
      <c r="GT565" s="355"/>
      <c r="GU565" s="355"/>
      <c r="GV565" s="355"/>
      <c r="GW565" s="355"/>
      <c r="GX565" s="355"/>
      <c r="GY565" s="355"/>
      <c r="GZ565" s="355"/>
      <c r="HA565" s="355"/>
      <c r="HB565" s="355"/>
      <c r="HC565" s="355"/>
      <c r="HD565" s="355"/>
      <c r="HE565" s="355"/>
      <c r="HF565" s="355"/>
      <c r="HG565" s="355"/>
      <c r="HH565" s="355"/>
      <c r="HI565" s="355"/>
      <c r="HJ565" s="355"/>
      <c r="HK565" s="355"/>
      <c r="HL565" s="355"/>
      <c r="HM565" s="355"/>
      <c r="HN565" s="355"/>
      <c r="HO565" s="355"/>
      <c r="HP565" s="355"/>
      <c r="HQ565" s="355"/>
      <c r="HR565" s="355"/>
      <c r="HS565" s="355"/>
      <c r="HT565" s="355"/>
      <c r="HU565" s="355"/>
      <c r="HV565" s="355"/>
      <c r="HW565" s="355"/>
      <c r="HX565" s="355"/>
      <c r="HY565" s="355"/>
      <c r="HZ565" s="355"/>
      <c r="IA565" s="355"/>
      <c r="IB565" s="355"/>
      <c r="IC565" s="355"/>
      <c r="ID565" s="355"/>
      <c r="IE565" s="355"/>
      <c r="IF565" s="355"/>
      <c r="IG565" s="355"/>
      <c r="IH565" s="355"/>
      <c r="II565" s="355"/>
      <c r="IJ565" s="355"/>
      <c r="IK565" s="355"/>
      <c r="IL565" s="355"/>
      <c r="IM565" s="355"/>
      <c r="IN565" s="355"/>
      <c r="IO565" s="355"/>
      <c r="IP565" s="355"/>
      <c r="IQ565" s="355"/>
      <c r="IR565" s="355"/>
      <c r="IS565" s="355"/>
      <c r="IT565" s="355"/>
      <c r="IU565" s="355"/>
      <c r="IV565" s="355"/>
      <c r="IW565" s="355"/>
    </row>
    <row r="566" customFormat="false" ht="12.75" hidden="false" customHeight="false" outlineLevel="1" collapsed="false">
      <c r="A566" s="364"/>
      <c r="B566" s="365"/>
      <c r="C566" s="365"/>
      <c r="D566" s="361"/>
      <c r="E566" s="361"/>
      <c r="F566" s="361"/>
      <c r="G566" s="361"/>
      <c r="H566" s="361"/>
      <c r="I566" s="361"/>
      <c r="J566" s="361"/>
      <c r="K566" s="361"/>
      <c r="L566" s="361"/>
      <c r="M566" s="361"/>
      <c r="N566" s="361"/>
      <c r="O566" s="361"/>
      <c r="P566" s="361"/>
      <c r="Q566" s="361"/>
      <c r="R566" s="361"/>
      <c r="S566" s="361"/>
      <c r="T566" s="361"/>
      <c r="U566" s="361"/>
      <c r="V566" s="361"/>
      <c r="W566" s="361"/>
      <c r="X566" s="361"/>
      <c r="Y566" s="361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  <c r="AM566" s="355"/>
      <c r="AN566" s="355"/>
      <c r="AO566" s="355"/>
      <c r="AP566" s="355"/>
      <c r="AQ566" s="355"/>
      <c r="AR566" s="355"/>
      <c r="AS566" s="355"/>
      <c r="AT566" s="355"/>
      <c r="AU566" s="355"/>
      <c r="AV566" s="355"/>
      <c r="AW566" s="355"/>
      <c r="AX566" s="355"/>
      <c r="AY566" s="355"/>
      <c r="AZ566" s="355"/>
      <c r="BA566" s="355"/>
      <c r="BB566" s="355"/>
      <c r="BC566" s="355"/>
      <c r="BD566" s="355"/>
      <c r="BE566" s="355"/>
      <c r="BF566" s="355"/>
      <c r="BG566" s="355"/>
      <c r="BH566" s="355"/>
      <c r="BI566" s="355"/>
      <c r="BJ566" s="355"/>
      <c r="BK566" s="355"/>
      <c r="BL566" s="355"/>
      <c r="BM566" s="355"/>
      <c r="BN566" s="355"/>
      <c r="BO566" s="355"/>
      <c r="BP566" s="355"/>
      <c r="BQ566" s="355"/>
      <c r="BR566" s="355"/>
      <c r="BS566" s="355"/>
      <c r="BT566" s="355"/>
      <c r="BU566" s="355"/>
      <c r="BV566" s="355"/>
      <c r="BW566" s="355"/>
      <c r="BX566" s="355"/>
      <c r="BY566" s="355"/>
      <c r="BZ566" s="355"/>
      <c r="CA566" s="355"/>
      <c r="CB566" s="355"/>
      <c r="CC566" s="355"/>
      <c r="CD566" s="355"/>
      <c r="CE566" s="355"/>
      <c r="CF566" s="355"/>
      <c r="CG566" s="355"/>
      <c r="CH566" s="355"/>
      <c r="CI566" s="355"/>
      <c r="CJ566" s="355"/>
      <c r="CK566" s="355"/>
      <c r="CL566" s="355"/>
      <c r="CM566" s="355"/>
      <c r="CN566" s="355"/>
      <c r="CO566" s="355"/>
      <c r="CP566" s="355"/>
      <c r="CQ566" s="355"/>
      <c r="CR566" s="355"/>
      <c r="CS566" s="355"/>
      <c r="CT566" s="355"/>
      <c r="CU566" s="355"/>
      <c r="CV566" s="355"/>
      <c r="CW566" s="355"/>
      <c r="CX566" s="355"/>
      <c r="CY566" s="355"/>
      <c r="CZ566" s="355"/>
      <c r="DA566" s="355"/>
      <c r="DB566" s="355"/>
      <c r="DC566" s="355"/>
      <c r="DD566" s="355"/>
      <c r="DE566" s="355"/>
      <c r="DF566" s="355"/>
      <c r="DG566" s="355"/>
      <c r="DH566" s="355"/>
      <c r="DI566" s="355"/>
      <c r="DJ566" s="355"/>
      <c r="DK566" s="355"/>
      <c r="DL566" s="355"/>
      <c r="DM566" s="355"/>
      <c r="DN566" s="355"/>
      <c r="DO566" s="355"/>
      <c r="DP566" s="355"/>
      <c r="DQ566" s="355"/>
      <c r="DR566" s="355"/>
      <c r="DS566" s="355"/>
      <c r="DT566" s="355"/>
      <c r="DU566" s="355"/>
      <c r="DV566" s="355"/>
      <c r="DW566" s="355"/>
      <c r="DX566" s="355"/>
      <c r="DY566" s="355"/>
      <c r="DZ566" s="355"/>
      <c r="EA566" s="355"/>
      <c r="EB566" s="355"/>
      <c r="EC566" s="355"/>
      <c r="ED566" s="355"/>
      <c r="EE566" s="355"/>
      <c r="EF566" s="355"/>
      <c r="EG566" s="355"/>
      <c r="EH566" s="355"/>
      <c r="EI566" s="355"/>
      <c r="EJ566" s="355"/>
      <c r="EK566" s="355"/>
      <c r="EL566" s="355"/>
      <c r="EM566" s="355"/>
      <c r="EN566" s="355"/>
      <c r="EO566" s="355"/>
      <c r="EP566" s="355"/>
      <c r="EQ566" s="355"/>
      <c r="ER566" s="355"/>
      <c r="ES566" s="355"/>
      <c r="ET566" s="355"/>
      <c r="EU566" s="355"/>
      <c r="EV566" s="355"/>
      <c r="EW566" s="355"/>
      <c r="EX566" s="355"/>
      <c r="EY566" s="355"/>
      <c r="EZ566" s="355"/>
      <c r="FA566" s="355"/>
      <c r="FB566" s="355"/>
      <c r="FC566" s="355"/>
      <c r="FD566" s="355"/>
      <c r="FE566" s="355"/>
      <c r="FF566" s="355"/>
      <c r="FG566" s="355"/>
      <c r="FH566" s="355"/>
      <c r="FI566" s="355"/>
      <c r="FJ566" s="355"/>
      <c r="FK566" s="355"/>
      <c r="FL566" s="355"/>
      <c r="FM566" s="355"/>
      <c r="FN566" s="355"/>
      <c r="FO566" s="355"/>
      <c r="FP566" s="355"/>
      <c r="FQ566" s="355"/>
      <c r="FR566" s="355"/>
      <c r="FS566" s="355"/>
      <c r="FT566" s="355"/>
      <c r="FU566" s="355"/>
      <c r="FV566" s="355"/>
      <c r="FW566" s="355"/>
      <c r="FX566" s="355"/>
      <c r="FY566" s="355"/>
      <c r="FZ566" s="355"/>
      <c r="GA566" s="355"/>
      <c r="GB566" s="355"/>
      <c r="GC566" s="355"/>
      <c r="GD566" s="355"/>
      <c r="GE566" s="355"/>
      <c r="GF566" s="355"/>
      <c r="GG566" s="355"/>
      <c r="GH566" s="355"/>
      <c r="GI566" s="355"/>
      <c r="GJ566" s="355"/>
      <c r="GK566" s="355"/>
      <c r="GL566" s="355"/>
      <c r="GM566" s="355"/>
      <c r="GN566" s="355"/>
      <c r="GO566" s="355"/>
      <c r="GP566" s="355"/>
      <c r="GQ566" s="355"/>
      <c r="GR566" s="355"/>
      <c r="GS566" s="355"/>
      <c r="GT566" s="355"/>
      <c r="GU566" s="355"/>
      <c r="GV566" s="355"/>
      <c r="GW566" s="355"/>
      <c r="GX566" s="355"/>
      <c r="GY566" s="355"/>
      <c r="GZ566" s="355"/>
      <c r="HA566" s="355"/>
      <c r="HB566" s="355"/>
      <c r="HC566" s="355"/>
      <c r="HD566" s="355"/>
      <c r="HE566" s="355"/>
      <c r="HF566" s="355"/>
      <c r="HG566" s="355"/>
      <c r="HH566" s="355"/>
      <c r="HI566" s="355"/>
      <c r="HJ566" s="355"/>
      <c r="HK566" s="355"/>
      <c r="HL566" s="355"/>
      <c r="HM566" s="355"/>
      <c r="HN566" s="355"/>
      <c r="HO566" s="355"/>
      <c r="HP566" s="355"/>
      <c r="HQ566" s="355"/>
      <c r="HR566" s="355"/>
      <c r="HS566" s="355"/>
      <c r="HT566" s="355"/>
      <c r="HU566" s="355"/>
      <c r="HV566" s="355"/>
      <c r="HW566" s="355"/>
      <c r="HX566" s="355"/>
      <c r="HY566" s="355"/>
      <c r="HZ566" s="355"/>
      <c r="IA566" s="355"/>
      <c r="IB566" s="355"/>
      <c r="IC566" s="355"/>
      <c r="ID566" s="355"/>
      <c r="IE566" s="355"/>
      <c r="IF566" s="355"/>
      <c r="IG566" s="355"/>
      <c r="IH566" s="355"/>
      <c r="II566" s="355"/>
      <c r="IJ566" s="355"/>
      <c r="IK566" s="355"/>
      <c r="IL566" s="355"/>
      <c r="IM566" s="355"/>
      <c r="IN566" s="355"/>
      <c r="IO566" s="355"/>
      <c r="IP566" s="355"/>
      <c r="IQ566" s="355"/>
      <c r="IR566" s="355"/>
      <c r="IS566" s="355"/>
      <c r="IT566" s="355"/>
      <c r="IU566" s="355"/>
      <c r="IV566" s="355"/>
      <c r="IW566" s="355"/>
    </row>
    <row r="567" customFormat="false" ht="12.75" hidden="false" customHeight="false" outlineLevel="1" collapsed="false">
      <c r="A567" s="364"/>
      <c r="B567" s="365"/>
      <c r="C567" s="365"/>
      <c r="D567" s="361"/>
      <c r="E567" s="361"/>
      <c r="F567" s="361"/>
      <c r="G567" s="361"/>
      <c r="H567" s="361"/>
      <c r="I567" s="361"/>
      <c r="J567" s="361"/>
      <c r="K567" s="361"/>
      <c r="L567" s="361"/>
      <c r="M567" s="361"/>
      <c r="N567" s="361"/>
      <c r="O567" s="361"/>
      <c r="P567" s="361"/>
      <c r="Q567" s="361"/>
      <c r="R567" s="361"/>
      <c r="S567" s="361"/>
      <c r="T567" s="361"/>
      <c r="U567" s="361"/>
      <c r="V567" s="361"/>
      <c r="W567" s="361"/>
      <c r="X567" s="361"/>
      <c r="Y567" s="361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  <c r="AM567" s="355"/>
      <c r="AN567" s="355"/>
      <c r="AO567" s="355"/>
      <c r="AP567" s="355"/>
      <c r="AQ567" s="355"/>
      <c r="AR567" s="355"/>
      <c r="AS567" s="355"/>
      <c r="AT567" s="355"/>
      <c r="AU567" s="355"/>
      <c r="AV567" s="355"/>
      <c r="AW567" s="355"/>
      <c r="AX567" s="355"/>
      <c r="AY567" s="355"/>
      <c r="AZ567" s="355"/>
      <c r="BA567" s="355"/>
      <c r="BB567" s="355"/>
      <c r="BC567" s="355"/>
      <c r="BD567" s="355"/>
      <c r="BE567" s="355"/>
      <c r="BF567" s="355"/>
      <c r="BG567" s="355"/>
      <c r="BH567" s="355"/>
      <c r="BI567" s="355"/>
      <c r="BJ567" s="355"/>
      <c r="BK567" s="355"/>
      <c r="BL567" s="355"/>
      <c r="BM567" s="355"/>
      <c r="BN567" s="355"/>
      <c r="BO567" s="355"/>
      <c r="BP567" s="355"/>
      <c r="BQ567" s="355"/>
      <c r="BR567" s="355"/>
      <c r="BS567" s="355"/>
      <c r="BT567" s="355"/>
      <c r="BU567" s="355"/>
      <c r="BV567" s="355"/>
      <c r="BW567" s="355"/>
      <c r="BX567" s="355"/>
      <c r="BY567" s="355"/>
      <c r="BZ567" s="355"/>
      <c r="CA567" s="355"/>
      <c r="CB567" s="355"/>
      <c r="CC567" s="355"/>
      <c r="CD567" s="355"/>
      <c r="CE567" s="355"/>
      <c r="CF567" s="355"/>
      <c r="CG567" s="355"/>
      <c r="CH567" s="355"/>
      <c r="CI567" s="355"/>
      <c r="CJ567" s="355"/>
      <c r="CK567" s="355"/>
      <c r="CL567" s="355"/>
      <c r="CM567" s="355"/>
      <c r="CN567" s="355"/>
      <c r="CO567" s="355"/>
      <c r="CP567" s="355"/>
      <c r="CQ567" s="355"/>
      <c r="CR567" s="355"/>
      <c r="CS567" s="355"/>
      <c r="CT567" s="355"/>
      <c r="CU567" s="355"/>
      <c r="CV567" s="355"/>
      <c r="CW567" s="355"/>
      <c r="CX567" s="355"/>
      <c r="CY567" s="355"/>
      <c r="CZ567" s="355"/>
      <c r="DA567" s="355"/>
      <c r="DB567" s="355"/>
      <c r="DC567" s="355"/>
      <c r="DD567" s="355"/>
      <c r="DE567" s="355"/>
      <c r="DF567" s="355"/>
      <c r="DG567" s="355"/>
      <c r="DH567" s="355"/>
      <c r="DI567" s="355"/>
      <c r="DJ567" s="355"/>
      <c r="DK567" s="355"/>
      <c r="DL567" s="355"/>
      <c r="DM567" s="355"/>
      <c r="DN567" s="355"/>
      <c r="DO567" s="355"/>
      <c r="DP567" s="355"/>
      <c r="DQ567" s="355"/>
      <c r="DR567" s="355"/>
      <c r="DS567" s="355"/>
      <c r="DT567" s="355"/>
      <c r="DU567" s="355"/>
      <c r="DV567" s="355"/>
      <c r="DW567" s="355"/>
      <c r="DX567" s="355"/>
      <c r="DY567" s="355"/>
      <c r="DZ567" s="355"/>
      <c r="EA567" s="355"/>
      <c r="EB567" s="355"/>
      <c r="EC567" s="355"/>
      <c r="ED567" s="355"/>
      <c r="EE567" s="355"/>
      <c r="EF567" s="355"/>
      <c r="EG567" s="355"/>
      <c r="EH567" s="355"/>
      <c r="EI567" s="355"/>
      <c r="EJ567" s="355"/>
      <c r="EK567" s="355"/>
      <c r="EL567" s="355"/>
      <c r="EM567" s="355"/>
      <c r="EN567" s="355"/>
      <c r="EO567" s="355"/>
      <c r="EP567" s="355"/>
      <c r="EQ567" s="355"/>
      <c r="ER567" s="355"/>
      <c r="ES567" s="355"/>
      <c r="ET567" s="355"/>
      <c r="EU567" s="355"/>
      <c r="EV567" s="355"/>
      <c r="EW567" s="355"/>
      <c r="EX567" s="355"/>
      <c r="EY567" s="355"/>
      <c r="EZ567" s="355"/>
      <c r="FA567" s="355"/>
      <c r="FB567" s="355"/>
      <c r="FC567" s="355"/>
      <c r="FD567" s="355"/>
      <c r="FE567" s="355"/>
      <c r="FF567" s="355"/>
      <c r="FG567" s="355"/>
      <c r="FH567" s="355"/>
      <c r="FI567" s="355"/>
      <c r="FJ567" s="355"/>
      <c r="FK567" s="355"/>
      <c r="FL567" s="355"/>
      <c r="FM567" s="355"/>
      <c r="FN567" s="355"/>
      <c r="FO567" s="355"/>
      <c r="FP567" s="355"/>
      <c r="FQ567" s="355"/>
      <c r="FR567" s="355"/>
      <c r="FS567" s="355"/>
      <c r="FT567" s="355"/>
      <c r="FU567" s="355"/>
      <c r="FV567" s="355"/>
      <c r="FW567" s="355"/>
      <c r="FX567" s="355"/>
      <c r="FY567" s="355"/>
      <c r="FZ567" s="355"/>
      <c r="GA567" s="355"/>
      <c r="GB567" s="355"/>
      <c r="GC567" s="355"/>
      <c r="GD567" s="355"/>
      <c r="GE567" s="355"/>
      <c r="GF567" s="355"/>
      <c r="GG567" s="355"/>
      <c r="GH567" s="355"/>
      <c r="GI567" s="355"/>
      <c r="GJ567" s="355"/>
      <c r="GK567" s="355"/>
      <c r="GL567" s="355"/>
      <c r="GM567" s="355"/>
      <c r="GN567" s="355"/>
      <c r="GO567" s="355"/>
      <c r="GP567" s="355"/>
      <c r="GQ567" s="355"/>
      <c r="GR567" s="355"/>
      <c r="GS567" s="355"/>
      <c r="GT567" s="355"/>
      <c r="GU567" s="355"/>
      <c r="GV567" s="355"/>
      <c r="GW567" s="355"/>
      <c r="GX567" s="355"/>
      <c r="GY567" s="355"/>
      <c r="GZ567" s="355"/>
      <c r="HA567" s="355"/>
      <c r="HB567" s="355"/>
      <c r="HC567" s="355"/>
      <c r="HD567" s="355"/>
      <c r="HE567" s="355"/>
      <c r="HF567" s="355"/>
      <c r="HG567" s="355"/>
      <c r="HH567" s="355"/>
      <c r="HI567" s="355"/>
      <c r="HJ567" s="355"/>
      <c r="HK567" s="355"/>
      <c r="HL567" s="355"/>
      <c r="HM567" s="355"/>
      <c r="HN567" s="355"/>
      <c r="HO567" s="355"/>
      <c r="HP567" s="355"/>
      <c r="HQ567" s="355"/>
      <c r="HR567" s="355"/>
      <c r="HS567" s="355"/>
      <c r="HT567" s="355"/>
      <c r="HU567" s="355"/>
      <c r="HV567" s="355"/>
      <c r="HW567" s="355"/>
      <c r="HX567" s="355"/>
      <c r="HY567" s="355"/>
      <c r="HZ567" s="355"/>
      <c r="IA567" s="355"/>
      <c r="IB567" s="355"/>
      <c r="IC567" s="355"/>
      <c r="ID567" s="355"/>
      <c r="IE567" s="355"/>
      <c r="IF567" s="355"/>
      <c r="IG567" s="355"/>
      <c r="IH567" s="355"/>
      <c r="II567" s="355"/>
      <c r="IJ567" s="355"/>
      <c r="IK567" s="355"/>
      <c r="IL567" s="355"/>
      <c r="IM567" s="355"/>
      <c r="IN567" s="355"/>
      <c r="IO567" s="355"/>
      <c r="IP567" s="355"/>
      <c r="IQ567" s="355"/>
      <c r="IR567" s="355"/>
      <c r="IS567" s="355"/>
      <c r="IT567" s="355"/>
      <c r="IU567" s="355"/>
      <c r="IV567" s="355"/>
      <c r="IW567" s="355"/>
    </row>
    <row r="568" customFormat="false" ht="12.75" hidden="false" customHeight="false" outlineLevel="1" collapsed="false">
      <c r="A568" s="273"/>
      <c r="B568" s="365"/>
      <c r="C568" s="365"/>
      <c r="D568" s="361"/>
      <c r="E568" s="361"/>
      <c r="F568" s="361"/>
      <c r="G568" s="361"/>
      <c r="H568" s="361"/>
      <c r="I568" s="361"/>
      <c r="J568" s="361"/>
      <c r="K568" s="361"/>
      <c r="L568" s="361"/>
      <c r="M568" s="361"/>
      <c r="N568" s="361"/>
      <c r="O568" s="361"/>
      <c r="P568" s="361"/>
      <c r="Q568" s="361"/>
      <c r="R568" s="361"/>
      <c r="S568" s="361"/>
      <c r="T568" s="361"/>
      <c r="U568" s="361"/>
      <c r="V568" s="361"/>
      <c r="W568" s="361"/>
      <c r="X568" s="361"/>
      <c r="Y568" s="361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  <c r="AM568" s="355"/>
      <c r="AN568" s="355"/>
      <c r="AO568" s="355"/>
      <c r="AP568" s="355"/>
      <c r="AQ568" s="355"/>
      <c r="AR568" s="355"/>
      <c r="AS568" s="355"/>
      <c r="AT568" s="355"/>
      <c r="AU568" s="355"/>
      <c r="AV568" s="355"/>
      <c r="AW568" s="355"/>
      <c r="AX568" s="355"/>
      <c r="AY568" s="355"/>
      <c r="AZ568" s="355"/>
      <c r="BA568" s="355"/>
      <c r="BB568" s="355"/>
      <c r="BC568" s="355"/>
      <c r="BD568" s="355"/>
      <c r="BE568" s="355"/>
      <c r="BF568" s="355"/>
      <c r="BG568" s="355"/>
      <c r="BH568" s="355"/>
      <c r="BI568" s="355"/>
      <c r="BJ568" s="355"/>
      <c r="BK568" s="355"/>
      <c r="BL568" s="355"/>
      <c r="BM568" s="355"/>
      <c r="BN568" s="355"/>
      <c r="BO568" s="355"/>
      <c r="BP568" s="355"/>
      <c r="BQ568" s="355"/>
      <c r="BR568" s="355"/>
      <c r="BS568" s="355"/>
      <c r="BT568" s="355"/>
      <c r="BU568" s="355"/>
      <c r="BV568" s="355"/>
      <c r="BW568" s="355"/>
      <c r="BX568" s="355"/>
      <c r="BY568" s="355"/>
      <c r="BZ568" s="355"/>
      <c r="CA568" s="355"/>
      <c r="CB568" s="355"/>
      <c r="CC568" s="355"/>
      <c r="CD568" s="355"/>
      <c r="CE568" s="355"/>
      <c r="CF568" s="355"/>
      <c r="CG568" s="355"/>
      <c r="CH568" s="355"/>
      <c r="CI568" s="355"/>
      <c r="CJ568" s="355"/>
      <c r="CK568" s="355"/>
      <c r="CL568" s="355"/>
      <c r="CM568" s="355"/>
      <c r="CN568" s="355"/>
      <c r="CO568" s="355"/>
      <c r="CP568" s="355"/>
      <c r="CQ568" s="355"/>
      <c r="CR568" s="355"/>
      <c r="CS568" s="355"/>
      <c r="CT568" s="355"/>
      <c r="CU568" s="355"/>
      <c r="CV568" s="355"/>
      <c r="CW568" s="355"/>
      <c r="CX568" s="355"/>
      <c r="CY568" s="355"/>
      <c r="CZ568" s="355"/>
      <c r="DA568" s="355"/>
      <c r="DB568" s="355"/>
      <c r="DC568" s="355"/>
      <c r="DD568" s="355"/>
      <c r="DE568" s="355"/>
      <c r="DF568" s="355"/>
      <c r="DG568" s="355"/>
      <c r="DH568" s="355"/>
      <c r="DI568" s="355"/>
      <c r="DJ568" s="355"/>
      <c r="DK568" s="355"/>
      <c r="DL568" s="355"/>
      <c r="DM568" s="355"/>
      <c r="DN568" s="355"/>
      <c r="DO568" s="355"/>
      <c r="DP568" s="355"/>
      <c r="DQ568" s="355"/>
      <c r="DR568" s="355"/>
      <c r="DS568" s="355"/>
      <c r="DT568" s="355"/>
      <c r="DU568" s="355"/>
      <c r="DV568" s="355"/>
      <c r="DW568" s="355"/>
      <c r="DX568" s="355"/>
      <c r="DY568" s="355"/>
      <c r="DZ568" s="355"/>
      <c r="EA568" s="355"/>
      <c r="EB568" s="355"/>
      <c r="EC568" s="355"/>
      <c r="ED568" s="355"/>
      <c r="EE568" s="355"/>
      <c r="EF568" s="355"/>
      <c r="EG568" s="355"/>
      <c r="EH568" s="355"/>
      <c r="EI568" s="355"/>
      <c r="EJ568" s="355"/>
      <c r="EK568" s="355"/>
      <c r="EL568" s="355"/>
      <c r="EM568" s="355"/>
      <c r="EN568" s="355"/>
      <c r="EO568" s="355"/>
      <c r="EP568" s="355"/>
      <c r="EQ568" s="355"/>
      <c r="ER568" s="355"/>
      <c r="ES568" s="355"/>
      <c r="ET568" s="355"/>
      <c r="EU568" s="355"/>
      <c r="EV568" s="355"/>
      <c r="EW568" s="355"/>
      <c r="EX568" s="355"/>
      <c r="EY568" s="355"/>
      <c r="EZ568" s="355"/>
      <c r="FA568" s="355"/>
      <c r="FB568" s="355"/>
      <c r="FC568" s="355"/>
      <c r="FD568" s="355"/>
      <c r="FE568" s="355"/>
      <c r="FF568" s="355"/>
      <c r="FG568" s="355"/>
      <c r="FH568" s="355"/>
      <c r="FI568" s="355"/>
      <c r="FJ568" s="355"/>
      <c r="FK568" s="355"/>
      <c r="FL568" s="355"/>
      <c r="FM568" s="355"/>
      <c r="FN568" s="355"/>
      <c r="FO568" s="355"/>
      <c r="FP568" s="355"/>
      <c r="FQ568" s="355"/>
      <c r="FR568" s="355"/>
      <c r="FS568" s="355"/>
      <c r="FT568" s="355"/>
      <c r="FU568" s="355"/>
      <c r="FV568" s="355"/>
      <c r="FW568" s="355"/>
      <c r="FX568" s="355"/>
      <c r="FY568" s="355"/>
      <c r="FZ568" s="355"/>
      <c r="GA568" s="355"/>
      <c r="GB568" s="355"/>
      <c r="GC568" s="355"/>
      <c r="GD568" s="355"/>
      <c r="GE568" s="355"/>
      <c r="GF568" s="355"/>
      <c r="GG568" s="355"/>
      <c r="GH568" s="355"/>
      <c r="GI568" s="355"/>
      <c r="GJ568" s="355"/>
      <c r="GK568" s="355"/>
      <c r="GL568" s="355"/>
      <c r="GM568" s="355"/>
      <c r="GN568" s="355"/>
      <c r="GO568" s="355"/>
      <c r="GP568" s="355"/>
      <c r="GQ568" s="355"/>
      <c r="GR568" s="355"/>
      <c r="GS568" s="355"/>
      <c r="GT568" s="355"/>
      <c r="GU568" s="355"/>
      <c r="GV568" s="355"/>
      <c r="GW568" s="355"/>
      <c r="GX568" s="355"/>
      <c r="GY568" s="355"/>
      <c r="GZ568" s="355"/>
      <c r="HA568" s="355"/>
      <c r="HB568" s="355"/>
      <c r="HC568" s="355"/>
      <c r="HD568" s="355"/>
      <c r="HE568" s="355"/>
      <c r="HF568" s="355"/>
      <c r="HG568" s="355"/>
      <c r="HH568" s="355"/>
      <c r="HI568" s="355"/>
      <c r="HJ568" s="355"/>
      <c r="HK568" s="355"/>
      <c r="HL568" s="355"/>
      <c r="HM568" s="355"/>
      <c r="HN568" s="355"/>
      <c r="HO568" s="355"/>
      <c r="HP568" s="355"/>
      <c r="HQ568" s="355"/>
      <c r="HR568" s="355"/>
      <c r="HS568" s="355"/>
      <c r="HT568" s="355"/>
      <c r="HU568" s="355"/>
      <c r="HV568" s="355"/>
      <c r="HW568" s="355"/>
      <c r="HX568" s="355"/>
      <c r="HY568" s="355"/>
      <c r="HZ568" s="355"/>
      <c r="IA568" s="355"/>
      <c r="IB568" s="355"/>
      <c r="IC568" s="355"/>
      <c r="ID568" s="355"/>
      <c r="IE568" s="355"/>
      <c r="IF568" s="355"/>
      <c r="IG568" s="355"/>
      <c r="IH568" s="355"/>
      <c r="II568" s="355"/>
      <c r="IJ568" s="355"/>
      <c r="IK568" s="355"/>
      <c r="IL568" s="355"/>
      <c r="IM568" s="355"/>
      <c r="IN568" s="355"/>
      <c r="IO568" s="355"/>
      <c r="IP568" s="355"/>
      <c r="IQ568" s="355"/>
      <c r="IR568" s="355"/>
      <c r="IS568" s="355"/>
      <c r="IT568" s="355"/>
      <c r="IU568" s="355"/>
      <c r="IV568" s="355"/>
      <c r="IW568" s="355"/>
    </row>
    <row r="569" customFormat="false" ht="12.75" hidden="false" customHeight="false" outlineLevel="1" collapsed="false">
      <c r="A569" s="273"/>
      <c r="B569" s="365"/>
      <c r="C569" s="365"/>
      <c r="D569" s="361"/>
      <c r="E569" s="361"/>
      <c r="F569" s="361"/>
      <c r="G569" s="361"/>
      <c r="H569" s="361"/>
      <c r="I569" s="361"/>
      <c r="J569" s="361"/>
      <c r="K569" s="361"/>
      <c r="L569" s="361"/>
      <c r="M569" s="361"/>
      <c r="N569" s="361"/>
      <c r="O569" s="361"/>
      <c r="P569" s="361"/>
      <c r="Q569" s="361"/>
      <c r="R569" s="361"/>
      <c r="S569" s="361"/>
      <c r="T569" s="361"/>
      <c r="U569" s="361"/>
      <c r="V569" s="361"/>
      <c r="W569" s="361"/>
      <c r="X569" s="361"/>
      <c r="Y569" s="361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  <c r="AM569" s="355"/>
      <c r="AN569" s="355"/>
      <c r="AO569" s="355"/>
      <c r="AP569" s="355"/>
      <c r="AQ569" s="355"/>
      <c r="AR569" s="355"/>
      <c r="AS569" s="355"/>
      <c r="AT569" s="355"/>
      <c r="AU569" s="355"/>
      <c r="AV569" s="355"/>
      <c r="AW569" s="355"/>
      <c r="AX569" s="355"/>
      <c r="AY569" s="355"/>
      <c r="AZ569" s="355"/>
      <c r="BA569" s="355"/>
      <c r="BB569" s="355"/>
      <c r="BC569" s="355"/>
      <c r="BD569" s="355"/>
      <c r="BE569" s="355"/>
      <c r="BF569" s="355"/>
      <c r="BG569" s="355"/>
      <c r="BH569" s="355"/>
      <c r="BI569" s="355"/>
      <c r="BJ569" s="355"/>
      <c r="BK569" s="355"/>
      <c r="BL569" s="355"/>
      <c r="BM569" s="355"/>
      <c r="BN569" s="355"/>
      <c r="BO569" s="355"/>
      <c r="BP569" s="355"/>
      <c r="BQ569" s="355"/>
      <c r="BR569" s="355"/>
      <c r="BS569" s="355"/>
      <c r="BT569" s="355"/>
      <c r="BU569" s="355"/>
      <c r="BV569" s="355"/>
      <c r="BW569" s="355"/>
      <c r="BX569" s="355"/>
      <c r="BY569" s="355"/>
      <c r="BZ569" s="355"/>
      <c r="CA569" s="355"/>
      <c r="CB569" s="355"/>
      <c r="CC569" s="355"/>
      <c r="CD569" s="355"/>
      <c r="CE569" s="355"/>
      <c r="CF569" s="355"/>
      <c r="CG569" s="355"/>
      <c r="CH569" s="355"/>
      <c r="CI569" s="355"/>
      <c r="CJ569" s="355"/>
      <c r="CK569" s="355"/>
      <c r="CL569" s="355"/>
      <c r="CM569" s="355"/>
      <c r="CN569" s="355"/>
      <c r="CO569" s="355"/>
      <c r="CP569" s="355"/>
      <c r="CQ569" s="355"/>
      <c r="CR569" s="355"/>
      <c r="CS569" s="355"/>
      <c r="CT569" s="355"/>
      <c r="CU569" s="355"/>
      <c r="CV569" s="355"/>
      <c r="CW569" s="355"/>
      <c r="CX569" s="355"/>
      <c r="CY569" s="355"/>
      <c r="CZ569" s="355"/>
      <c r="DA569" s="355"/>
      <c r="DB569" s="355"/>
      <c r="DC569" s="355"/>
      <c r="DD569" s="355"/>
      <c r="DE569" s="355"/>
      <c r="DF569" s="355"/>
      <c r="DG569" s="355"/>
      <c r="DH569" s="355"/>
      <c r="DI569" s="355"/>
      <c r="DJ569" s="355"/>
      <c r="DK569" s="355"/>
      <c r="DL569" s="355"/>
      <c r="DM569" s="355"/>
      <c r="DN569" s="355"/>
      <c r="DO569" s="355"/>
      <c r="DP569" s="355"/>
      <c r="DQ569" s="355"/>
      <c r="DR569" s="355"/>
      <c r="DS569" s="355"/>
      <c r="DT569" s="355"/>
      <c r="DU569" s="355"/>
      <c r="DV569" s="355"/>
      <c r="DW569" s="355"/>
      <c r="DX569" s="355"/>
      <c r="DY569" s="355"/>
      <c r="DZ569" s="355"/>
      <c r="EA569" s="355"/>
      <c r="EB569" s="355"/>
      <c r="EC569" s="355"/>
      <c r="ED569" s="355"/>
      <c r="EE569" s="355"/>
      <c r="EF569" s="355"/>
      <c r="EG569" s="355"/>
      <c r="EH569" s="355"/>
      <c r="EI569" s="355"/>
      <c r="EJ569" s="355"/>
      <c r="EK569" s="355"/>
      <c r="EL569" s="355"/>
      <c r="EM569" s="355"/>
      <c r="EN569" s="355"/>
      <c r="EO569" s="355"/>
      <c r="EP569" s="355"/>
      <c r="EQ569" s="355"/>
      <c r="ER569" s="355"/>
      <c r="ES569" s="355"/>
      <c r="ET569" s="355"/>
      <c r="EU569" s="355"/>
      <c r="EV569" s="355"/>
      <c r="EW569" s="355"/>
      <c r="EX569" s="355"/>
      <c r="EY569" s="355"/>
      <c r="EZ569" s="355"/>
      <c r="FA569" s="355"/>
      <c r="FB569" s="355"/>
      <c r="FC569" s="355"/>
      <c r="FD569" s="355"/>
      <c r="FE569" s="355"/>
      <c r="FF569" s="355"/>
      <c r="FG569" s="355"/>
      <c r="FH569" s="355"/>
      <c r="FI569" s="355"/>
      <c r="FJ569" s="355"/>
      <c r="FK569" s="355"/>
      <c r="FL569" s="355"/>
      <c r="FM569" s="355"/>
      <c r="FN569" s="355"/>
      <c r="FO569" s="355"/>
      <c r="FP569" s="355"/>
      <c r="FQ569" s="355"/>
      <c r="FR569" s="355"/>
      <c r="FS569" s="355"/>
      <c r="FT569" s="355"/>
      <c r="FU569" s="355"/>
      <c r="FV569" s="355"/>
      <c r="FW569" s="355"/>
      <c r="FX569" s="355"/>
      <c r="FY569" s="355"/>
      <c r="FZ569" s="355"/>
      <c r="GA569" s="355"/>
      <c r="GB569" s="355"/>
      <c r="GC569" s="355"/>
      <c r="GD569" s="355"/>
      <c r="GE569" s="355"/>
      <c r="GF569" s="355"/>
      <c r="GG569" s="355"/>
      <c r="GH569" s="355"/>
      <c r="GI569" s="355"/>
      <c r="GJ569" s="355"/>
      <c r="GK569" s="355"/>
      <c r="GL569" s="355"/>
      <c r="GM569" s="355"/>
      <c r="GN569" s="355"/>
      <c r="GO569" s="355"/>
      <c r="GP569" s="355"/>
      <c r="GQ569" s="355"/>
      <c r="GR569" s="355"/>
      <c r="GS569" s="355"/>
      <c r="GT569" s="355"/>
      <c r="GU569" s="355"/>
      <c r="GV569" s="355"/>
      <c r="GW569" s="355"/>
      <c r="GX569" s="355"/>
      <c r="GY569" s="355"/>
      <c r="GZ569" s="355"/>
      <c r="HA569" s="355"/>
      <c r="HB569" s="355"/>
      <c r="HC569" s="355"/>
      <c r="HD569" s="355"/>
      <c r="HE569" s="355"/>
      <c r="HF569" s="355"/>
      <c r="HG569" s="355"/>
      <c r="HH569" s="355"/>
      <c r="HI569" s="355"/>
      <c r="HJ569" s="355"/>
      <c r="HK569" s="355"/>
      <c r="HL569" s="355"/>
      <c r="HM569" s="355"/>
      <c r="HN569" s="355"/>
      <c r="HO569" s="355"/>
      <c r="HP569" s="355"/>
      <c r="HQ569" s="355"/>
      <c r="HR569" s="355"/>
      <c r="HS569" s="355"/>
      <c r="HT569" s="355"/>
      <c r="HU569" s="355"/>
      <c r="HV569" s="355"/>
      <c r="HW569" s="355"/>
      <c r="HX569" s="355"/>
      <c r="HY569" s="355"/>
      <c r="HZ569" s="355"/>
      <c r="IA569" s="355"/>
      <c r="IB569" s="355"/>
      <c r="IC569" s="355"/>
      <c r="ID569" s="355"/>
      <c r="IE569" s="355"/>
      <c r="IF569" s="355"/>
      <c r="IG569" s="355"/>
      <c r="IH569" s="355"/>
      <c r="II569" s="355"/>
      <c r="IJ569" s="355"/>
      <c r="IK569" s="355"/>
      <c r="IL569" s="355"/>
      <c r="IM569" s="355"/>
      <c r="IN569" s="355"/>
      <c r="IO569" s="355"/>
      <c r="IP569" s="355"/>
      <c r="IQ569" s="355"/>
      <c r="IR569" s="355"/>
      <c r="IS569" s="355"/>
      <c r="IT569" s="355"/>
      <c r="IU569" s="355"/>
      <c r="IV569" s="355"/>
      <c r="IW569" s="355"/>
    </row>
    <row r="570" customFormat="false" ht="12.75" hidden="false" customHeight="false" outlineLevel="1" collapsed="false">
      <c r="A570" s="273"/>
      <c r="B570" s="365"/>
      <c r="C570" s="365"/>
      <c r="D570" s="361"/>
      <c r="E570" s="361"/>
      <c r="F570" s="361"/>
      <c r="G570" s="361"/>
      <c r="H570" s="361"/>
      <c r="I570" s="361"/>
      <c r="J570" s="361"/>
      <c r="K570" s="361"/>
      <c r="L570" s="361"/>
      <c r="M570" s="361"/>
      <c r="N570" s="361"/>
      <c r="O570" s="361"/>
      <c r="P570" s="361"/>
      <c r="Q570" s="361"/>
      <c r="R570" s="361"/>
      <c r="S570" s="361"/>
      <c r="T570" s="361"/>
      <c r="U570" s="361"/>
      <c r="V570" s="361"/>
      <c r="W570" s="361"/>
      <c r="X570" s="361"/>
      <c r="Y570" s="361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  <c r="AM570" s="355"/>
      <c r="AN570" s="355"/>
      <c r="AO570" s="355"/>
      <c r="AP570" s="355"/>
      <c r="AQ570" s="355"/>
      <c r="AR570" s="355"/>
      <c r="AS570" s="355"/>
      <c r="AT570" s="355"/>
      <c r="AU570" s="355"/>
      <c r="AV570" s="355"/>
      <c r="AW570" s="355"/>
      <c r="AX570" s="355"/>
      <c r="AY570" s="355"/>
      <c r="AZ570" s="355"/>
      <c r="BA570" s="355"/>
      <c r="BB570" s="355"/>
      <c r="BC570" s="355"/>
      <c r="BD570" s="355"/>
      <c r="BE570" s="355"/>
      <c r="BF570" s="355"/>
      <c r="BG570" s="355"/>
      <c r="BH570" s="355"/>
      <c r="BI570" s="355"/>
      <c r="BJ570" s="355"/>
      <c r="BK570" s="355"/>
      <c r="BL570" s="355"/>
      <c r="BM570" s="355"/>
      <c r="BN570" s="355"/>
      <c r="BO570" s="355"/>
      <c r="BP570" s="355"/>
      <c r="BQ570" s="355"/>
      <c r="BR570" s="355"/>
      <c r="BS570" s="355"/>
      <c r="BT570" s="355"/>
      <c r="BU570" s="355"/>
      <c r="BV570" s="355"/>
      <c r="BW570" s="355"/>
      <c r="BX570" s="355"/>
      <c r="BY570" s="355"/>
      <c r="BZ570" s="355"/>
      <c r="CA570" s="355"/>
      <c r="CB570" s="355"/>
      <c r="CC570" s="355"/>
      <c r="CD570" s="355"/>
      <c r="CE570" s="355"/>
      <c r="CF570" s="355"/>
      <c r="CG570" s="355"/>
      <c r="CH570" s="355"/>
      <c r="CI570" s="355"/>
      <c r="CJ570" s="355"/>
      <c r="CK570" s="355"/>
      <c r="CL570" s="355"/>
      <c r="CM570" s="355"/>
      <c r="CN570" s="355"/>
      <c r="CO570" s="355"/>
      <c r="CP570" s="355"/>
      <c r="CQ570" s="355"/>
      <c r="CR570" s="355"/>
      <c r="CS570" s="355"/>
      <c r="CT570" s="355"/>
      <c r="CU570" s="355"/>
      <c r="CV570" s="355"/>
      <c r="CW570" s="355"/>
      <c r="CX570" s="355"/>
      <c r="CY570" s="355"/>
      <c r="CZ570" s="355"/>
      <c r="DA570" s="355"/>
      <c r="DB570" s="355"/>
      <c r="DC570" s="355"/>
      <c r="DD570" s="355"/>
      <c r="DE570" s="355"/>
      <c r="DF570" s="355"/>
      <c r="DG570" s="355"/>
      <c r="DH570" s="355"/>
      <c r="DI570" s="355"/>
      <c r="DJ570" s="355"/>
      <c r="DK570" s="355"/>
      <c r="DL570" s="355"/>
      <c r="DM570" s="355"/>
      <c r="DN570" s="355"/>
      <c r="DO570" s="355"/>
      <c r="DP570" s="355"/>
      <c r="DQ570" s="355"/>
      <c r="DR570" s="355"/>
      <c r="DS570" s="355"/>
      <c r="DT570" s="355"/>
      <c r="DU570" s="355"/>
      <c r="DV570" s="355"/>
      <c r="DW570" s="355"/>
      <c r="DX570" s="355"/>
      <c r="DY570" s="355"/>
      <c r="DZ570" s="355"/>
      <c r="EA570" s="355"/>
      <c r="EB570" s="355"/>
      <c r="EC570" s="355"/>
      <c r="ED570" s="355"/>
      <c r="EE570" s="355"/>
      <c r="EF570" s="355"/>
      <c r="EG570" s="355"/>
      <c r="EH570" s="355"/>
      <c r="EI570" s="355"/>
      <c r="EJ570" s="355"/>
      <c r="EK570" s="355"/>
      <c r="EL570" s="355"/>
      <c r="EM570" s="355"/>
      <c r="EN570" s="355"/>
      <c r="EO570" s="355"/>
      <c r="EP570" s="355"/>
      <c r="EQ570" s="355"/>
      <c r="ER570" s="355"/>
      <c r="ES570" s="355"/>
      <c r="ET570" s="355"/>
      <c r="EU570" s="355"/>
      <c r="EV570" s="355"/>
      <c r="EW570" s="355"/>
      <c r="EX570" s="355"/>
      <c r="EY570" s="355"/>
      <c r="EZ570" s="355"/>
      <c r="FA570" s="355"/>
      <c r="FB570" s="355"/>
      <c r="FC570" s="355"/>
      <c r="FD570" s="355"/>
      <c r="FE570" s="355"/>
      <c r="FF570" s="355"/>
      <c r="FG570" s="355"/>
      <c r="FH570" s="355"/>
      <c r="FI570" s="355"/>
      <c r="FJ570" s="355"/>
      <c r="FK570" s="355"/>
      <c r="FL570" s="355"/>
      <c r="FM570" s="355"/>
      <c r="FN570" s="355"/>
      <c r="FO570" s="355"/>
      <c r="FP570" s="355"/>
      <c r="FQ570" s="355"/>
      <c r="FR570" s="355"/>
      <c r="FS570" s="355"/>
      <c r="FT570" s="355"/>
      <c r="FU570" s="355"/>
      <c r="FV570" s="355"/>
      <c r="FW570" s="355"/>
      <c r="FX570" s="355"/>
      <c r="FY570" s="355"/>
      <c r="FZ570" s="355"/>
      <c r="GA570" s="355"/>
      <c r="GB570" s="355"/>
      <c r="GC570" s="355"/>
      <c r="GD570" s="355"/>
      <c r="GE570" s="355"/>
      <c r="GF570" s="355"/>
      <c r="GG570" s="355"/>
      <c r="GH570" s="355"/>
      <c r="GI570" s="355"/>
      <c r="GJ570" s="355"/>
      <c r="GK570" s="355"/>
      <c r="GL570" s="355"/>
      <c r="GM570" s="355"/>
      <c r="GN570" s="355"/>
      <c r="GO570" s="355"/>
      <c r="GP570" s="355"/>
      <c r="GQ570" s="355"/>
      <c r="GR570" s="355"/>
      <c r="GS570" s="355"/>
      <c r="GT570" s="355"/>
      <c r="GU570" s="355"/>
      <c r="GV570" s="355"/>
      <c r="GW570" s="355"/>
      <c r="GX570" s="355"/>
      <c r="GY570" s="355"/>
      <c r="GZ570" s="355"/>
      <c r="HA570" s="355"/>
      <c r="HB570" s="355"/>
      <c r="HC570" s="355"/>
      <c r="HD570" s="355"/>
      <c r="HE570" s="355"/>
      <c r="HF570" s="355"/>
      <c r="HG570" s="355"/>
      <c r="HH570" s="355"/>
      <c r="HI570" s="355"/>
      <c r="HJ570" s="355"/>
      <c r="HK570" s="355"/>
      <c r="HL570" s="355"/>
      <c r="HM570" s="355"/>
      <c r="HN570" s="355"/>
      <c r="HO570" s="355"/>
      <c r="HP570" s="355"/>
      <c r="HQ570" s="355"/>
      <c r="HR570" s="355"/>
      <c r="HS570" s="355"/>
      <c r="HT570" s="355"/>
      <c r="HU570" s="355"/>
      <c r="HV570" s="355"/>
      <c r="HW570" s="355"/>
      <c r="HX570" s="355"/>
      <c r="HY570" s="355"/>
      <c r="HZ570" s="355"/>
      <c r="IA570" s="355"/>
      <c r="IB570" s="355"/>
      <c r="IC570" s="355"/>
      <c r="ID570" s="355"/>
      <c r="IE570" s="355"/>
      <c r="IF570" s="355"/>
      <c r="IG570" s="355"/>
      <c r="IH570" s="355"/>
      <c r="II570" s="355"/>
      <c r="IJ570" s="355"/>
      <c r="IK570" s="355"/>
      <c r="IL570" s="355"/>
      <c r="IM570" s="355"/>
      <c r="IN570" s="355"/>
      <c r="IO570" s="355"/>
      <c r="IP570" s="355"/>
      <c r="IQ570" s="355"/>
      <c r="IR570" s="355"/>
      <c r="IS570" s="355"/>
      <c r="IT570" s="355"/>
      <c r="IU570" s="355"/>
      <c r="IV570" s="355"/>
      <c r="IW570" s="355"/>
    </row>
    <row r="571" customFormat="false" ht="12.75" hidden="false" customHeight="false" outlineLevel="1" collapsed="false">
      <c r="A571" s="273"/>
      <c r="B571" s="365"/>
      <c r="C571" s="365"/>
      <c r="D571" s="361"/>
      <c r="E571" s="361"/>
      <c r="F571" s="361"/>
      <c r="G571" s="361"/>
      <c r="H571" s="361"/>
      <c r="I571" s="361"/>
      <c r="J571" s="361"/>
      <c r="K571" s="361"/>
      <c r="L571" s="361"/>
      <c r="M571" s="361"/>
      <c r="N571" s="361"/>
      <c r="O571" s="361"/>
      <c r="P571" s="361"/>
      <c r="Q571" s="361"/>
      <c r="R571" s="361"/>
      <c r="S571" s="361"/>
      <c r="T571" s="361"/>
      <c r="U571" s="361"/>
      <c r="V571" s="361"/>
      <c r="W571" s="361"/>
      <c r="X571" s="361"/>
      <c r="Y571" s="361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  <c r="AM571" s="355"/>
      <c r="AN571" s="355"/>
      <c r="AO571" s="355"/>
      <c r="AP571" s="355"/>
      <c r="AQ571" s="355"/>
      <c r="AR571" s="355"/>
      <c r="AS571" s="355"/>
      <c r="AT571" s="355"/>
      <c r="AU571" s="355"/>
      <c r="AV571" s="355"/>
      <c r="AW571" s="355"/>
      <c r="AX571" s="355"/>
      <c r="AY571" s="355"/>
      <c r="AZ571" s="355"/>
      <c r="BA571" s="355"/>
      <c r="BB571" s="355"/>
      <c r="BC571" s="355"/>
      <c r="BD571" s="355"/>
      <c r="BE571" s="355"/>
      <c r="BF571" s="355"/>
      <c r="BG571" s="355"/>
      <c r="BH571" s="355"/>
      <c r="BI571" s="355"/>
      <c r="BJ571" s="355"/>
      <c r="BK571" s="355"/>
      <c r="BL571" s="355"/>
      <c r="BM571" s="355"/>
      <c r="BN571" s="355"/>
      <c r="BO571" s="355"/>
      <c r="BP571" s="355"/>
      <c r="BQ571" s="355"/>
      <c r="BR571" s="355"/>
      <c r="BS571" s="355"/>
      <c r="BT571" s="355"/>
      <c r="BU571" s="355"/>
      <c r="BV571" s="355"/>
      <c r="BW571" s="355"/>
      <c r="BX571" s="355"/>
      <c r="BY571" s="355"/>
      <c r="BZ571" s="355"/>
      <c r="CA571" s="355"/>
      <c r="CB571" s="355"/>
      <c r="CC571" s="355"/>
      <c r="CD571" s="355"/>
      <c r="CE571" s="355"/>
      <c r="CF571" s="355"/>
      <c r="CG571" s="355"/>
      <c r="CH571" s="355"/>
      <c r="CI571" s="355"/>
      <c r="CJ571" s="355"/>
      <c r="CK571" s="355"/>
      <c r="CL571" s="355"/>
      <c r="CM571" s="355"/>
      <c r="CN571" s="355"/>
      <c r="CO571" s="355"/>
      <c r="CP571" s="355"/>
      <c r="CQ571" s="355"/>
      <c r="CR571" s="355"/>
      <c r="CS571" s="355"/>
      <c r="CT571" s="355"/>
      <c r="CU571" s="355"/>
      <c r="CV571" s="355"/>
      <c r="CW571" s="355"/>
      <c r="CX571" s="355"/>
      <c r="CY571" s="355"/>
      <c r="CZ571" s="355"/>
      <c r="DA571" s="355"/>
      <c r="DB571" s="355"/>
      <c r="DC571" s="355"/>
      <c r="DD571" s="355"/>
      <c r="DE571" s="355"/>
      <c r="DF571" s="355"/>
      <c r="DG571" s="355"/>
      <c r="DH571" s="355"/>
      <c r="DI571" s="355"/>
      <c r="DJ571" s="355"/>
      <c r="DK571" s="355"/>
      <c r="DL571" s="355"/>
      <c r="DM571" s="355"/>
      <c r="DN571" s="355"/>
      <c r="DO571" s="355"/>
      <c r="DP571" s="355"/>
      <c r="DQ571" s="355"/>
      <c r="DR571" s="355"/>
      <c r="DS571" s="355"/>
      <c r="DT571" s="355"/>
      <c r="DU571" s="355"/>
      <c r="DV571" s="355"/>
      <c r="DW571" s="355"/>
      <c r="DX571" s="355"/>
      <c r="DY571" s="355"/>
      <c r="DZ571" s="355"/>
      <c r="EA571" s="355"/>
      <c r="EB571" s="355"/>
      <c r="EC571" s="355"/>
      <c r="ED571" s="355"/>
      <c r="EE571" s="355"/>
      <c r="EF571" s="355"/>
      <c r="EG571" s="355"/>
      <c r="EH571" s="355"/>
      <c r="EI571" s="355"/>
      <c r="EJ571" s="355"/>
      <c r="EK571" s="355"/>
      <c r="EL571" s="355"/>
      <c r="EM571" s="355"/>
      <c r="EN571" s="355"/>
      <c r="EO571" s="355"/>
      <c r="EP571" s="355"/>
      <c r="EQ571" s="355"/>
      <c r="ER571" s="355"/>
      <c r="ES571" s="355"/>
      <c r="ET571" s="355"/>
      <c r="EU571" s="355"/>
      <c r="EV571" s="355"/>
      <c r="EW571" s="355"/>
      <c r="EX571" s="355"/>
      <c r="EY571" s="355"/>
      <c r="EZ571" s="355"/>
      <c r="FA571" s="355"/>
      <c r="FB571" s="355"/>
      <c r="FC571" s="355"/>
      <c r="FD571" s="355"/>
      <c r="FE571" s="355"/>
      <c r="FF571" s="355"/>
      <c r="FG571" s="355"/>
      <c r="FH571" s="355"/>
      <c r="FI571" s="355"/>
      <c r="FJ571" s="355"/>
      <c r="FK571" s="355"/>
      <c r="FL571" s="355"/>
      <c r="FM571" s="355"/>
      <c r="FN571" s="355"/>
      <c r="FO571" s="355"/>
      <c r="FP571" s="355"/>
      <c r="FQ571" s="355"/>
      <c r="FR571" s="355"/>
      <c r="FS571" s="355"/>
      <c r="FT571" s="355"/>
      <c r="FU571" s="355"/>
      <c r="FV571" s="355"/>
      <c r="FW571" s="355"/>
      <c r="FX571" s="355"/>
      <c r="FY571" s="355"/>
      <c r="FZ571" s="355"/>
      <c r="GA571" s="355"/>
      <c r="GB571" s="355"/>
      <c r="GC571" s="355"/>
      <c r="GD571" s="355"/>
      <c r="GE571" s="355"/>
      <c r="GF571" s="355"/>
      <c r="GG571" s="355"/>
      <c r="GH571" s="355"/>
      <c r="GI571" s="355"/>
      <c r="GJ571" s="355"/>
      <c r="GK571" s="355"/>
      <c r="GL571" s="355"/>
      <c r="GM571" s="355"/>
      <c r="GN571" s="355"/>
      <c r="GO571" s="355"/>
      <c r="GP571" s="355"/>
      <c r="GQ571" s="355"/>
      <c r="GR571" s="355"/>
      <c r="GS571" s="355"/>
      <c r="GT571" s="355"/>
      <c r="GU571" s="355"/>
      <c r="GV571" s="355"/>
      <c r="GW571" s="355"/>
      <c r="GX571" s="355"/>
      <c r="GY571" s="355"/>
      <c r="GZ571" s="355"/>
      <c r="HA571" s="355"/>
      <c r="HB571" s="355"/>
      <c r="HC571" s="355"/>
      <c r="HD571" s="355"/>
      <c r="HE571" s="355"/>
      <c r="HF571" s="355"/>
      <c r="HG571" s="355"/>
      <c r="HH571" s="355"/>
      <c r="HI571" s="355"/>
      <c r="HJ571" s="355"/>
      <c r="HK571" s="355"/>
      <c r="HL571" s="355"/>
      <c r="HM571" s="355"/>
      <c r="HN571" s="355"/>
      <c r="HO571" s="355"/>
      <c r="HP571" s="355"/>
      <c r="HQ571" s="355"/>
      <c r="HR571" s="355"/>
      <c r="HS571" s="355"/>
      <c r="HT571" s="355"/>
      <c r="HU571" s="355"/>
      <c r="HV571" s="355"/>
      <c r="HW571" s="355"/>
      <c r="HX571" s="355"/>
      <c r="HY571" s="355"/>
      <c r="HZ571" s="355"/>
      <c r="IA571" s="355"/>
      <c r="IB571" s="355"/>
      <c r="IC571" s="355"/>
      <c r="ID571" s="355"/>
      <c r="IE571" s="355"/>
      <c r="IF571" s="355"/>
      <c r="IG571" s="355"/>
      <c r="IH571" s="355"/>
      <c r="II571" s="355"/>
      <c r="IJ571" s="355"/>
      <c r="IK571" s="355"/>
      <c r="IL571" s="355"/>
      <c r="IM571" s="355"/>
      <c r="IN571" s="355"/>
      <c r="IO571" s="355"/>
      <c r="IP571" s="355"/>
      <c r="IQ571" s="355"/>
      <c r="IR571" s="355"/>
      <c r="IS571" s="355"/>
      <c r="IT571" s="355"/>
      <c r="IU571" s="355"/>
      <c r="IV571" s="355"/>
      <c r="IW571" s="355"/>
    </row>
    <row r="572" customFormat="false" ht="12.75" hidden="false" customHeight="false" outlineLevel="1" collapsed="false">
      <c r="A572" s="264"/>
      <c r="B572" s="365"/>
      <c r="C572" s="365"/>
      <c r="D572" s="361"/>
      <c r="E572" s="361"/>
      <c r="F572" s="361"/>
      <c r="G572" s="361"/>
      <c r="H572" s="361"/>
      <c r="I572" s="361"/>
      <c r="J572" s="361"/>
      <c r="K572" s="361"/>
      <c r="L572" s="361"/>
      <c r="M572" s="361"/>
      <c r="N572" s="361"/>
      <c r="O572" s="361"/>
      <c r="P572" s="361"/>
      <c r="Q572" s="361"/>
      <c r="R572" s="361"/>
      <c r="S572" s="361"/>
      <c r="T572" s="361"/>
      <c r="U572" s="361"/>
      <c r="V572" s="361"/>
      <c r="W572" s="361"/>
      <c r="X572" s="361"/>
      <c r="Y572" s="361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  <c r="AM572" s="355"/>
      <c r="AN572" s="355"/>
      <c r="AO572" s="355"/>
      <c r="AP572" s="355"/>
      <c r="AQ572" s="355"/>
      <c r="AR572" s="355"/>
      <c r="AS572" s="355"/>
      <c r="AT572" s="355"/>
      <c r="AU572" s="355"/>
      <c r="AV572" s="355"/>
      <c r="AW572" s="355"/>
      <c r="AX572" s="355"/>
      <c r="AY572" s="355"/>
      <c r="AZ572" s="355"/>
      <c r="BA572" s="355"/>
      <c r="BB572" s="355"/>
      <c r="BC572" s="355"/>
      <c r="BD572" s="355"/>
      <c r="BE572" s="355"/>
      <c r="BF572" s="355"/>
      <c r="BG572" s="355"/>
      <c r="BH572" s="355"/>
      <c r="BI572" s="355"/>
      <c r="BJ572" s="355"/>
      <c r="BK572" s="355"/>
      <c r="BL572" s="355"/>
      <c r="BM572" s="355"/>
      <c r="BN572" s="355"/>
      <c r="BO572" s="355"/>
      <c r="BP572" s="355"/>
      <c r="BQ572" s="355"/>
      <c r="BR572" s="355"/>
      <c r="BS572" s="355"/>
      <c r="BT572" s="355"/>
      <c r="BU572" s="355"/>
      <c r="BV572" s="355"/>
      <c r="BW572" s="355"/>
      <c r="BX572" s="355"/>
      <c r="BY572" s="355"/>
      <c r="BZ572" s="355"/>
      <c r="CA572" s="355"/>
      <c r="CB572" s="355"/>
      <c r="CC572" s="355"/>
      <c r="CD572" s="355"/>
      <c r="CE572" s="355"/>
      <c r="CF572" s="355"/>
      <c r="CG572" s="355"/>
      <c r="CH572" s="355"/>
      <c r="CI572" s="355"/>
      <c r="CJ572" s="355"/>
      <c r="CK572" s="355"/>
      <c r="CL572" s="355"/>
      <c r="CM572" s="355"/>
      <c r="CN572" s="355"/>
      <c r="CO572" s="355"/>
      <c r="CP572" s="355"/>
      <c r="CQ572" s="355"/>
      <c r="CR572" s="355"/>
      <c r="CS572" s="355"/>
      <c r="CT572" s="355"/>
      <c r="CU572" s="355"/>
      <c r="CV572" s="355"/>
      <c r="CW572" s="355"/>
      <c r="CX572" s="355"/>
      <c r="CY572" s="355"/>
      <c r="CZ572" s="355"/>
      <c r="DA572" s="355"/>
      <c r="DB572" s="355"/>
      <c r="DC572" s="355"/>
      <c r="DD572" s="355"/>
      <c r="DE572" s="355"/>
      <c r="DF572" s="355"/>
      <c r="DG572" s="355"/>
      <c r="DH572" s="355"/>
      <c r="DI572" s="355"/>
      <c r="DJ572" s="355"/>
      <c r="DK572" s="355"/>
      <c r="DL572" s="355"/>
      <c r="DM572" s="355"/>
      <c r="DN572" s="355"/>
      <c r="DO572" s="355"/>
      <c r="DP572" s="355"/>
      <c r="DQ572" s="355"/>
      <c r="DR572" s="355"/>
      <c r="DS572" s="355"/>
      <c r="DT572" s="355"/>
      <c r="DU572" s="355"/>
      <c r="DV572" s="355"/>
      <c r="DW572" s="355"/>
      <c r="DX572" s="355"/>
      <c r="DY572" s="355"/>
      <c r="DZ572" s="355"/>
      <c r="EA572" s="355"/>
      <c r="EB572" s="355"/>
      <c r="EC572" s="355"/>
      <c r="ED572" s="355"/>
      <c r="EE572" s="355"/>
      <c r="EF572" s="355"/>
      <c r="EG572" s="355"/>
      <c r="EH572" s="355"/>
      <c r="EI572" s="355"/>
      <c r="EJ572" s="355"/>
      <c r="EK572" s="355"/>
      <c r="EL572" s="355"/>
      <c r="EM572" s="355"/>
      <c r="EN572" s="355"/>
      <c r="EO572" s="355"/>
      <c r="EP572" s="355"/>
      <c r="EQ572" s="355"/>
      <c r="ER572" s="355"/>
      <c r="ES572" s="355"/>
      <c r="ET572" s="355"/>
      <c r="EU572" s="355"/>
      <c r="EV572" s="355"/>
      <c r="EW572" s="355"/>
      <c r="EX572" s="355"/>
      <c r="EY572" s="355"/>
      <c r="EZ572" s="355"/>
      <c r="FA572" s="355"/>
      <c r="FB572" s="355"/>
      <c r="FC572" s="355"/>
      <c r="FD572" s="355"/>
      <c r="FE572" s="355"/>
      <c r="FF572" s="355"/>
      <c r="FG572" s="355"/>
      <c r="FH572" s="355"/>
      <c r="FI572" s="355"/>
      <c r="FJ572" s="355"/>
      <c r="FK572" s="355"/>
      <c r="FL572" s="355"/>
      <c r="FM572" s="355"/>
      <c r="FN572" s="355"/>
      <c r="FO572" s="355"/>
      <c r="FP572" s="355"/>
      <c r="FQ572" s="355"/>
      <c r="FR572" s="355"/>
      <c r="FS572" s="355"/>
      <c r="FT572" s="355"/>
      <c r="FU572" s="355"/>
      <c r="FV572" s="355"/>
      <c r="FW572" s="355"/>
      <c r="FX572" s="355"/>
      <c r="FY572" s="355"/>
      <c r="FZ572" s="355"/>
      <c r="GA572" s="355"/>
      <c r="GB572" s="355"/>
      <c r="GC572" s="355"/>
      <c r="GD572" s="355"/>
      <c r="GE572" s="355"/>
      <c r="GF572" s="355"/>
      <c r="GG572" s="355"/>
      <c r="GH572" s="355"/>
      <c r="GI572" s="355"/>
      <c r="GJ572" s="355"/>
      <c r="GK572" s="355"/>
      <c r="GL572" s="355"/>
      <c r="GM572" s="355"/>
      <c r="GN572" s="355"/>
      <c r="GO572" s="355"/>
      <c r="GP572" s="355"/>
      <c r="GQ572" s="355"/>
      <c r="GR572" s="355"/>
      <c r="GS572" s="355"/>
      <c r="GT572" s="355"/>
      <c r="GU572" s="355"/>
      <c r="GV572" s="355"/>
      <c r="GW572" s="355"/>
      <c r="GX572" s="355"/>
      <c r="GY572" s="355"/>
      <c r="GZ572" s="355"/>
      <c r="HA572" s="355"/>
      <c r="HB572" s="355"/>
      <c r="HC572" s="355"/>
      <c r="HD572" s="355"/>
      <c r="HE572" s="355"/>
      <c r="HF572" s="355"/>
      <c r="HG572" s="355"/>
      <c r="HH572" s="355"/>
      <c r="HI572" s="355"/>
      <c r="HJ572" s="355"/>
      <c r="HK572" s="355"/>
      <c r="HL572" s="355"/>
      <c r="HM572" s="355"/>
      <c r="HN572" s="355"/>
      <c r="HO572" s="355"/>
      <c r="HP572" s="355"/>
      <c r="HQ572" s="355"/>
      <c r="HR572" s="355"/>
      <c r="HS572" s="355"/>
      <c r="HT572" s="355"/>
      <c r="HU572" s="355"/>
      <c r="HV572" s="355"/>
      <c r="HW572" s="355"/>
      <c r="HX572" s="355"/>
      <c r="HY572" s="355"/>
      <c r="HZ572" s="355"/>
      <c r="IA572" s="355"/>
      <c r="IB572" s="355"/>
      <c r="IC572" s="355"/>
      <c r="ID572" s="355"/>
      <c r="IE572" s="355"/>
      <c r="IF572" s="355"/>
      <c r="IG572" s="355"/>
      <c r="IH572" s="355"/>
      <c r="II572" s="355"/>
      <c r="IJ572" s="355"/>
      <c r="IK572" s="355"/>
      <c r="IL572" s="355"/>
      <c r="IM572" s="355"/>
      <c r="IN572" s="355"/>
      <c r="IO572" s="355"/>
      <c r="IP572" s="355"/>
      <c r="IQ572" s="355"/>
      <c r="IR572" s="355"/>
      <c r="IS572" s="355"/>
      <c r="IT572" s="355"/>
      <c r="IU572" s="355"/>
      <c r="IV572" s="355"/>
      <c r="IW572" s="355"/>
    </row>
    <row r="573" customFormat="false" ht="12.75" hidden="false" customHeight="false" outlineLevel="1" collapsed="false">
      <c r="A573" s="264"/>
      <c r="B573" s="365"/>
      <c r="C573" s="365"/>
      <c r="D573" s="361"/>
      <c r="E573" s="361"/>
      <c r="F573" s="361"/>
      <c r="G573" s="361"/>
      <c r="H573" s="361"/>
      <c r="I573" s="361"/>
      <c r="J573" s="361"/>
      <c r="K573" s="361"/>
      <c r="L573" s="361"/>
      <c r="M573" s="361"/>
      <c r="N573" s="361"/>
      <c r="O573" s="361"/>
      <c r="P573" s="361"/>
      <c r="Q573" s="361"/>
      <c r="R573" s="361"/>
      <c r="S573" s="361"/>
      <c r="T573" s="361"/>
      <c r="U573" s="361"/>
      <c r="V573" s="361"/>
      <c r="W573" s="361"/>
      <c r="X573" s="361"/>
      <c r="Y573" s="361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  <c r="AM573" s="355"/>
      <c r="AN573" s="355"/>
      <c r="AO573" s="355"/>
      <c r="AP573" s="355"/>
      <c r="AQ573" s="355"/>
      <c r="AR573" s="355"/>
      <c r="AS573" s="355"/>
      <c r="AT573" s="355"/>
      <c r="AU573" s="355"/>
      <c r="AV573" s="355"/>
      <c r="AW573" s="355"/>
      <c r="AX573" s="355"/>
      <c r="AY573" s="355"/>
      <c r="AZ573" s="355"/>
      <c r="BA573" s="355"/>
      <c r="BB573" s="355"/>
      <c r="BC573" s="355"/>
      <c r="BD573" s="355"/>
      <c r="BE573" s="355"/>
      <c r="BF573" s="355"/>
      <c r="BG573" s="355"/>
      <c r="BH573" s="355"/>
      <c r="BI573" s="355"/>
      <c r="BJ573" s="355"/>
      <c r="BK573" s="355"/>
      <c r="BL573" s="355"/>
      <c r="BM573" s="355"/>
      <c r="BN573" s="355"/>
      <c r="BO573" s="355"/>
      <c r="BP573" s="355"/>
      <c r="BQ573" s="355"/>
      <c r="BR573" s="355"/>
      <c r="BS573" s="355"/>
      <c r="BT573" s="355"/>
      <c r="BU573" s="355"/>
      <c r="BV573" s="355"/>
      <c r="BW573" s="355"/>
      <c r="BX573" s="355"/>
      <c r="BY573" s="355"/>
      <c r="BZ573" s="355"/>
      <c r="CA573" s="355"/>
      <c r="CB573" s="355"/>
      <c r="CC573" s="355"/>
      <c r="CD573" s="355"/>
      <c r="CE573" s="355"/>
      <c r="CF573" s="355"/>
      <c r="CG573" s="355"/>
      <c r="CH573" s="355"/>
      <c r="CI573" s="355"/>
      <c r="CJ573" s="355"/>
      <c r="CK573" s="355"/>
      <c r="CL573" s="355"/>
      <c r="CM573" s="355"/>
      <c r="CN573" s="355"/>
      <c r="CO573" s="355"/>
      <c r="CP573" s="355"/>
      <c r="CQ573" s="355"/>
      <c r="CR573" s="355"/>
      <c r="CS573" s="355"/>
      <c r="CT573" s="355"/>
      <c r="CU573" s="355"/>
      <c r="CV573" s="355"/>
      <c r="CW573" s="355"/>
      <c r="CX573" s="355"/>
      <c r="CY573" s="355"/>
      <c r="CZ573" s="355"/>
      <c r="DA573" s="355"/>
      <c r="DB573" s="355"/>
      <c r="DC573" s="355"/>
      <c r="DD573" s="355"/>
      <c r="DE573" s="355"/>
      <c r="DF573" s="355"/>
      <c r="DG573" s="355"/>
      <c r="DH573" s="355"/>
      <c r="DI573" s="355"/>
      <c r="DJ573" s="355"/>
      <c r="DK573" s="355"/>
      <c r="DL573" s="355"/>
      <c r="DM573" s="355"/>
      <c r="DN573" s="355"/>
      <c r="DO573" s="355"/>
      <c r="DP573" s="355"/>
      <c r="DQ573" s="355"/>
      <c r="DR573" s="355"/>
      <c r="DS573" s="355"/>
      <c r="DT573" s="355"/>
      <c r="DU573" s="355"/>
      <c r="DV573" s="355"/>
      <c r="DW573" s="355"/>
      <c r="DX573" s="355"/>
      <c r="DY573" s="355"/>
      <c r="DZ573" s="355"/>
      <c r="EA573" s="355"/>
      <c r="EB573" s="355"/>
      <c r="EC573" s="355"/>
      <c r="ED573" s="355"/>
      <c r="EE573" s="355"/>
      <c r="EF573" s="355"/>
      <c r="EG573" s="355"/>
      <c r="EH573" s="355"/>
      <c r="EI573" s="355"/>
      <c r="EJ573" s="355"/>
      <c r="EK573" s="355"/>
      <c r="EL573" s="355"/>
      <c r="EM573" s="355"/>
      <c r="EN573" s="355"/>
      <c r="EO573" s="355"/>
      <c r="EP573" s="355"/>
      <c r="EQ573" s="355"/>
      <c r="ER573" s="355"/>
      <c r="ES573" s="355"/>
      <c r="ET573" s="355"/>
      <c r="EU573" s="355"/>
      <c r="EV573" s="355"/>
      <c r="EW573" s="355"/>
      <c r="EX573" s="355"/>
      <c r="EY573" s="355"/>
      <c r="EZ573" s="355"/>
      <c r="FA573" s="355"/>
      <c r="FB573" s="355"/>
      <c r="FC573" s="355"/>
      <c r="FD573" s="355"/>
      <c r="FE573" s="355"/>
      <c r="FF573" s="355"/>
      <c r="FG573" s="355"/>
      <c r="FH573" s="355"/>
      <c r="FI573" s="355"/>
      <c r="FJ573" s="355"/>
      <c r="FK573" s="355"/>
      <c r="FL573" s="355"/>
      <c r="FM573" s="355"/>
      <c r="FN573" s="355"/>
      <c r="FO573" s="355"/>
      <c r="FP573" s="355"/>
      <c r="FQ573" s="355"/>
      <c r="FR573" s="355"/>
      <c r="FS573" s="355"/>
      <c r="FT573" s="355"/>
      <c r="FU573" s="355"/>
      <c r="FV573" s="355"/>
      <c r="FW573" s="355"/>
      <c r="FX573" s="355"/>
      <c r="FY573" s="355"/>
      <c r="FZ573" s="355"/>
      <c r="GA573" s="355"/>
      <c r="GB573" s="355"/>
      <c r="GC573" s="355"/>
      <c r="GD573" s="355"/>
      <c r="GE573" s="355"/>
      <c r="GF573" s="355"/>
      <c r="GG573" s="355"/>
      <c r="GH573" s="355"/>
      <c r="GI573" s="355"/>
      <c r="GJ573" s="355"/>
      <c r="GK573" s="355"/>
      <c r="GL573" s="355"/>
      <c r="GM573" s="355"/>
      <c r="GN573" s="355"/>
      <c r="GO573" s="355"/>
      <c r="GP573" s="355"/>
      <c r="GQ573" s="355"/>
      <c r="GR573" s="355"/>
      <c r="GS573" s="355"/>
      <c r="GT573" s="355"/>
      <c r="GU573" s="355"/>
      <c r="GV573" s="355"/>
      <c r="GW573" s="355"/>
      <c r="GX573" s="355"/>
      <c r="GY573" s="355"/>
      <c r="GZ573" s="355"/>
      <c r="HA573" s="355"/>
      <c r="HB573" s="355"/>
      <c r="HC573" s="355"/>
      <c r="HD573" s="355"/>
      <c r="HE573" s="355"/>
      <c r="HF573" s="355"/>
      <c r="HG573" s="355"/>
      <c r="HH573" s="355"/>
      <c r="HI573" s="355"/>
      <c r="HJ573" s="355"/>
      <c r="HK573" s="355"/>
      <c r="HL573" s="355"/>
      <c r="HM573" s="355"/>
      <c r="HN573" s="355"/>
      <c r="HO573" s="355"/>
      <c r="HP573" s="355"/>
      <c r="HQ573" s="355"/>
      <c r="HR573" s="355"/>
      <c r="HS573" s="355"/>
      <c r="HT573" s="355"/>
      <c r="HU573" s="355"/>
      <c r="HV573" s="355"/>
      <c r="HW573" s="355"/>
      <c r="HX573" s="355"/>
      <c r="HY573" s="355"/>
      <c r="HZ573" s="355"/>
      <c r="IA573" s="355"/>
      <c r="IB573" s="355"/>
      <c r="IC573" s="355"/>
      <c r="ID573" s="355"/>
      <c r="IE573" s="355"/>
      <c r="IF573" s="355"/>
      <c r="IG573" s="355"/>
      <c r="IH573" s="355"/>
      <c r="II573" s="355"/>
      <c r="IJ573" s="355"/>
      <c r="IK573" s="355"/>
      <c r="IL573" s="355"/>
      <c r="IM573" s="355"/>
      <c r="IN573" s="355"/>
      <c r="IO573" s="355"/>
      <c r="IP573" s="355"/>
      <c r="IQ573" s="355"/>
      <c r="IR573" s="355"/>
      <c r="IS573" s="355"/>
      <c r="IT573" s="355"/>
      <c r="IU573" s="355"/>
      <c r="IV573" s="355"/>
      <c r="IW573" s="355"/>
    </row>
    <row r="574" customFormat="false" ht="12.75" hidden="false" customHeight="false" outlineLevel="1" collapsed="false">
      <c r="A574" s="273"/>
      <c r="B574" s="365"/>
      <c r="C574" s="365"/>
      <c r="D574" s="361"/>
      <c r="E574" s="361"/>
      <c r="F574" s="361"/>
      <c r="G574" s="361"/>
      <c r="H574" s="361"/>
      <c r="I574" s="361"/>
      <c r="J574" s="361"/>
      <c r="K574" s="361"/>
      <c r="L574" s="361"/>
      <c r="M574" s="361"/>
      <c r="N574" s="361"/>
      <c r="O574" s="361"/>
      <c r="P574" s="361"/>
      <c r="Q574" s="361"/>
      <c r="R574" s="361"/>
      <c r="S574" s="361"/>
      <c r="T574" s="361"/>
      <c r="U574" s="361"/>
      <c r="V574" s="361"/>
      <c r="W574" s="361"/>
      <c r="X574" s="361"/>
      <c r="Y574" s="361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  <c r="AM574" s="355"/>
      <c r="AN574" s="355"/>
      <c r="AO574" s="355"/>
      <c r="AP574" s="355"/>
      <c r="AQ574" s="355"/>
      <c r="AR574" s="355"/>
      <c r="AS574" s="355"/>
      <c r="AT574" s="355"/>
      <c r="AU574" s="355"/>
      <c r="AV574" s="355"/>
      <c r="AW574" s="355"/>
      <c r="AX574" s="355"/>
      <c r="AY574" s="355"/>
      <c r="AZ574" s="355"/>
      <c r="BA574" s="355"/>
      <c r="BB574" s="355"/>
      <c r="BC574" s="355"/>
      <c r="BD574" s="355"/>
      <c r="BE574" s="355"/>
      <c r="BF574" s="355"/>
      <c r="BG574" s="355"/>
      <c r="BH574" s="355"/>
      <c r="BI574" s="355"/>
      <c r="BJ574" s="355"/>
      <c r="BK574" s="355"/>
      <c r="BL574" s="355"/>
      <c r="BM574" s="355"/>
      <c r="BN574" s="355"/>
      <c r="BO574" s="355"/>
      <c r="BP574" s="355"/>
      <c r="BQ574" s="355"/>
      <c r="BR574" s="355"/>
      <c r="BS574" s="355"/>
      <c r="BT574" s="355"/>
      <c r="BU574" s="355"/>
      <c r="BV574" s="355"/>
      <c r="BW574" s="355"/>
      <c r="BX574" s="355"/>
      <c r="BY574" s="355"/>
      <c r="BZ574" s="355"/>
      <c r="CA574" s="355"/>
      <c r="CB574" s="355"/>
      <c r="CC574" s="355"/>
      <c r="CD574" s="355"/>
      <c r="CE574" s="355"/>
      <c r="CF574" s="355"/>
      <c r="CG574" s="355"/>
      <c r="CH574" s="355"/>
      <c r="CI574" s="355"/>
      <c r="CJ574" s="355"/>
      <c r="CK574" s="355"/>
      <c r="CL574" s="355"/>
      <c r="CM574" s="355"/>
      <c r="CN574" s="355"/>
      <c r="CO574" s="355"/>
      <c r="CP574" s="355"/>
      <c r="CQ574" s="355"/>
      <c r="CR574" s="355"/>
      <c r="CS574" s="355"/>
      <c r="CT574" s="355"/>
      <c r="CU574" s="355"/>
      <c r="CV574" s="355"/>
      <c r="CW574" s="355"/>
      <c r="CX574" s="355"/>
      <c r="CY574" s="355"/>
      <c r="CZ574" s="355"/>
      <c r="DA574" s="355"/>
      <c r="DB574" s="355"/>
      <c r="DC574" s="355"/>
      <c r="DD574" s="355"/>
      <c r="DE574" s="355"/>
      <c r="DF574" s="355"/>
      <c r="DG574" s="355"/>
      <c r="DH574" s="355"/>
      <c r="DI574" s="355"/>
      <c r="DJ574" s="355"/>
      <c r="DK574" s="355"/>
      <c r="DL574" s="355"/>
      <c r="DM574" s="355"/>
      <c r="DN574" s="355"/>
      <c r="DO574" s="355"/>
      <c r="DP574" s="355"/>
      <c r="DQ574" s="355"/>
      <c r="DR574" s="355"/>
      <c r="DS574" s="355"/>
      <c r="DT574" s="355"/>
      <c r="DU574" s="355"/>
      <c r="DV574" s="355"/>
      <c r="DW574" s="355"/>
      <c r="DX574" s="355"/>
      <c r="DY574" s="355"/>
      <c r="DZ574" s="355"/>
      <c r="EA574" s="355"/>
      <c r="EB574" s="355"/>
      <c r="EC574" s="355"/>
      <c r="ED574" s="355"/>
      <c r="EE574" s="355"/>
      <c r="EF574" s="355"/>
      <c r="EG574" s="355"/>
      <c r="EH574" s="355"/>
      <c r="EI574" s="355"/>
      <c r="EJ574" s="355"/>
      <c r="EK574" s="355"/>
      <c r="EL574" s="355"/>
      <c r="EM574" s="355"/>
      <c r="EN574" s="355"/>
      <c r="EO574" s="355"/>
      <c r="EP574" s="355"/>
      <c r="EQ574" s="355"/>
      <c r="ER574" s="355"/>
      <c r="ES574" s="355"/>
      <c r="ET574" s="355"/>
      <c r="EU574" s="355"/>
      <c r="EV574" s="355"/>
      <c r="EW574" s="355"/>
      <c r="EX574" s="355"/>
      <c r="EY574" s="355"/>
      <c r="EZ574" s="355"/>
      <c r="FA574" s="355"/>
      <c r="FB574" s="355"/>
      <c r="FC574" s="355"/>
      <c r="FD574" s="355"/>
      <c r="FE574" s="355"/>
      <c r="FF574" s="355"/>
      <c r="FG574" s="355"/>
      <c r="FH574" s="355"/>
      <c r="FI574" s="355"/>
      <c r="FJ574" s="355"/>
      <c r="FK574" s="355"/>
      <c r="FL574" s="355"/>
      <c r="FM574" s="355"/>
      <c r="FN574" s="355"/>
      <c r="FO574" s="355"/>
      <c r="FP574" s="355"/>
      <c r="FQ574" s="355"/>
      <c r="FR574" s="355"/>
      <c r="FS574" s="355"/>
      <c r="FT574" s="355"/>
      <c r="FU574" s="355"/>
      <c r="FV574" s="355"/>
      <c r="FW574" s="355"/>
      <c r="FX574" s="355"/>
      <c r="FY574" s="355"/>
      <c r="FZ574" s="355"/>
      <c r="GA574" s="355"/>
      <c r="GB574" s="355"/>
      <c r="GC574" s="355"/>
      <c r="GD574" s="355"/>
      <c r="GE574" s="355"/>
      <c r="GF574" s="355"/>
      <c r="GG574" s="355"/>
      <c r="GH574" s="355"/>
      <c r="GI574" s="355"/>
      <c r="GJ574" s="355"/>
      <c r="GK574" s="355"/>
      <c r="GL574" s="355"/>
      <c r="GM574" s="355"/>
      <c r="GN574" s="355"/>
      <c r="GO574" s="355"/>
      <c r="GP574" s="355"/>
      <c r="GQ574" s="355"/>
      <c r="GR574" s="355"/>
      <c r="GS574" s="355"/>
      <c r="GT574" s="355"/>
      <c r="GU574" s="355"/>
      <c r="GV574" s="355"/>
      <c r="GW574" s="355"/>
      <c r="GX574" s="355"/>
      <c r="GY574" s="355"/>
      <c r="GZ574" s="355"/>
      <c r="HA574" s="355"/>
      <c r="HB574" s="355"/>
      <c r="HC574" s="355"/>
      <c r="HD574" s="355"/>
      <c r="HE574" s="355"/>
      <c r="HF574" s="355"/>
      <c r="HG574" s="355"/>
      <c r="HH574" s="355"/>
      <c r="HI574" s="355"/>
      <c r="HJ574" s="355"/>
      <c r="HK574" s="355"/>
      <c r="HL574" s="355"/>
      <c r="HM574" s="355"/>
      <c r="HN574" s="355"/>
      <c r="HO574" s="355"/>
      <c r="HP574" s="355"/>
      <c r="HQ574" s="355"/>
      <c r="HR574" s="355"/>
      <c r="HS574" s="355"/>
      <c r="HT574" s="355"/>
      <c r="HU574" s="355"/>
      <c r="HV574" s="355"/>
      <c r="HW574" s="355"/>
      <c r="HX574" s="355"/>
      <c r="HY574" s="355"/>
      <c r="HZ574" s="355"/>
      <c r="IA574" s="355"/>
      <c r="IB574" s="355"/>
      <c r="IC574" s="355"/>
      <c r="ID574" s="355"/>
      <c r="IE574" s="355"/>
      <c r="IF574" s="355"/>
      <c r="IG574" s="355"/>
      <c r="IH574" s="355"/>
      <c r="II574" s="355"/>
      <c r="IJ574" s="355"/>
      <c r="IK574" s="355"/>
      <c r="IL574" s="355"/>
      <c r="IM574" s="355"/>
      <c r="IN574" s="355"/>
      <c r="IO574" s="355"/>
      <c r="IP574" s="355"/>
      <c r="IQ574" s="355"/>
      <c r="IR574" s="355"/>
      <c r="IS574" s="355"/>
      <c r="IT574" s="355"/>
      <c r="IU574" s="355"/>
      <c r="IV574" s="355"/>
      <c r="IW574" s="355"/>
    </row>
    <row r="575" customFormat="false" ht="12.75" hidden="false" customHeight="false" outlineLevel="1" collapsed="false">
      <c r="A575" s="264"/>
      <c r="B575" s="365"/>
      <c r="C575" s="365"/>
      <c r="D575" s="366"/>
      <c r="E575" s="366"/>
      <c r="F575" s="366"/>
      <c r="G575" s="366"/>
      <c r="H575" s="366"/>
      <c r="I575" s="366"/>
      <c r="J575" s="366"/>
      <c r="K575" s="366"/>
      <c r="L575" s="366"/>
      <c r="M575" s="366"/>
      <c r="N575" s="366"/>
      <c r="O575" s="366"/>
      <c r="P575" s="366"/>
      <c r="Q575" s="366"/>
      <c r="R575" s="366"/>
      <c r="S575" s="366"/>
      <c r="T575" s="366"/>
      <c r="U575" s="366"/>
      <c r="V575" s="366"/>
      <c r="W575" s="366"/>
      <c r="X575" s="366"/>
      <c r="Y575" s="366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  <c r="AM575" s="355"/>
      <c r="AN575" s="355"/>
      <c r="AO575" s="355"/>
      <c r="AP575" s="355"/>
      <c r="AQ575" s="355"/>
      <c r="AR575" s="355"/>
      <c r="AS575" s="355"/>
      <c r="AT575" s="355"/>
      <c r="AU575" s="355"/>
      <c r="AV575" s="355"/>
      <c r="AW575" s="355"/>
      <c r="AX575" s="355"/>
      <c r="AY575" s="355"/>
      <c r="AZ575" s="355"/>
      <c r="BA575" s="355"/>
      <c r="BB575" s="355"/>
      <c r="BC575" s="355"/>
      <c r="BD575" s="355"/>
      <c r="BE575" s="355"/>
      <c r="BF575" s="355"/>
      <c r="BG575" s="355"/>
      <c r="BH575" s="355"/>
      <c r="BI575" s="355"/>
      <c r="BJ575" s="355"/>
      <c r="BK575" s="355"/>
      <c r="BL575" s="355"/>
      <c r="BM575" s="355"/>
      <c r="BN575" s="355"/>
      <c r="BO575" s="355"/>
      <c r="BP575" s="355"/>
      <c r="BQ575" s="355"/>
      <c r="BR575" s="355"/>
      <c r="BS575" s="355"/>
      <c r="BT575" s="355"/>
      <c r="BU575" s="355"/>
      <c r="BV575" s="355"/>
      <c r="BW575" s="355"/>
      <c r="BX575" s="355"/>
      <c r="BY575" s="355"/>
      <c r="BZ575" s="355"/>
      <c r="CA575" s="355"/>
      <c r="CB575" s="355"/>
      <c r="CC575" s="355"/>
      <c r="CD575" s="355"/>
      <c r="CE575" s="355"/>
      <c r="CF575" s="355"/>
      <c r="CG575" s="355"/>
      <c r="CH575" s="355"/>
      <c r="CI575" s="355"/>
      <c r="CJ575" s="355"/>
      <c r="CK575" s="355"/>
      <c r="CL575" s="355"/>
      <c r="CM575" s="355"/>
      <c r="CN575" s="355"/>
      <c r="CO575" s="355"/>
      <c r="CP575" s="355"/>
      <c r="CQ575" s="355"/>
      <c r="CR575" s="355"/>
      <c r="CS575" s="355"/>
      <c r="CT575" s="355"/>
      <c r="CU575" s="355"/>
      <c r="CV575" s="355"/>
      <c r="CW575" s="355"/>
      <c r="CX575" s="355"/>
      <c r="CY575" s="355"/>
      <c r="CZ575" s="355"/>
      <c r="DA575" s="355"/>
      <c r="DB575" s="355"/>
      <c r="DC575" s="355"/>
      <c r="DD575" s="355"/>
      <c r="DE575" s="355"/>
      <c r="DF575" s="355"/>
      <c r="DG575" s="355"/>
      <c r="DH575" s="355"/>
      <c r="DI575" s="355"/>
      <c r="DJ575" s="355"/>
      <c r="DK575" s="355"/>
      <c r="DL575" s="355"/>
      <c r="DM575" s="355"/>
      <c r="DN575" s="355"/>
      <c r="DO575" s="355"/>
      <c r="DP575" s="355"/>
      <c r="DQ575" s="355"/>
      <c r="DR575" s="355"/>
      <c r="DS575" s="355"/>
      <c r="DT575" s="355"/>
      <c r="DU575" s="355"/>
      <c r="DV575" s="355"/>
      <c r="DW575" s="355"/>
      <c r="DX575" s="355"/>
      <c r="DY575" s="355"/>
      <c r="DZ575" s="355"/>
      <c r="EA575" s="355"/>
      <c r="EB575" s="355"/>
      <c r="EC575" s="355"/>
      <c r="ED575" s="355"/>
      <c r="EE575" s="355"/>
      <c r="EF575" s="355"/>
      <c r="EG575" s="355"/>
      <c r="EH575" s="355"/>
      <c r="EI575" s="355"/>
      <c r="EJ575" s="355"/>
      <c r="EK575" s="355"/>
      <c r="EL575" s="355"/>
      <c r="EM575" s="355"/>
      <c r="EN575" s="355"/>
      <c r="EO575" s="355"/>
      <c r="EP575" s="355"/>
      <c r="EQ575" s="355"/>
      <c r="ER575" s="355"/>
      <c r="ES575" s="355"/>
      <c r="ET575" s="355"/>
      <c r="EU575" s="355"/>
      <c r="EV575" s="355"/>
      <c r="EW575" s="355"/>
      <c r="EX575" s="355"/>
      <c r="EY575" s="355"/>
      <c r="EZ575" s="355"/>
      <c r="FA575" s="355"/>
      <c r="FB575" s="355"/>
      <c r="FC575" s="355"/>
      <c r="FD575" s="355"/>
      <c r="FE575" s="355"/>
      <c r="FF575" s="355"/>
      <c r="FG575" s="355"/>
      <c r="FH575" s="355"/>
      <c r="FI575" s="355"/>
      <c r="FJ575" s="355"/>
      <c r="FK575" s="355"/>
      <c r="FL575" s="355"/>
      <c r="FM575" s="355"/>
      <c r="FN575" s="355"/>
      <c r="FO575" s="355"/>
      <c r="FP575" s="355"/>
      <c r="FQ575" s="355"/>
      <c r="FR575" s="355"/>
      <c r="FS575" s="355"/>
      <c r="FT575" s="355"/>
      <c r="FU575" s="355"/>
      <c r="FV575" s="355"/>
      <c r="FW575" s="355"/>
      <c r="FX575" s="355"/>
      <c r="FY575" s="355"/>
      <c r="FZ575" s="355"/>
      <c r="GA575" s="355"/>
      <c r="GB575" s="355"/>
      <c r="GC575" s="355"/>
      <c r="GD575" s="355"/>
      <c r="GE575" s="355"/>
      <c r="GF575" s="355"/>
      <c r="GG575" s="355"/>
      <c r="GH575" s="355"/>
      <c r="GI575" s="355"/>
      <c r="GJ575" s="355"/>
      <c r="GK575" s="355"/>
      <c r="GL575" s="355"/>
      <c r="GM575" s="355"/>
      <c r="GN575" s="355"/>
      <c r="GO575" s="355"/>
      <c r="GP575" s="355"/>
      <c r="GQ575" s="355"/>
      <c r="GR575" s="355"/>
      <c r="GS575" s="355"/>
      <c r="GT575" s="355"/>
      <c r="GU575" s="355"/>
      <c r="GV575" s="355"/>
      <c r="GW575" s="355"/>
      <c r="GX575" s="355"/>
      <c r="GY575" s="355"/>
      <c r="GZ575" s="355"/>
      <c r="HA575" s="355"/>
      <c r="HB575" s="355"/>
      <c r="HC575" s="355"/>
      <c r="HD575" s="355"/>
      <c r="HE575" s="355"/>
      <c r="HF575" s="355"/>
      <c r="HG575" s="355"/>
      <c r="HH575" s="355"/>
      <c r="HI575" s="355"/>
      <c r="HJ575" s="355"/>
      <c r="HK575" s="355"/>
      <c r="HL575" s="355"/>
      <c r="HM575" s="355"/>
      <c r="HN575" s="355"/>
      <c r="HO575" s="355"/>
      <c r="HP575" s="355"/>
      <c r="HQ575" s="355"/>
      <c r="HR575" s="355"/>
      <c r="HS575" s="355"/>
      <c r="HT575" s="355"/>
      <c r="HU575" s="355"/>
      <c r="HV575" s="355"/>
      <c r="HW575" s="355"/>
      <c r="HX575" s="355"/>
      <c r="HY575" s="355"/>
      <c r="HZ575" s="355"/>
      <c r="IA575" s="355"/>
      <c r="IB575" s="355"/>
      <c r="IC575" s="355"/>
      <c r="ID575" s="355"/>
      <c r="IE575" s="355"/>
      <c r="IF575" s="355"/>
      <c r="IG575" s="355"/>
      <c r="IH575" s="355"/>
      <c r="II575" s="355"/>
      <c r="IJ575" s="355"/>
      <c r="IK575" s="355"/>
      <c r="IL575" s="355"/>
      <c r="IM575" s="355"/>
      <c r="IN575" s="355"/>
      <c r="IO575" s="355"/>
      <c r="IP575" s="355"/>
      <c r="IQ575" s="355"/>
      <c r="IR575" s="355"/>
      <c r="IS575" s="355"/>
      <c r="IT575" s="355"/>
      <c r="IU575" s="355"/>
      <c r="IV575" s="355"/>
      <c r="IW575" s="355"/>
    </row>
    <row r="576" customFormat="false" ht="12.75" hidden="false" customHeight="false" outlineLevel="1" collapsed="false">
      <c r="A576" s="264"/>
      <c r="B576" s="367"/>
      <c r="C576" s="367"/>
      <c r="D576" s="361"/>
      <c r="E576" s="361"/>
      <c r="F576" s="361"/>
      <c r="G576" s="361"/>
      <c r="H576" s="361"/>
      <c r="I576" s="361"/>
      <c r="J576" s="361"/>
      <c r="K576" s="361"/>
      <c r="L576" s="361"/>
      <c r="M576" s="361"/>
      <c r="N576" s="361"/>
      <c r="O576" s="361"/>
      <c r="P576" s="361"/>
      <c r="Q576" s="361"/>
      <c r="R576" s="361"/>
      <c r="S576" s="361"/>
      <c r="T576" s="361"/>
      <c r="U576" s="361"/>
      <c r="V576" s="361"/>
      <c r="W576" s="361"/>
      <c r="X576" s="361"/>
      <c r="Y576" s="361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  <c r="AM576" s="355"/>
      <c r="AN576" s="355"/>
      <c r="AO576" s="355"/>
      <c r="AP576" s="355"/>
      <c r="AQ576" s="355"/>
      <c r="AR576" s="355"/>
      <c r="AS576" s="355"/>
      <c r="AT576" s="355"/>
      <c r="AU576" s="355"/>
      <c r="AV576" s="355"/>
      <c r="AW576" s="355"/>
      <c r="AX576" s="355"/>
      <c r="AY576" s="355"/>
      <c r="AZ576" s="355"/>
      <c r="BA576" s="355"/>
      <c r="BB576" s="355"/>
      <c r="BC576" s="355"/>
      <c r="BD576" s="355"/>
      <c r="BE576" s="355"/>
      <c r="BF576" s="355"/>
      <c r="BG576" s="355"/>
      <c r="BH576" s="355"/>
      <c r="BI576" s="355"/>
      <c r="BJ576" s="355"/>
      <c r="BK576" s="355"/>
      <c r="BL576" s="355"/>
      <c r="BM576" s="355"/>
      <c r="BN576" s="355"/>
      <c r="BO576" s="355"/>
      <c r="BP576" s="355"/>
      <c r="BQ576" s="355"/>
      <c r="BR576" s="355"/>
      <c r="BS576" s="355"/>
      <c r="BT576" s="355"/>
      <c r="BU576" s="355"/>
      <c r="BV576" s="355"/>
      <c r="BW576" s="355"/>
      <c r="BX576" s="355"/>
      <c r="BY576" s="355"/>
      <c r="BZ576" s="355"/>
      <c r="CA576" s="355"/>
      <c r="CB576" s="355"/>
      <c r="CC576" s="355"/>
      <c r="CD576" s="355"/>
      <c r="CE576" s="355"/>
      <c r="CF576" s="355"/>
      <c r="CG576" s="355"/>
      <c r="CH576" s="355"/>
      <c r="CI576" s="355"/>
      <c r="CJ576" s="355"/>
      <c r="CK576" s="355"/>
      <c r="CL576" s="355"/>
      <c r="CM576" s="355"/>
      <c r="CN576" s="355"/>
      <c r="CO576" s="355"/>
      <c r="CP576" s="355"/>
      <c r="CQ576" s="355"/>
      <c r="CR576" s="355"/>
      <c r="CS576" s="355"/>
      <c r="CT576" s="355"/>
      <c r="CU576" s="355"/>
      <c r="CV576" s="355"/>
      <c r="CW576" s="355"/>
      <c r="CX576" s="355"/>
      <c r="CY576" s="355"/>
      <c r="CZ576" s="355"/>
      <c r="DA576" s="355"/>
      <c r="DB576" s="355"/>
      <c r="DC576" s="355"/>
      <c r="DD576" s="355"/>
      <c r="DE576" s="355"/>
      <c r="DF576" s="355"/>
      <c r="DG576" s="355"/>
      <c r="DH576" s="355"/>
      <c r="DI576" s="355"/>
      <c r="DJ576" s="355"/>
      <c r="DK576" s="355"/>
      <c r="DL576" s="355"/>
      <c r="DM576" s="355"/>
      <c r="DN576" s="355"/>
      <c r="DO576" s="355"/>
      <c r="DP576" s="355"/>
      <c r="DQ576" s="355"/>
      <c r="DR576" s="355"/>
      <c r="DS576" s="355"/>
      <c r="DT576" s="355"/>
      <c r="DU576" s="355"/>
      <c r="DV576" s="355"/>
      <c r="DW576" s="355"/>
      <c r="DX576" s="355"/>
      <c r="DY576" s="355"/>
      <c r="DZ576" s="355"/>
      <c r="EA576" s="355"/>
      <c r="EB576" s="355"/>
      <c r="EC576" s="355"/>
      <c r="ED576" s="355"/>
      <c r="EE576" s="355"/>
      <c r="EF576" s="355"/>
      <c r="EG576" s="355"/>
      <c r="EH576" s="355"/>
      <c r="EI576" s="355"/>
      <c r="EJ576" s="355"/>
      <c r="EK576" s="355"/>
      <c r="EL576" s="355"/>
      <c r="EM576" s="355"/>
      <c r="EN576" s="355"/>
      <c r="EO576" s="355"/>
      <c r="EP576" s="355"/>
      <c r="EQ576" s="355"/>
      <c r="ER576" s="355"/>
      <c r="ES576" s="355"/>
      <c r="ET576" s="355"/>
      <c r="EU576" s="355"/>
      <c r="EV576" s="355"/>
      <c r="EW576" s="355"/>
      <c r="EX576" s="355"/>
      <c r="EY576" s="355"/>
      <c r="EZ576" s="355"/>
      <c r="FA576" s="355"/>
      <c r="FB576" s="355"/>
      <c r="FC576" s="355"/>
      <c r="FD576" s="355"/>
      <c r="FE576" s="355"/>
      <c r="FF576" s="355"/>
      <c r="FG576" s="355"/>
      <c r="FH576" s="355"/>
      <c r="FI576" s="355"/>
      <c r="FJ576" s="355"/>
      <c r="FK576" s="355"/>
      <c r="FL576" s="355"/>
      <c r="FM576" s="355"/>
      <c r="FN576" s="355"/>
      <c r="FO576" s="355"/>
      <c r="FP576" s="355"/>
      <c r="FQ576" s="355"/>
      <c r="FR576" s="355"/>
      <c r="FS576" s="355"/>
      <c r="FT576" s="355"/>
      <c r="FU576" s="355"/>
      <c r="FV576" s="355"/>
      <c r="FW576" s="355"/>
      <c r="FX576" s="355"/>
      <c r="FY576" s="355"/>
      <c r="FZ576" s="355"/>
      <c r="GA576" s="355"/>
      <c r="GB576" s="355"/>
      <c r="GC576" s="355"/>
      <c r="GD576" s="355"/>
      <c r="GE576" s="355"/>
      <c r="GF576" s="355"/>
      <c r="GG576" s="355"/>
      <c r="GH576" s="355"/>
      <c r="GI576" s="355"/>
      <c r="GJ576" s="355"/>
      <c r="GK576" s="355"/>
      <c r="GL576" s="355"/>
      <c r="GM576" s="355"/>
      <c r="GN576" s="355"/>
      <c r="GO576" s="355"/>
      <c r="GP576" s="355"/>
      <c r="GQ576" s="355"/>
      <c r="GR576" s="355"/>
      <c r="GS576" s="355"/>
      <c r="GT576" s="355"/>
      <c r="GU576" s="355"/>
      <c r="GV576" s="355"/>
      <c r="GW576" s="355"/>
      <c r="GX576" s="355"/>
      <c r="GY576" s="355"/>
      <c r="GZ576" s="355"/>
      <c r="HA576" s="355"/>
      <c r="HB576" s="355"/>
      <c r="HC576" s="355"/>
      <c r="HD576" s="355"/>
      <c r="HE576" s="355"/>
      <c r="HF576" s="355"/>
      <c r="HG576" s="355"/>
      <c r="HH576" s="355"/>
      <c r="HI576" s="355"/>
      <c r="HJ576" s="355"/>
      <c r="HK576" s="355"/>
      <c r="HL576" s="355"/>
      <c r="HM576" s="355"/>
      <c r="HN576" s="355"/>
      <c r="HO576" s="355"/>
      <c r="HP576" s="355"/>
      <c r="HQ576" s="355"/>
      <c r="HR576" s="355"/>
      <c r="HS576" s="355"/>
      <c r="HT576" s="355"/>
      <c r="HU576" s="355"/>
      <c r="HV576" s="355"/>
      <c r="HW576" s="355"/>
      <c r="HX576" s="355"/>
      <c r="HY576" s="355"/>
      <c r="HZ576" s="355"/>
      <c r="IA576" s="355"/>
      <c r="IB576" s="355"/>
      <c r="IC576" s="355"/>
      <c r="ID576" s="355"/>
      <c r="IE576" s="355"/>
      <c r="IF576" s="355"/>
      <c r="IG576" s="355"/>
      <c r="IH576" s="355"/>
      <c r="II576" s="355"/>
      <c r="IJ576" s="355"/>
      <c r="IK576" s="355"/>
      <c r="IL576" s="355"/>
      <c r="IM576" s="355"/>
      <c r="IN576" s="355"/>
      <c r="IO576" s="355"/>
      <c r="IP576" s="355"/>
      <c r="IQ576" s="355"/>
      <c r="IR576" s="355"/>
      <c r="IS576" s="355"/>
      <c r="IT576" s="355"/>
      <c r="IU576" s="355"/>
      <c r="IV576" s="355"/>
      <c r="IW576" s="355"/>
    </row>
    <row r="577" customFormat="false" ht="13.9" hidden="false" customHeight="true" outlineLevel="1" collapsed="false">
      <c r="A577" s="268"/>
      <c r="B577" s="367"/>
      <c r="C577" s="367"/>
      <c r="D577" s="361"/>
      <c r="E577" s="361"/>
      <c r="F577" s="361"/>
      <c r="G577" s="361"/>
      <c r="H577" s="361"/>
      <c r="I577" s="361"/>
      <c r="J577" s="361"/>
      <c r="K577" s="361"/>
      <c r="L577" s="361"/>
      <c r="M577" s="361"/>
      <c r="N577" s="361"/>
      <c r="O577" s="361"/>
      <c r="P577" s="361"/>
      <c r="Q577" s="361"/>
      <c r="R577" s="361"/>
      <c r="S577" s="361"/>
      <c r="T577" s="361"/>
      <c r="U577" s="361"/>
      <c r="V577" s="361"/>
      <c r="W577" s="361"/>
      <c r="X577" s="361"/>
      <c r="Y577" s="361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  <c r="AM577" s="355"/>
      <c r="AN577" s="355"/>
      <c r="AO577" s="355"/>
      <c r="AP577" s="355"/>
      <c r="AQ577" s="355"/>
      <c r="AR577" s="355"/>
      <c r="AS577" s="355"/>
      <c r="AT577" s="355"/>
      <c r="AU577" s="355"/>
      <c r="AV577" s="355"/>
      <c r="AW577" s="355"/>
      <c r="AX577" s="355"/>
      <c r="AY577" s="355"/>
      <c r="AZ577" s="355"/>
      <c r="BA577" s="355"/>
      <c r="BB577" s="355"/>
      <c r="BC577" s="355"/>
      <c r="BD577" s="355"/>
      <c r="BE577" s="355"/>
      <c r="BF577" s="355"/>
      <c r="BG577" s="355"/>
      <c r="BH577" s="355"/>
      <c r="BI577" s="355"/>
      <c r="BJ577" s="355"/>
      <c r="BK577" s="355"/>
      <c r="BL577" s="355"/>
      <c r="BM577" s="355"/>
      <c r="BN577" s="355"/>
      <c r="BO577" s="355"/>
      <c r="BP577" s="355"/>
      <c r="BQ577" s="355"/>
      <c r="BR577" s="355"/>
      <c r="BS577" s="355"/>
      <c r="BT577" s="355"/>
      <c r="BU577" s="355"/>
      <c r="BV577" s="355"/>
      <c r="BW577" s="355"/>
      <c r="BX577" s="355"/>
      <c r="BY577" s="355"/>
      <c r="BZ577" s="355"/>
      <c r="CA577" s="355"/>
      <c r="CB577" s="355"/>
      <c r="CC577" s="355"/>
      <c r="CD577" s="355"/>
      <c r="CE577" s="355"/>
      <c r="CF577" s="355"/>
      <c r="CG577" s="355"/>
      <c r="CH577" s="355"/>
      <c r="CI577" s="355"/>
      <c r="CJ577" s="355"/>
      <c r="CK577" s="355"/>
      <c r="CL577" s="355"/>
      <c r="CM577" s="355"/>
      <c r="CN577" s="355"/>
      <c r="CO577" s="355"/>
      <c r="CP577" s="355"/>
      <c r="CQ577" s="355"/>
      <c r="CR577" s="355"/>
      <c r="CS577" s="355"/>
      <c r="CT577" s="355"/>
      <c r="CU577" s="355"/>
      <c r="CV577" s="355"/>
      <c r="CW577" s="355"/>
      <c r="CX577" s="355"/>
      <c r="CY577" s="355"/>
      <c r="CZ577" s="355"/>
      <c r="DA577" s="355"/>
      <c r="DB577" s="355"/>
      <c r="DC577" s="355"/>
      <c r="DD577" s="355"/>
      <c r="DE577" s="355"/>
      <c r="DF577" s="355"/>
      <c r="DG577" s="355"/>
      <c r="DH577" s="355"/>
      <c r="DI577" s="355"/>
      <c r="DJ577" s="355"/>
      <c r="DK577" s="355"/>
      <c r="DL577" s="355"/>
      <c r="DM577" s="355"/>
      <c r="DN577" s="355"/>
      <c r="DO577" s="355"/>
      <c r="DP577" s="355"/>
      <c r="DQ577" s="355"/>
      <c r="DR577" s="355"/>
      <c r="DS577" s="355"/>
      <c r="DT577" s="355"/>
      <c r="DU577" s="355"/>
      <c r="DV577" s="355"/>
      <c r="DW577" s="355"/>
      <c r="DX577" s="355"/>
      <c r="DY577" s="355"/>
      <c r="DZ577" s="355"/>
      <c r="EA577" s="355"/>
      <c r="EB577" s="355"/>
      <c r="EC577" s="355"/>
      <c r="ED577" s="355"/>
      <c r="EE577" s="355"/>
      <c r="EF577" s="355"/>
      <c r="EG577" s="355"/>
      <c r="EH577" s="355"/>
      <c r="EI577" s="355"/>
      <c r="EJ577" s="355"/>
      <c r="EK577" s="355"/>
      <c r="EL577" s="355"/>
      <c r="EM577" s="355"/>
      <c r="EN577" s="355"/>
      <c r="EO577" s="355"/>
      <c r="EP577" s="355"/>
      <c r="EQ577" s="355"/>
      <c r="ER577" s="355"/>
      <c r="ES577" s="355"/>
      <c r="ET577" s="355"/>
      <c r="EU577" s="355"/>
      <c r="EV577" s="355"/>
      <c r="EW577" s="355"/>
      <c r="EX577" s="355"/>
      <c r="EY577" s="355"/>
      <c r="EZ577" s="355"/>
      <c r="FA577" s="355"/>
      <c r="FB577" s="355"/>
      <c r="FC577" s="355"/>
      <c r="FD577" s="355"/>
      <c r="FE577" s="355"/>
      <c r="FF577" s="355"/>
      <c r="FG577" s="355"/>
      <c r="FH577" s="355"/>
      <c r="FI577" s="355"/>
      <c r="FJ577" s="355"/>
      <c r="FK577" s="355"/>
      <c r="FL577" s="355"/>
      <c r="FM577" s="355"/>
      <c r="FN577" s="355"/>
      <c r="FO577" s="355"/>
      <c r="FP577" s="355"/>
      <c r="FQ577" s="355"/>
      <c r="FR577" s="355"/>
      <c r="FS577" s="355"/>
      <c r="FT577" s="355"/>
      <c r="FU577" s="355"/>
      <c r="FV577" s="355"/>
      <c r="FW577" s="355"/>
      <c r="FX577" s="355"/>
      <c r="FY577" s="355"/>
      <c r="FZ577" s="355"/>
      <c r="GA577" s="355"/>
      <c r="GB577" s="355"/>
      <c r="GC577" s="355"/>
      <c r="GD577" s="355"/>
      <c r="GE577" s="355"/>
      <c r="GF577" s="355"/>
      <c r="GG577" s="355"/>
      <c r="GH577" s="355"/>
      <c r="GI577" s="355"/>
      <c r="GJ577" s="355"/>
      <c r="GK577" s="355"/>
      <c r="GL577" s="355"/>
      <c r="GM577" s="355"/>
      <c r="GN577" s="355"/>
      <c r="GO577" s="355"/>
      <c r="GP577" s="355"/>
      <c r="GQ577" s="355"/>
      <c r="GR577" s="355"/>
      <c r="GS577" s="355"/>
      <c r="GT577" s="355"/>
      <c r="GU577" s="355"/>
      <c r="GV577" s="355"/>
      <c r="GW577" s="355"/>
      <c r="GX577" s="355"/>
      <c r="GY577" s="355"/>
      <c r="GZ577" s="355"/>
      <c r="HA577" s="355"/>
      <c r="HB577" s="355"/>
      <c r="HC577" s="355"/>
      <c r="HD577" s="355"/>
      <c r="HE577" s="355"/>
      <c r="HF577" s="355"/>
      <c r="HG577" s="355"/>
      <c r="HH577" s="355"/>
      <c r="HI577" s="355"/>
      <c r="HJ577" s="355"/>
      <c r="HK577" s="355"/>
      <c r="HL577" s="355"/>
      <c r="HM577" s="355"/>
      <c r="HN577" s="355"/>
      <c r="HO577" s="355"/>
      <c r="HP577" s="355"/>
      <c r="HQ577" s="355"/>
      <c r="HR577" s="355"/>
      <c r="HS577" s="355"/>
      <c r="HT577" s="355"/>
      <c r="HU577" s="355"/>
      <c r="HV577" s="355"/>
      <c r="HW577" s="355"/>
      <c r="HX577" s="355"/>
      <c r="HY577" s="355"/>
      <c r="HZ577" s="355"/>
      <c r="IA577" s="355"/>
      <c r="IB577" s="355"/>
      <c r="IC577" s="355"/>
      <c r="ID577" s="355"/>
      <c r="IE577" s="355"/>
      <c r="IF577" s="355"/>
      <c r="IG577" s="355"/>
      <c r="IH577" s="355"/>
      <c r="II577" s="355"/>
      <c r="IJ577" s="355"/>
      <c r="IK577" s="355"/>
      <c r="IL577" s="355"/>
      <c r="IM577" s="355"/>
      <c r="IN577" s="355"/>
      <c r="IO577" s="355"/>
      <c r="IP577" s="355"/>
      <c r="IQ577" s="355"/>
      <c r="IR577" s="355"/>
      <c r="IS577" s="355"/>
      <c r="IT577" s="355"/>
      <c r="IU577" s="355"/>
      <c r="IV577" s="355"/>
      <c r="IW577" s="355"/>
    </row>
    <row r="578" customFormat="false" ht="12.75" hidden="false" customHeight="false" outlineLevel="1" collapsed="false">
      <c r="A578" s="264"/>
      <c r="B578" s="362"/>
      <c r="C578" s="362"/>
      <c r="D578" s="361"/>
      <c r="E578" s="361"/>
      <c r="F578" s="361"/>
      <c r="G578" s="361"/>
      <c r="H578" s="361"/>
      <c r="I578" s="361"/>
      <c r="J578" s="361"/>
      <c r="K578" s="361"/>
      <c r="L578" s="361"/>
      <c r="M578" s="361"/>
      <c r="N578" s="361"/>
      <c r="O578" s="361"/>
      <c r="P578" s="361"/>
      <c r="Q578" s="361"/>
      <c r="R578" s="361"/>
      <c r="S578" s="361"/>
      <c r="T578" s="361"/>
      <c r="U578" s="361"/>
      <c r="V578" s="361"/>
      <c r="W578" s="361"/>
      <c r="X578" s="361"/>
      <c r="Y578" s="361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  <c r="AM578" s="355"/>
      <c r="AN578" s="355"/>
      <c r="AO578" s="355"/>
      <c r="AP578" s="355"/>
      <c r="AQ578" s="355"/>
      <c r="AR578" s="355"/>
      <c r="AS578" s="355"/>
      <c r="AT578" s="355"/>
      <c r="AU578" s="355"/>
      <c r="AV578" s="355"/>
      <c r="AW578" s="355"/>
      <c r="AX578" s="355"/>
      <c r="AY578" s="355"/>
      <c r="AZ578" s="355"/>
      <c r="BA578" s="355"/>
      <c r="BB578" s="355"/>
      <c r="BC578" s="355"/>
      <c r="BD578" s="355"/>
      <c r="BE578" s="355"/>
      <c r="BF578" s="355"/>
      <c r="BG578" s="355"/>
      <c r="BH578" s="355"/>
      <c r="BI578" s="355"/>
      <c r="BJ578" s="355"/>
      <c r="BK578" s="355"/>
      <c r="BL578" s="355"/>
      <c r="BM578" s="355"/>
      <c r="BN578" s="355"/>
      <c r="BO578" s="355"/>
      <c r="BP578" s="355"/>
      <c r="BQ578" s="355"/>
      <c r="BR578" s="355"/>
      <c r="BS578" s="355"/>
      <c r="BT578" s="355"/>
      <c r="BU578" s="355"/>
      <c r="BV578" s="355"/>
      <c r="BW578" s="355"/>
      <c r="BX578" s="355"/>
      <c r="BY578" s="355"/>
      <c r="BZ578" s="355"/>
      <c r="CA578" s="355"/>
      <c r="CB578" s="355"/>
      <c r="CC578" s="355"/>
      <c r="CD578" s="355"/>
      <c r="CE578" s="355"/>
      <c r="CF578" s="355"/>
      <c r="CG578" s="355"/>
      <c r="CH578" s="355"/>
      <c r="CI578" s="355"/>
      <c r="CJ578" s="355"/>
      <c r="CK578" s="355"/>
      <c r="CL578" s="355"/>
      <c r="CM578" s="355"/>
      <c r="CN578" s="355"/>
      <c r="CO578" s="355"/>
      <c r="CP578" s="355"/>
      <c r="CQ578" s="355"/>
      <c r="CR578" s="355"/>
      <c r="CS578" s="355"/>
      <c r="CT578" s="355"/>
      <c r="CU578" s="355"/>
      <c r="CV578" s="355"/>
      <c r="CW578" s="355"/>
      <c r="CX578" s="355"/>
      <c r="CY578" s="355"/>
      <c r="CZ578" s="355"/>
      <c r="DA578" s="355"/>
      <c r="DB578" s="355"/>
      <c r="DC578" s="355"/>
      <c r="DD578" s="355"/>
      <c r="DE578" s="355"/>
      <c r="DF578" s="355"/>
      <c r="DG578" s="355"/>
      <c r="DH578" s="355"/>
      <c r="DI578" s="355"/>
      <c r="DJ578" s="355"/>
      <c r="DK578" s="355"/>
      <c r="DL578" s="355"/>
      <c r="DM578" s="355"/>
      <c r="DN578" s="355"/>
      <c r="DO578" s="355"/>
      <c r="DP578" s="355"/>
      <c r="DQ578" s="355"/>
      <c r="DR578" s="355"/>
      <c r="DS578" s="355"/>
      <c r="DT578" s="355"/>
      <c r="DU578" s="355"/>
      <c r="DV578" s="355"/>
      <c r="DW578" s="355"/>
      <c r="DX578" s="355"/>
      <c r="DY578" s="355"/>
      <c r="DZ578" s="355"/>
      <c r="EA578" s="355"/>
      <c r="EB578" s="355"/>
      <c r="EC578" s="355"/>
      <c r="ED578" s="355"/>
      <c r="EE578" s="355"/>
      <c r="EF578" s="355"/>
      <c r="EG578" s="355"/>
      <c r="EH578" s="355"/>
      <c r="EI578" s="355"/>
      <c r="EJ578" s="355"/>
      <c r="EK578" s="355"/>
      <c r="EL578" s="355"/>
      <c r="EM578" s="355"/>
      <c r="EN578" s="355"/>
      <c r="EO578" s="355"/>
      <c r="EP578" s="355"/>
      <c r="EQ578" s="355"/>
      <c r="ER578" s="355"/>
      <c r="ES578" s="355"/>
      <c r="ET578" s="355"/>
      <c r="EU578" s="355"/>
      <c r="EV578" s="355"/>
      <c r="EW578" s="355"/>
      <c r="EX578" s="355"/>
      <c r="EY578" s="355"/>
      <c r="EZ578" s="355"/>
      <c r="FA578" s="355"/>
      <c r="FB578" s="355"/>
      <c r="FC578" s="355"/>
      <c r="FD578" s="355"/>
      <c r="FE578" s="355"/>
      <c r="FF578" s="355"/>
      <c r="FG578" s="355"/>
      <c r="FH578" s="355"/>
      <c r="FI578" s="355"/>
      <c r="FJ578" s="355"/>
      <c r="FK578" s="355"/>
      <c r="FL578" s="355"/>
      <c r="FM578" s="355"/>
      <c r="FN578" s="355"/>
      <c r="FO578" s="355"/>
      <c r="FP578" s="355"/>
      <c r="FQ578" s="355"/>
      <c r="FR578" s="355"/>
      <c r="FS578" s="355"/>
      <c r="FT578" s="355"/>
      <c r="FU578" s="355"/>
      <c r="FV578" s="355"/>
      <c r="FW578" s="355"/>
      <c r="FX578" s="355"/>
      <c r="FY578" s="355"/>
      <c r="FZ578" s="355"/>
      <c r="GA578" s="355"/>
      <c r="GB578" s="355"/>
      <c r="GC578" s="355"/>
      <c r="GD578" s="355"/>
      <c r="GE578" s="355"/>
      <c r="GF578" s="355"/>
      <c r="GG578" s="355"/>
      <c r="GH578" s="355"/>
      <c r="GI578" s="355"/>
      <c r="GJ578" s="355"/>
      <c r="GK578" s="355"/>
      <c r="GL578" s="355"/>
      <c r="GM578" s="355"/>
      <c r="GN578" s="355"/>
      <c r="GO578" s="355"/>
      <c r="GP578" s="355"/>
      <c r="GQ578" s="355"/>
      <c r="GR578" s="355"/>
      <c r="GS578" s="355"/>
      <c r="GT578" s="355"/>
      <c r="GU578" s="355"/>
      <c r="GV578" s="355"/>
      <c r="GW578" s="355"/>
      <c r="GX578" s="355"/>
      <c r="GY578" s="355"/>
      <c r="GZ578" s="355"/>
      <c r="HA578" s="355"/>
      <c r="HB578" s="355"/>
      <c r="HC578" s="355"/>
      <c r="HD578" s="355"/>
      <c r="HE578" s="355"/>
      <c r="HF578" s="355"/>
      <c r="HG578" s="355"/>
      <c r="HH578" s="355"/>
      <c r="HI578" s="355"/>
      <c r="HJ578" s="355"/>
      <c r="HK578" s="355"/>
      <c r="HL578" s="355"/>
      <c r="HM578" s="355"/>
      <c r="HN578" s="355"/>
      <c r="HO578" s="355"/>
      <c r="HP578" s="355"/>
      <c r="HQ578" s="355"/>
      <c r="HR578" s="355"/>
      <c r="HS578" s="355"/>
      <c r="HT578" s="355"/>
      <c r="HU578" s="355"/>
      <c r="HV578" s="355"/>
      <c r="HW578" s="355"/>
      <c r="HX578" s="355"/>
      <c r="HY578" s="355"/>
      <c r="HZ578" s="355"/>
      <c r="IA578" s="355"/>
      <c r="IB578" s="355"/>
      <c r="IC578" s="355"/>
      <c r="ID578" s="355"/>
      <c r="IE578" s="355"/>
      <c r="IF578" s="355"/>
      <c r="IG578" s="355"/>
      <c r="IH578" s="355"/>
      <c r="II578" s="355"/>
      <c r="IJ578" s="355"/>
      <c r="IK578" s="355"/>
      <c r="IL578" s="355"/>
      <c r="IM578" s="355"/>
      <c r="IN578" s="355"/>
      <c r="IO578" s="355"/>
      <c r="IP578" s="355"/>
      <c r="IQ578" s="355"/>
      <c r="IR578" s="355"/>
      <c r="IS578" s="355"/>
      <c r="IT578" s="355"/>
      <c r="IU578" s="355"/>
      <c r="IV578" s="355"/>
      <c r="IW578" s="355"/>
    </row>
    <row r="579" customFormat="false" ht="12.75" hidden="false" customHeight="false" outlineLevel="1" collapsed="false">
      <c r="A579" s="268"/>
      <c r="B579" s="362"/>
      <c r="C579" s="362"/>
      <c r="D579" s="361"/>
      <c r="E579" s="361"/>
      <c r="F579" s="361"/>
      <c r="G579" s="361"/>
      <c r="H579" s="361"/>
      <c r="I579" s="361"/>
      <c r="J579" s="361"/>
      <c r="K579" s="361"/>
      <c r="L579" s="361"/>
      <c r="M579" s="361"/>
      <c r="N579" s="361"/>
      <c r="O579" s="361"/>
      <c r="P579" s="361"/>
      <c r="Q579" s="361"/>
      <c r="R579" s="361"/>
      <c r="S579" s="361"/>
      <c r="T579" s="361"/>
      <c r="U579" s="361"/>
      <c r="V579" s="361"/>
      <c r="W579" s="361"/>
      <c r="X579" s="361"/>
      <c r="Y579" s="361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  <c r="AM579" s="355"/>
      <c r="AN579" s="355"/>
      <c r="AO579" s="355"/>
      <c r="AP579" s="355"/>
      <c r="AQ579" s="355"/>
      <c r="AR579" s="355"/>
      <c r="AS579" s="355"/>
      <c r="AT579" s="355"/>
      <c r="AU579" s="355"/>
      <c r="AV579" s="355"/>
      <c r="AW579" s="355"/>
      <c r="AX579" s="355"/>
      <c r="AY579" s="355"/>
      <c r="AZ579" s="355"/>
      <c r="BA579" s="355"/>
      <c r="BB579" s="355"/>
      <c r="BC579" s="355"/>
      <c r="BD579" s="355"/>
      <c r="BE579" s="355"/>
      <c r="BF579" s="355"/>
      <c r="BG579" s="355"/>
      <c r="BH579" s="355"/>
      <c r="BI579" s="355"/>
      <c r="BJ579" s="355"/>
      <c r="BK579" s="355"/>
      <c r="BL579" s="355"/>
      <c r="BM579" s="355"/>
      <c r="BN579" s="355"/>
      <c r="BO579" s="355"/>
      <c r="BP579" s="355"/>
      <c r="BQ579" s="355"/>
      <c r="BR579" s="355"/>
      <c r="BS579" s="355"/>
      <c r="BT579" s="355"/>
      <c r="BU579" s="355"/>
      <c r="BV579" s="355"/>
      <c r="BW579" s="355"/>
      <c r="BX579" s="355"/>
      <c r="BY579" s="355"/>
      <c r="BZ579" s="355"/>
      <c r="CA579" s="355"/>
      <c r="CB579" s="355"/>
      <c r="CC579" s="355"/>
      <c r="CD579" s="355"/>
      <c r="CE579" s="355"/>
      <c r="CF579" s="355"/>
      <c r="CG579" s="355"/>
      <c r="CH579" s="355"/>
      <c r="CI579" s="355"/>
      <c r="CJ579" s="355"/>
      <c r="CK579" s="355"/>
      <c r="CL579" s="355"/>
      <c r="CM579" s="355"/>
      <c r="CN579" s="355"/>
      <c r="CO579" s="355"/>
      <c r="CP579" s="355"/>
      <c r="CQ579" s="355"/>
      <c r="CR579" s="355"/>
      <c r="CS579" s="355"/>
      <c r="CT579" s="355"/>
      <c r="CU579" s="355"/>
      <c r="CV579" s="355"/>
      <c r="CW579" s="355"/>
      <c r="CX579" s="355"/>
      <c r="CY579" s="355"/>
      <c r="CZ579" s="355"/>
      <c r="DA579" s="355"/>
      <c r="DB579" s="355"/>
      <c r="DC579" s="355"/>
      <c r="DD579" s="355"/>
      <c r="DE579" s="355"/>
      <c r="DF579" s="355"/>
      <c r="DG579" s="355"/>
      <c r="DH579" s="355"/>
      <c r="DI579" s="355"/>
      <c r="DJ579" s="355"/>
      <c r="DK579" s="355"/>
      <c r="DL579" s="355"/>
      <c r="DM579" s="355"/>
      <c r="DN579" s="355"/>
      <c r="DO579" s="355"/>
      <c r="DP579" s="355"/>
      <c r="DQ579" s="355"/>
      <c r="DR579" s="355"/>
      <c r="DS579" s="355"/>
      <c r="DT579" s="355"/>
      <c r="DU579" s="355"/>
      <c r="DV579" s="355"/>
      <c r="DW579" s="355"/>
      <c r="DX579" s="355"/>
      <c r="DY579" s="355"/>
      <c r="DZ579" s="355"/>
      <c r="EA579" s="355"/>
      <c r="EB579" s="355"/>
      <c r="EC579" s="355"/>
      <c r="ED579" s="355"/>
      <c r="EE579" s="355"/>
      <c r="EF579" s="355"/>
      <c r="EG579" s="355"/>
      <c r="EH579" s="355"/>
      <c r="EI579" s="355"/>
      <c r="EJ579" s="355"/>
      <c r="EK579" s="355"/>
      <c r="EL579" s="355"/>
      <c r="EM579" s="355"/>
      <c r="EN579" s="355"/>
      <c r="EO579" s="355"/>
      <c r="EP579" s="355"/>
      <c r="EQ579" s="355"/>
      <c r="ER579" s="355"/>
      <c r="ES579" s="355"/>
      <c r="ET579" s="355"/>
      <c r="EU579" s="355"/>
      <c r="EV579" s="355"/>
      <c r="EW579" s="355"/>
      <c r="EX579" s="355"/>
      <c r="EY579" s="355"/>
      <c r="EZ579" s="355"/>
      <c r="FA579" s="355"/>
      <c r="FB579" s="355"/>
      <c r="FC579" s="355"/>
      <c r="FD579" s="355"/>
      <c r="FE579" s="355"/>
      <c r="FF579" s="355"/>
      <c r="FG579" s="355"/>
      <c r="FH579" s="355"/>
      <c r="FI579" s="355"/>
      <c r="FJ579" s="355"/>
      <c r="FK579" s="355"/>
      <c r="FL579" s="355"/>
      <c r="FM579" s="355"/>
      <c r="FN579" s="355"/>
      <c r="FO579" s="355"/>
      <c r="FP579" s="355"/>
      <c r="FQ579" s="355"/>
      <c r="FR579" s="355"/>
      <c r="FS579" s="355"/>
      <c r="FT579" s="355"/>
      <c r="FU579" s="355"/>
      <c r="FV579" s="355"/>
      <c r="FW579" s="355"/>
      <c r="FX579" s="355"/>
      <c r="FY579" s="355"/>
      <c r="FZ579" s="355"/>
      <c r="GA579" s="355"/>
      <c r="GB579" s="355"/>
      <c r="GC579" s="355"/>
      <c r="GD579" s="355"/>
      <c r="GE579" s="355"/>
      <c r="GF579" s="355"/>
      <c r="GG579" s="355"/>
      <c r="GH579" s="355"/>
      <c r="GI579" s="355"/>
      <c r="GJ579" s="355"/>
      <c r="GK579" s="355"/>
      <c r="GL579" s="355"/>
      <c r="GM579" s="355"/>
      <c r="GN579" s="355"/>
      <c r="GO579" s="355"/>
      <c r="GP579" s="355"/>
      <c r="GQ579" s="355"/>
      <c r="GR579" s="355"/>
      <c r="GS579" s="355"/>
      <c r="GT579" s="355"/>
      <c r="GU579" s="355"/>
      <c r="GV579" s="355"/>
      <c r="GW579" s="355"/>
      <c r="GX579" s="355"/>
      <c r="GY579" s="355"/>
      <c r="GZ579" s="355"/>
      <c r="HA579" s="355"/>
      <c r="HB579" s="355"/>
      <c r="HC579" s="355"/>
      <c r="HD579" s="355"/>
      <c r="HE579" s="355"/>
      <c r="HF579" s="355"/>
      <c r="HG579" s="355"/>
      <c r="HH579" s="355"/>
      <c r="HI579" s="355"/>
      <c r="HJ579" s="355"/>
      <c r="HK579" s="355"/>
      <c r="HL579" s="355"/>
      <c r="HM579" s="355"/>
      <c r="HN579" s="355"/>
      <c r="HO579" s="355"/>
      <c r="HP579" s="355"/>
      <c r="HQ579" s="355"/>
      <c r="HR579" s="355"/>
      <c r="HS579" s="355"/>
      <c r="HT579" s="355"/>
      <c r="HU579" s="355"/>
      <c r="HV579" s="355"/>
      <c r="HW579" s="355"/>
      <c r="HX579" s="355"/>
      <c r="HY579" s="355"/>
      <c r="HZ579" s="355"/>
      <c r="IA579" s="355"/>
      <c r="IB579" s="355"/>
      <c r="IC579" s="355"/>
      <c r="ID579" s="355"/>
      <c r="IE579" s="355"/>
      <c r="IF579" s="355"/>
      <c r="IG579" s="355"/>
      <c r="IH579" s="355"/>
      <c r="II579" s="355"/>
      <c r="IJ579" s="355"/>
      <c r="IK579" s="355"/>
      <c r="IL579" s="355"/>
      <c r="IM579" s="355"/>
      <c r="IN579" s="355"/>
      <c r="IO579" s="355"/>
      <c r="IP579" s="355"/>
      <c r="IQ579" s="355"/>
      <c r="IR579" s="355"/>
      <c r="IS579" s="355"/>
      <c r="IT579" s="355"/>
      <c r="IU579" s="355"/>
      <c r="IV579" s="355"/>
      <c r="IW579" s="355"/>
    </row>
    <row r="580" customFormat="false" ht="12.75" hidden="false" customHeight="false" outlineLevel="1" collapsed="false">
      <c r="A580" s="264"/>
      <c r="B580" s="362"/>
      <c r="C580" s="362"/>
      <c r="D580" s="361"/>
      <c r="E580" s="361"/>
      <c r="F580" s="361"/>
      <c r="G580" s="361"/>
      <c r="H580" s="361"/>
      <c r="I580" s="361"/>
      <c r="J580" s="361"/>
      <c r="K580" s="361"/>
      <c r="L580" s="361"/>
      <c r="M580" s="361"/>
      <c r="N580" s="361"/>
      <c r="O580" s="361"/>
      <c r="P580" s="361"/>
      <c r="Q580" s="361"/>
      <c r="R580" s="361"/>
      <c r="S580" s="361"/>
      <c r="T580" s="361"/>
      <c r="U580" s="361"/>
      <c r="V580" s="361"/>
      <c r="W580" s="361"/>
      <c r="X580" s="361"/>
      <c r="Y580" s="361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  <c r="AM580" s="355"/>
      <c r="AN580" s="355"/>
      <c r="AO580" s="355"/>
      <c r="AP580" s="355"/>
      <c r="AQ580" s="355"/>
      <c r="AR580" s="355"/>
      <c r="AS580" s="355"/>
      <c r="AT580" s="355"/>
      <c r="AU580" s="355"/>
      <c r="AV580" s="355"/>
      <c r="AW580" s="355"/>
      <c r="AX580" s="355"/>
      <c r="AY580" s="355"/>
      <c r="AZ580" s="355"/>
      <c r="BA580" s="355"/>
      <c r="BB580" s="355"/>
      <c r="BC580" s="355"/>
      <c r="BD580" s="355"/>
      <c r="BE580" s="355"/>
      <c r="BF580" s="355"/>
      <c r="BG580" s="355"/>
      <c r="BH580" s="355"/>
      <c r="BI580" s="355"/>
      <c r="BJ580" s="355"/>
      <c r="BK580" s="355"/>
      <c r="BL580" s="355"/>
      <c r="BM580" s="355"/>
      <c r="BN580" s="355"/>
      <c r="BO580" s="355"/>
      <c r="BP580" s="355"/>
      <c r="BQ580" s="355"/>
      <c r="BR580" s="355"/>
      <c r="BS580" s="355"/>
      <c r="BT580" s="355"/>
      <c r="BU580" s="355"/>
      <c r="BV580" s="355"/>
      <c r="BW580" s="355"/>
      <c r="BX580" s="355"/>
      <c r="BY580" s="355"/>
      <c r="BZ580" s="355"/>
      <c r="CA580" s="355"/>
      <c r="CB580" s="355"/>
      <c r="CC580" s="355"/>
      <c r="CD580" s="355"/>
      <c r="CE580" s="355"/>
      <c r="CF580" s="355"/>
      <c r="CG580" s="355"/>
      <c r="CH580" s="355"/>
      <c r="CI580" s="355"/>
      <c r="CJ580" s="355"/>
      <c r="CK580" s="355"/>
      <c r="CL580" s="355"/>
      <c r="CM580" s="355"/>
      <c r="CN580" s="355"/>
      <c r="CO580" s="355"/>
      <c r="CP580" s="355"/>
      <c r="CQ580" s="355"/>
      <c r="CR580" s="355"/>
      <c r="CS580" s="355"/>
      <c r="CT580" s="355"/>
      <c r="CU580" s="355"/>
      <c r="CV580" s="355"/>
      <c r="CW580" s="355"/>
      <c r="CX580" s="355"/>
      <c r="CY580" s="355"/>
      <c r="CZ580" s="355"/>
      <c r="DA580" s="355"/>
      <c r="DB580" s="355"/>
      <c r="DC580" s="355"/>
      <c r="DD580" s="355"/>
      <c r="DE580" s="355"/>
      <c r="DF580" s="355"/>
      <c r="DG580" s="355"/>
      <c r="DH580" s="355"/>
      <c r="DI580" s="355"/>
      <c r="DJ580" s="355"/>
      <c r="DK580" s="355"/>
      <c r="DL580" s="355"/>
      <c r="DM580" s="355"/>
      <c r="DN580" s="355"/>
      <c r="DO580" s="355"/>
      <c r="DP580" s="355"/>
      <c r="DQ580" s="355"/>
      <c r="DR580" s="355"/>
      <c r="DS580" s="355"/>
      <c r="DT580" s="355"/>
      <c r="DU580" s="355"/>
      <c r="DV580" s="355"/>
      <c r="DW580" s="355"/>
      <c r="DX580" s="355"/>
      <c r="DY580" s="355"/>
      <c r="DZ580" s="355"/>
      <c r="EA580" s="355"/>
      <c r="EB580" s="355"/>
      <c r="EC580" s="355"/>
      <c r="ED580" s="355"/>
      <c r="EE580" s="355"/>
      <c r="EF580" s="355"/>
      <c r="EG580" s="355"/>
      <c r="EH580" s="355"/>
      <c r="EI580" s="355"/>
      <c r="EJ580" s="355"/>
      <c r="EK580" s="355"/>
      <c r="EL580" s="355"/>
      <c r="EM580" s="355"/>
      <c r="EN580" s="355"/>
      <c r="EO580" s="355"/>
      <c r="EP580" s="355"/>
      <c r="EQ580" s="355"/>
      <c r="ER580" s="355"/>
      <c r="ES580" s="355"/>
      <c r="ET580" s="355"/>
      <c r="EU580" s="355"/>
      <c r="EV580" s="355"/>
      <c r="EW580" s="355"/>
      <c r="EX580" s="355"/>
      <c r="EY580" s="355"/>
      <c r="EZ580" s="355"/>
      <c r="FA580" s="355"/>
      <c r="FB580" s="355"/>
      <c r="FC580" s="355"/>
      <c r="FD580" s="355"/>
      <c r="FE580" s="355"/>
      <c r="FF580" s="355"/>
      <c r="FG580" s="355"/>
      <c r="FH580" s="355"/>
      <c r="FI580" s="355"/>
      <c r="FJ580" s="355"/>
      <c r="FK580" s="355"/>
      <c r="FL580" s="355"/>
      <c r="FM580" s="355"/>
      <c r="FN580" s="355"/>
      <c r="FO580" s="355"/>
      <c r="FP580" s="355"/>
      <c r="FQ580" s="355"/>
      <c r="FR580" s="355"/>
      <c r="FS580" s="355"/>
      <c r="FT580" s="355"/>
      <c r="FU580" s="355"/>
      <c r="FV580" s="355"/>
      <c r="FW580" s="355"/>
      <c r="FX580" s="355"/>
      <c r="FY580" s="355"/>
      <c r="FZ580" s="355"/>
      <c r="GA580" s="355"/>
      <c r="GB580" s="355"/>
      <c r="GC580" s="355"/>
      <c r="GD580" s="355"/>
      <c r="GE580" s="355"/>
      <c r="GF580" s="355"/>
      <c r="GG580" s="355"/>
      <c r="GH580" s="355"/>
      <c r="GI580" s="355"/>
      <c r="GJ580" s="355"/>
      <c r="GK580" s="355"/>
      <c r="GL580" s="355"/>
      <c r="GM580" s="355"/>
      <c r="GN580" s="355"/>
      <c r="GO580" s="355"/>
      <c r="GP580" s="355"/>
      <c r="GQ580" s="355"/>
      <c r="GR580" s="355"/>
      <c r="GS580" s="355"/>
      <c r="GT580" s="355"/>
      <c r="GU580" s="355"/>
      <c r="GV580" s="355"/>
      <c r="GW580" s="355"/>
      <c r="GX580" s="355"/>
      <c r="GY580" s="355"/>
      <c r="GZ580" s="355"/>
      <c r="HA580" s="355"/>
      <c r="HB580" s="355"/>
      <c r="HC580" s="355"/>
      <c r="HD580" s="355"/>
      <c r="HE580" s="355"/>
      <c r="HF580" s="355"/>
      <c r="HG580" s="355"/>
      <c r="HH580" s="355"/>
      <c r="HI580" s="355"/>
      <c r="HJ580" s="355"/>
      <c r="HK580" s="355"/>
      <c r="HL580" s="355"/>
      <c r="HM580" s="355"/>
      <c r="HN580" s="355"/>
      <c r="HO580" s="355"/>
      <c r="HP580" s="355"/>
      <c r="HQ580" s="355"/>
      <c r="HR580" s="355"/>
      <c r="HS580" s="355"/>
      <c r="HT580" s="355"/>
      <c r="HU580" s="355"/>
      <c r="HV580" s="355"/>
      <c r="HW580" s="355"/>
      <c r="HX580" s="355"/>
      <c r="HY580" s="355"/>
      <c r="HZ580" s="355"/>
      <c r="IA580" s="355"/>
      <c r="IB580" s="355"/>
      <c r="IC580" s="355"/>
      <c r="ID580" s="355"/>
      <c r="IE580" s="355"/>
      <c r="IF580" s="355"/>
      <c r="IG580" s="355"/>
      <c r="IH580" s="355"/>
      <c r="II580" s="355"/>
      <c r="IJ580" s="355"/>
      <c r="IK580" s="355"/>
      <c r="IL580" s="355"/>
      <c r="IM580" s="355"/>
      <c r="IN580" s="355"/>
      <c r="IO580" s="355"/>
      <c r="IP580" s="355"/>
      <c r="IQ580" s="355"/>
      <c r="IR580" s="355"/>
      <c r="IS580" s="355"/>
      <c r="IT580" s="355"/>
      <c r="IU580" s="355"/>
      <c r="IV580" s="355"/>
      <c r="IW580" s="355"/>
    </row>
    <row r="581" customFormat="false" ht="12.75" hidden="false" customHeight="false" outlineLevel="1" collapsed="false">
      <c r="A581" s="264"/>
      <c r="B581" s="362"/>
      <c r="C581" s="362"/>
      <c r="D581" s="361"/>
      <c r="E581" s="361"/>
      <c r="F581" s="361"/>
      <c r="G581" s="361"/>
      <c r="H581" s="361"/>
      <c r="I581" s="361"/>
      <c r="J581" s="361"/>
      <c r="K581" s="361"/>
      <c r="L581" s="361"/>
      <c r="M581" s="361"/>
      <c r="N581" s="361"/>
      <c r="O581" s="361"/>
      <c r="P581" s="361"/>
      <c r="Q581" s="361"/>
      <c r="R581" s="361"/>
      <c r="S581" s="361"/>
      <c r="T581" s="361"/>
      <c r="U581" s="361"/>
      <c r="V581" s="361"/>
      <c r="W581" s="361"/>
      <c r="X581" s="361"/>
      <c r="Y581" s="361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  <c r="AM581" s="355"/>
      <c r="AN581" s="355"/>
      <c r="AO581" s="355"/>
      <c r="AP581" s="355"/>
      <c r="AQ581" s="355"/>
      <c r="AR581" s="355"/>
      <c r="AS581" s="355"/>
      <c r="AT581" s="355"/>
      <c r="AU581" s="355"/>
      <c r="AV581" s="355"/>
      <c r="AW581" s="355"/>
      <c r="AX581" s="355"/>
      <c r="AY581" s="355"/>
      <c r="AZ581" s="355"/>
      <c r="BA581" s="355"/>
      <c r="BB581" s="355"/>
      <c r="BC581" s="355"/>
      <c r="BD581" s="355"/>
      <c r="BE581" s="355"/>
      <c r="BF581" s="355"/>
      <c r="BG581" s="355"/>
      <c r="BH581" s="355"/>
      <c r="BI581" s="355"/>
      <c r="BJ581" s="355"/>
      <c r="BK581" s="355"/>
      <c r="BL581" s="355"/>
      <c r="BM581" s="355"/>
      <c r="BN581" s="355"/>
      <c r="BO581" s="355"/>
      <c r="BP581" s="355"/>
      <c r="BQ581" s="355"/>
      <c r="BR581" s="355"/>
      <c r="BS581" s="355"/>
      <c r="BT581" s="355"/>
      <c r="BU581" s="355"/>
      <c r="BV581" s="355"/>
      <c r="BW581" s="355"/>
      <c r="BX581" s="355"/>
      <c r="BY581" s="355"/>
      <c r="BZ581" s="355"/>
      <c r="CA581" s="355"/>
      <c r="CB581" s="355"/>
      <c r="CC581" s="355"/>
      <c r="CD581" s="355"/>
      <c r="CE581" s="355"/>
      <c r="CF581" s="355"/>
      <c r="CG581" s="355"/>
      <c r="CH581" s="355"/>
      <c r="CI581" s="355"/>
      <c r="CJ581" s="355"/>
      <c r="CK581" s="355"/>
      <c r="CL581" s="355"/>
      <c r="CM581" s="355"/>
      <c r="CN581" s="355"/>
      <c r="CO581" s="355"/>
      <c r="CP581" s="355"/>
      <c r="CQ581" s="355"/>
      <c r="CR581" s="355"/>
      <c r="CS581" s="355"/>
      <c r="CT581" s="355"/>
      <c r="CU581" s="355"/>
      <c r="CV581" s="355"/>
      <c r="CW581" s="355"/>
      <c r="CX581" s="355"/>
      <c r="CY581" s="355"/>
      <c r="CZ581" s="355"/>
      <c r="DA581" s="355"/>
      <c r="DB581" s="355"/>
      <c r="DC581" s="355"/>
      <c r="DD581" s="355"/>
      <c r="DE581" s="355"/>
      <c r="DF581" s="355"/>
      <c r="DG581" s="355"/>
      <c r="DH581" s="355"/>
      <c r="DI581" s="355"/>
      <c r="DJ581" s="355"/>
      <c r="DK581" s="355"/>
      <c r="DL581" s="355"/>
      <c r="DM581" s="355"/>
      <c r="DN581" s="355"/>
      <c r="DO581" s="355"/>
      <c r="DP581" s="355"/>
      <c r="DQ581" s="355"/>
      <c r="DR581" s="355"/>
      <c r="DS581" s="355"/>
      <c r="DT581" s="355"/>
      <c r="DU581" s="355"/>
      <c r="DV581" s="355"/>
      <c r="DW581" s="355"/>
      <c r="DX581" s="355"/>
      <c r="DY581" s="355"/>
      <c r="DZ581" s="355"/>
      <c r="EA581" s="355"/>
      <c r="EB581" s="355"/>
      <c r="EC581" s="355"/>
      <c r="ED581" s="355"/>
      <c r="EE581" s="355"/>
      <c r="EF581" s="355"/>
      <c r="EG581" s="355"/>
      <c r="EH581" s="355"/>
      <c r="EI581" s="355"/>
      <c r="EJ581" s="355"/>
      <c r="EK581" s="355"/>
      <c r="EL581" s="355"/>
      <c r="EM581" s="355"/>
      <c r="EN581" s="355"/>
      <c r="EO581" s="355"/>
      <c r="EP581" s="355"/>
      <c r="EQ581" s="355"/>
      <c r="ER581" s="355"/>
      <c r="ES581" s="355"/>
      <c r="ET581" s="355"/>
      <c r="EU581" s="355"/>
      <c r="EV581" s="355"/>
      <c r="EW581" s="355"/>
      <c r="EX581" s="355"/>
      <c r="EY581" s="355"/>
      <c r="EZ581" s="355"/>
      <c r="FA581" s="355"/>
      <c r="FB581" s="355"/>
      <c r="FC581" s="355"/>
      <c r="FD581" s="355"/>
      <c r="FE581" s="355"/>
      <c r="FF581" s="355"/>
      <c r="FG581" s="355"/>
      <c r="FH581" s="355"/>
      <c r="FI581" s="355"/>
      <c r="FJ581" s="355"/>
      <c r="FK581" s="355"/>
      <c r="FL581" s="355"/>
      <c r="FM581" s="355"/>
      <c r="FN581" s="355"/>
      <c r="FO581" s="355"/>
      <c r="FP581" s="355"/>
      <c r="FQ581" s="355"/>
      <c r="FR581" s="355"/>
      <c r="FS581" s="355"/>
      <c r="FT581" s="355"/>
      <c r="FU581" s="355"/>
      <c r="FV581" s="355"/>
      <c r="FW581" s="355"/>
      <c r="FX581" s="355"/>
      <c r="FY581" s="355"/>
      <c r="FZ581" s="355"/>
      <c r="GA581" s="355"/>
      <c r="GB581" s="355"/>
      <c r="GC581" s="355"/>
      <c r="GD581" s="355"/>
      <c r="GE581" s="355"/>
      <c r="GF581" s="355"/>
      <c r="GG581" s="355"/>
      <c r="GH581" s="355"/>
      <c r="GI581" s="355"/>
      <c r="GJ581" s="355"/>
      <c r="GK581" s="355"/>
      <c r="GL581" s="355"/>
      <c r="GM581" s="355"/>
      <c r="GN581" s="355"/>
      <c r="GO581" s="355"/>
      <c r="GP581" s="355"/>
      <c r="GQ581" s="355"/>
      <c r="GR581" s="355"/>
      <c r="GS581" s="355"/>
      <c r="GT581" s="355"/>
      <c r="GU581" s="355"/>
      <c r="GV581" s="355"/>
      <c r="GW581" s="355"/>
      <c r="GX581" s="355"/>
      <c r="GY581" s="355"/>
      <c r="GZ581" s="355"/>
      <c r="HA581" s="355"/>
      <c r="HB581" s="355"/>
      <c r="HC581" s="355"/>
      <c r="HD581" s="355"/>
      <c r="HE581" s="355"/>
      <c r="HF581" s="355"/>
      <c r="HG581" s="355"/>
      <c r="HH581" s="355"/>
      <c r="HI581" s="355"/>
      <c r="HJ581" s="355"/>
      <c r="HK581" s="355"/>
      <c r="HL581" s="355"/>
      <c r="HM581" s="355"/>
      <c r="HN581" s="355"/>
      <c r="HO581" s="355"/>
      <c r="HP581" s="355"/>
      <c r="HQ581" s="355"/>
      <c r="HR581" s="355"/>
      <c r="HS581" s="355"/>
      <c r="HT581" s="355"/>
      <c r="HU581" s="355"/>
      <c r="HV581" s="355"/>
      <c r="HW581" s="355"/>
      <c r="HX581" s="355"/>
      <c r="HY581" s="355"/>
      <c r="HZ581" s="355"/>
      <c r="IA581" s="355"/>
      <c r="IB581" s="355"/>
      <c r="IC581" s="355"/>
      <c r="ID581" s="355"/>
      <c r="IE581" s="355"/>
      <c r="IF581" s="355"/>
      <c r="IG581" s="355"/>
      <c r="IH581" s="355"/>
      <c r="II581" s="355"/>
      <c r="IJ581" s="355"/>
      <c r="IK581" s="355"/>
      <c r="IL581" s="355"/>
      <c r="IM581" s="355"/>
      <c r="IN581" s="355"/>
      <c r="IO581" s="355"/>
      <c r="IP581" s="355"/>
      <c r="IQ581" s="355"/>
      <c r="IR581" s="355"/>
      <c r="IS581" s="355"/>
      <c r="IT581" s="355"/>
      <c r="IU581" s="355"/>
      <c r="IV581" s="355"/>
      <c r="IW581" s="355"/>
    </row>
    <row r="582" customFormat="false" ht="12.75" hidden="false" customHeight="false" outlineLevel="1" collapsed="false">
      <c r="A582" s="264"/>
      <c r="B582" s="362"/>
      <c r="C582" s="362"/>
      <c r="D582" s="361"/>
      <c r="E582" s="361"/>
      <c r="F582" s="361"/>
      <c r="G582" s="361"/>
      <c r="H582" s="361"/>
      <c r="I582" s="361"/>
      <c r="J582" s="361"/>
      <c r="K582" s="361"/>
      <c r="L582" s="361"/>
      <c r="M582" s="361"/>
      <c r="N582" s="361"/>
      <c r="O582" s="361"/>
      <c r="P582" s="361"/>
      <c r="Q582" s="361"/>
      <c r="R582" s="361"/>
      <c r="S582" s="361"/>
      <c r="T582" s="361"/>
      <c r="U582" s="361"/>
      <c r="V582" s="361"/>
      <c r="W582" s="361"/>
      <c r="X582" s="361"/>
      <c r="Y582" s="361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  <c r="AM582" s="355"/>
      <c r="AN582" s="355"/>
      <c r="AO582" s="355"/>
      <c r="AP582" s="355"/>
      <c r="AQ582" s="355"/>
      <c r="AR582" s="355"/>
      <c r="AS582" s="355"/>
      <c r="AT582" s="355"/>
      <c r="AU582" s="355"/>
      <c r="AV582" s="355"/>
      <c r="AW582" s="355"/>
      <c r="AX582" s="355"/>
      <c r="AY582" s="355"/>
      <c r="AZ582" s="355"/>
      <c r="BA582" s="355"/>
      <c r="BB582" s="355"/>
      <c r="BC582" s="355"/>
      <c r="BD582" s="355"/>
      <c r="BE582" s="355"/>
      <c r="BF582" s="355"/>
      <c r="BG582" s="355"/>
      <c r="BH582" s="355"/>
      <c r="BI582" s="355"/>
      <c r="BJ582" s="355"/>
      <c r="BK582" s="355"/>
      <c r="BL582" s="355"/>
      <c r="BM582" s="355"/>
      <c r="BN582" s="355"/>
      <c r="BO582" s="355"/>
      <c r="BP582" s="355"/>
      <c r="BQ582" s="355"/>
      <c r="BR582" s="355"/>
      <c r="BS582" s="355"/>
      <c r="BT582" s="355"/>
      <c r="BU582" s="355"/>
      <c r="BV582" s="355"/>
      <c r="BW582" s="355"/>
      <c r="BX582" s="355"/>
      <c r="BY582" s="355"/>
      <c r="BZ582" s="355"/>
      <c r="CA582" s="355"/>
      <c r="CB582" s="355"/>
      <c r="CC582" s="355"/>
      <c r="CD582" s="355"/>
      <c r="CE582" s="355"/>
      <c r="CF582" s="355"/>
      <c r="CG582" s="355"/>
      <c r="CH582" s="355"/>
      <c r="CI582" s="355"/>
      <c r="CJ582" s="355"/>
      <c r="CK582" s="355"/>
      <c r="CL582" s="355"/>
      <c r="CM582" s="355"/>
      <c r="CN582" s="355"/>
      <c r="CO582" s="355"/>
      <c r="CP582" s="355"/>
      <c r="CQ582" s="355"/>
      <c r="CR582" s="355"/>
      <c r="CS582" s="355"/>
      <c r="CT582" s="355"/>
      <c r="CU582" s="355"/>
      <c r="CV582" s="355"/>
      <c r="CW582" s="355"/>
      <c r="CX582" s="355"/>
      <c r="CY582" s="355"/>
      <c r="CZ582" s="355"/>
      <c r="DA582" s="355"/>
      <c r="DB582" s="355"/>
      <c r="DC582" s="355"/>
      <c r="DD582" s="355"/>
      <c r="DE582" s="355"/>
      <c r="DF582" s="355"/>
      <c r="DG582" s="355"/>
      <c r="DH582" s="355"/>
      <c r="DI582" s="355"/>
      <c r="DJ582" s="355"/>
      <c r="DK582" s="355"/>
      <c r="DL582" s="355"/>
      <c r="DM582" s="355"/>
      <c r="DN582" s="355"/>
      <c r="DO582" s="355"/>
      <c r="DP582" s="355"/>
      <c r="DQ582" s="355"/>
      <c r="DR582" s="355"/>
      <c r="DS582" s="355"/>
      <c r="DT582" s="355"/>
      <c r="DU582" s="355"/>
      <c r="DV582" s="355"/>
      <c r="DW582" s="355"/>
      <c r="DX582" s="355"/>
      <c r="DY582" s="355"/>
      <c r="DZ582" s="355"/>
      <c r="EA582" s="355"/>
      <c r="EB582" s="355"/>
      <c r="EC582" s="355"/>
      <c r="ED582" s="355"/>
      <c r="EE582" s="355"/>
      <c r="EF582" s="355"/>
      <c r="EG582" s="355"/>
      <c r="EH582" s="355"/>
      <c r="EI582" s="355"/>
      <c r="EJ582" s="355"/>
      <c r="EK582" s="355"/>
      <c r="EL582" s="355"/>
      <c r="EM582" s="355"/>
      <c r="EN582" s="355"/>
      <c r="EO582" s="355"/>
      <c r="EP582" s="355"/>
      <c r="EQ582" s="355"/>
      <c r="ER582" s="355"/>
      <c r="ES582" s="355"/>
      <c r="ET582" s="355"/>
      <c r="EU582" s="355"/>
      <c r="EV582" s="355"/>
      <c r="EW582" s="355"/>
      <c r="EX582" s="355"/>
      <c r="EY582" s="355"/>
      <c r="EZ582" s="355"/>
      <c r="FA582" s="355"/>
      <c r="FB582" s="355"/>
      <c r="FC582" s="355"/>
      <c r="FD582" s="355"/>
      <c r="FE582" s="355"/>
      <c r="FF582" s="355"/>
      <c r="FG582" s="355"/>
      <c r="FH582" s="355"/>
      <c r="FI582" s="355"/>
      <c r="FJ582" s="355"/>
      <c r="FK582" s="355"/>
      <c r="FL582" s="355"/>
      <c r="FM582" s="355"/>
      <c r="FN582" s="355"/>
      <c r="FO582" s="355"/>
      <c r="FP582" s="355"/>
      <c r="FQ582" s="355"/>
      <c r="FR582" s="355"/>
      <c r="FS582" s="355"/>
      <c r="FT582" s="355"/>
      <c r="FU582" s="355"/>
      <c r="FV582" s="355"/>
      <c r="FW582" s="355"/>
      <c r="FX582" s="355"/>
      <c r="FY582" s="355"/>
      <c r="FZ582" s="355"/>
      <c r="GA582" s="355"/>
      <c r="GB582" s="355"/>
      <c r="GC582" s="355"/>
      <c r="GD582" s="355"/>
      <c r="GE582" s="355"/>
      <c r="GF582" s="355"/>
      <c r="GG582" s="355"/>
      <c r="GH582" s="355"/>
      <c r="GI582" s="355"/>
      <c r="GJ582" s="355"/>
      <c r="GK582" s="355"/>
      <c r="GL582" s="355"/>
      <c r="GM582" s="355"/>
      <c r="GN582" s="355"/>
      <c r="GO582" s="355"/>
      <c r="GP582" s="355"/>
      <c r="GQ582" s="355"/>
      <c r="GR582" s="355"/>
      <c r="GS582" s="355"/>
      <c r="GT582" s="355"/>
      <c r="GU582" s="355"/>
      <c r="GV582" s="355"/>
      <c r="GW582" s="355"/>
      <c r="GX582" s="355"/>
      <c r="GY582" s="355"/>
      <c r="GZ582" s="355"/>
      <c r="HA582" s="355"/>
      <c r="HB582" s="355"/>
      <c r="HC582" s="355"/>
      <c r="HD582" s="355"/>
      <c r="HE582" s="355"/>
      <c r="HF582" s="355"/>
      <c r="HG582" s="355"/>
      <c r="HH582" s="355"/>
      <c r="HI582" s="355"/>
      <c r="HJ582" s="355"/>
      <c r="HK582" s="355"/>
      <c r="HL582" s="355"/>
      <c r="HM582" s="355"/>
      <c r="HN582" s="355"/>
      <c r="HO582" s="355"/>
      <c r="HP582" s="355"/>
      <c r="HQ582" s="355"/>
      <c r="HR582" s="355"/>
      <c r="HS582" s="355"/>
      <c r="HT582" s="355"/>
      <c r="HU582" s="355"/>
      <c r="HV582" s="355"/>
      <c r="HW582" s="355"/>
      <c r="HX582" s="355"/>
      <c r="HY582" s="355"/>
      <c r="HZ582" s="355"/>
      <c r="IA582" s="355"/>
      <c r="IB582" s="355"/>
      <c r="IC582" s="355"/>
      <c r="ID582" s="355"/>
      <c r="IE582" s="355"/>
      <c r="IF582" s="355"/>
      <c r="IG582" s="355"/>
      <c r="IH582" s="355"/>
      <c r="II582" s="355"/>
      <c r="IJ582" s="355"/>
      <c r="IK582" s="355"/>
      <c r="IL582" s="355"/>
      <c r="IM582" s="355"/>
      <c r="IN582" s="355"/>
      <c r="IO582" s="355"/>
      <c r="IP582" s="355"/>
      <c r="IQ582" s="355"/>
      <c r="IR582" s="355"/>
      <c r="IS582" s="355"/>
      <c r="IT582" s="355"/>
      <c r="IU582" s="355"/>
      <c r="IV582" s="355"/>
      <c r="IW582" s="355"/>
    </row>
    <row r="583" customFormat="false" ht="12.75" hidden="false" customHeight="false" outlineLevel="1" collapsed="false">
      <c r="A583" s="264"/>
      <c r="B583" s="362"/>
      <c r="C583" s="362"/>
      <c r="D583" s="361"/>
      <c r="E583" s="361"/>
      <c r="F583" s="361"/>
      <c r="G583" s="361"/>
      <c r="H583" s="361"/>
      <c r="I583" s="361"/>
      <c r="J583" s="361"/>
      <c r="K583" s="361"/>
      <c r="L583" s="361"/>
      <c r="M583" s="361"/>
      <c r="N583" s="361"/>
      <c r="O583" s="361"/>
      <c r="P583" s="361"/>
      <c r="Q583" s="361"/>
      <c r="R583" s="361"/>
      <c r="S583" s="361"/>
      <c r="T583" s="361"/>
      <c r="U583" s="361"/>
      <c r="V583" s="361"/>
      <c r="W583" s="361"/>
      <c r="X583" s="361"/>
      <c r="Y583" s="361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  <c r="AM583" s="355"/>
      <c r="AN583" s="355"/>
      <c r="AO583" s="355"/>
      <c r="AP583" s="355"/>
      <c r="AQ583" s="355"/>
      <c r="AR583" s="355"/>
      <c r="AS583" s="355"/>
      <c r="AT583" s="355"/>
      <c r="AU583" s="355"/>
      <c r="AV583" s="355"/>
      <c r="AW583" s="355"/>
      <c r="AX583" s="355"/>
      <c r="AY583" s="355"/>
      <c r="AZ583" s="355"/>
      <c r="BA583" s="355"/>
      <c r="BB583" s="355"/>
      <c r="BC583" s="355"/>
      <c r="BD583" s="355"/>
      <c r="BE583" s="355"/>
      <c r="BF583" s="355"/>
      <c r="BG583" s="355"/>
      <c r="BH583" s="355"/>
      <c r="BI583" s="355"/>
      <c r="BJ583" s="355"/>
      <c r="BK583" s="355"/>
      <c r="BL583" s="355"/>
      <c r="BM583" s="355"/>
      <c r="BN583" s="355"/>
      <c r="BO583" s="355"/>
      <c r="BP583" s="355"/>
      <c r="BQ583" s="355"/>
      <c r="BR583" s="355"/>
      <c r="BS583" s="355"/>
      <c r="BT583" s="355"/>
      <c r="BU583" s="355"/>
      <c r="BV583" s="355"/>
      <c r="BW583" s="355"/>
      <c r="BX583" s="355"/>
      <c r="BY583" s="355"/>
      <c r="BZ583" s="355"/>
      <c r="CA583" s="355"/>
      <c r="CB583" s="355"/>
      <c r="CC583" s="355"/>
      <c r="CD583" s="355"/>
      <c r="CE583" s="355"/>
      <c r="CF583" s="355"/>
      <c r="CG583" s="355"/>
      <c r="CH583" s="355"/>
      <c r="CI583" s="355"/>
      <c r="CJ583" s="355"/>
      <c r="CK583" s="355"/>
      <c r="CL583" s="355"/>
      <c r="CM583" s="355"/>
      <c r="CN583" s="355"/>
      <c r="CO583" s="355"/>
      <c r="CP583" s="355"/>
      <c r="CQ583" s="355"/>
      <c r="CR583" s="355"/>
      <c r="CS583" s="355"/>
      <c r="CT583" s="355"/>
      <c r="CU583" s="355"/>
      <c r="CV583" s="355"/>
      <c r="CW583" s="355"/>
      <c r="CX583" s="355"/>
      <c r="CY583" s="355"/>
      <c r="CZ583" s="355"/>
      <c r="DA583" s="355"/>
      <c r="DB583" s="355"/>
      <c r="DC583" s="355"/>
      <c r="DD583" s="355"/>
      <c r="DE583" s="355"/>
      <c r="DF583" s="355"/>
      <c r="DG583" s="355"/>
      <c r="DH583" s="355"/>
      <c r="DI583" s="355"/>
      <c r="DJ583" s="355"/>
      <c r="DK583" s="355"/>
      <c r="DL583" s="355"/>
      <c r="DM583" s="355"/>
      <c r="DN583" s="355"/>
      <c r="DO583" s="355"/>
      <c r="DP583" s="355"/>
      <c r="DQ583" s="355"/>
      <c r="DR583" s="355"/>
      <c r="DS583" s="355"/>
      <c r="DT583" s="355"/>
      <c r="DU583" s="355"/>
      <c r="DV583" s="355"/>
      <c r="DW583" s="355"/>
      <c r="DX583" s="355"/>
      <c r="DY583" s="355"/>
      <c r="DZ583" s="355"/>
      <c r="EA583" s="355"/>
      <c r="EB583" s="355"/>
      <c r="EC583" s="355"/>
      <c r="ED583" s="355"/>
      <c r="EE583" s="355"/>
      <c r="EF583" s="355"/>
      <c r="EG583" s="355"/>
      <c r="EH583" s="355"/>
      <c r="EI583" s="355"/>
      <c r="EJ583" s="355"/>
      <c r="EK583" s="355"/>
      <c r="EL583" s="355"/>
      <c r="EM583" s="355"/>
      <c r="EN583" s="355"/>
      <c r="EO583" s="355"/>
      <c r="EP583" s="355"/>
      <c r="EQ583" s="355"/>
      <c r="ER583" s="355"/>
      <c r="ES583" s="355"/>
      <c r="ET583" s="355"/>
      <c r="EU583" s="355"/>
      <c r="EV583" s="355"/>
      <c r="EW583" s="355"/>
      <c r="EX583" s="355"/>
      <c r="EY583" s="355"/>
      <c r="EZ583" s="355"/>
      <c r="FA583" s="355"/>
      <c r="FB583" s="355"/>
      <c r="FC583" s="355"/>
      <c r="FD583" s="355"/>
      <c r="FE583" s="355"/>
      <c r="FF583" s="355"/>
      <c r="FG583" s="355"/>
      <c r="FH583" s="355"/>
      <c r="FI583" s="355"/>
      <c r="FJ583" s="355"/>
      <c r="FK583" s="355"/>
      <c r="FL583" s="355"/>
      <c r="FM583" s="355"/>
      <c r="FN583" s="355"/>
      <c r="FO583" s="355"/>
      <c r="FP583" s="355"/>
      <c r="FQ583" s="355"/>
      <c r="FR583" s="355"/>
      <c r="FS583" s="355"/>
      <c r="FT583" s="355"/>
      <c r="FU583" s="355"/>
      <c r="FV583" s="355"/>
      <c r="FW583" s="355"/>
      <c r="FX583" s="355"/>
      <c r="FY583" s="355"/>
      <c r="FZ583" s="355"/>
      <c r="GA583" s="355"/>
      <c r="GB583" s="355"/>
      <c r="GC583" s="355"/>
      <c r="GD583" s="355"/>
      <c r="GE583" s="355"/>
      <c r="GF583" s="355"/>
      <c r="GG583" s="355"/>
      <c r="GH583" s="355"/>
      <c r="GI583" s="355"/>
      <c r="GJ583" s="355"/>
      <c r="GK583" s="355"/>
      <c r="GL583" s="355"/>
      <c r="GM583" s="355"/>
      <c r="GN583" s="355"/>
      <c r="GO583" s="355"/>
      <c r="GP583" s="355"/>
      <c r="GQ583" s="355"/>
      <c r="GR583" s="355"/>
      <c r="GS583" s="355"/>
      <c r="GT583" s="355"/>
      <c r="GU583" s="355"/>
      <c r="GV583" s="355"/>
      <c r="GW583" s="355"/>
      <c r="GX583" s="355"/>
      <c r="GY583" s="355"/>
      <c r="GZ583" s="355"/>
      <c r="HA583" s="355"/>
      <c r="HB583" s="355"/>
      <c r="HC583" s="355"/>
      <c r="HD583" s="355"/>
      <c r="HE583" s="355"/>
      <c r="HF583" s="355"/>
      <c r="HG583" s="355"/>
      <c r="HH583" s="355"/>
      <c r="HI583" s="355"/>
      <c r="HJ583" s="355"/>
      <c r="HK583" s="355"/>
      <c r="HL583" s="355"/>
      <c r="HM583" s="355"/>
      <c r="HN583" s="355"/>
      <c r="HO583" s="355"/>
      <c r="HP583" s="355"/>
      <c r="HQ583" s="355"/>
      <c r="HR583" s="355"/>
      <c r="HS583" s="355"/>
      <c r="HT583" s="355"/>
      <c r="HU583" s="355"/>
      <c r="HV583" s="355"/>
      <c r="HW583" s="355"/>
      <c r="HX583" s="355"/>
      <c r="HY583" s="355"/>
      <c r="HZ583" s="355"/>
      <c r="IA583" s="355"/>
      <c r="IB583" s="355"/>
      <c r="IC583" s="355"/>
      <c r="ID583" s="355"/>
      <c r="IE583" s="355"/>
      <c r="IF583" s="355"/>
      <c r="IG583" s="355"/>
      <c r="IH583" s="355"/>
      <c r="II583" s="355"/>
      <c r="IJ583" s="355"/>
      <c r="IK583" s="355"/>
      <c r="IL583" s="355"/>
      <c r="IM583" s="355"/>
      <c r="IN583" s="355"/>
      <c r="IO583" s="355"/>
      <c r="IP583" s="355"/>
      <c r="IQ583" s="355"/>
      <c r="IR583" s="355"/>
      <c r="IS583" s="355"/>
      <c r="IT583" s="355"/>
      <c r="IU583" s="355"/>
      <c r="IV583" s="355"/>
      <c r="IW583" s="355"/>
    </row>
    <row r="584" customFormat="false" ht="12.75" hidden="false" customHeight="false" outlineLevel="1" collapsed="false">
      <c r="A584" s="273"/>
      <c r="B584" s="355"/>
      <c r="C584" s="355"/>
      <c r="D584" s="361"/>
      <c r="E584" s="361"/>
      <c r="F584" s="361"/>
      <c r="G584" s="361"/>
      <c r="H584" s="361"/>
      <c r="I584" s="361"/>
      <c r="J584" s="361"/>
      <c r="K584" s="361"/>
      <c r="L584" s="361"/>
      <c r="M584" s="361"/>
      <c r="N584" s="361"/>
      <c r="O584" s="361"/>
      <c r="P584" s="361"/>
      <c r="Q584" s="361"/>
      <c r="R584" s="361"/>
      <c r="S584" s="361"/>
      <c r="T584" s="361"/>
      <c r="U584" s="361"/>
      <c r="V584" s="361"/>
      <c r="W584" s="361"/>
      <c r="X584" s="361"/>
      <c r="Y584" s="361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  <c r="AM584" s="355"/>
      <c r="AN584" s="355"/>
      <c r="AO584" s="355"/>
      <c r="AP584" s="355"/>
      <c r="AQ584" s="355"/>
      <c r="AR584" s="355"/>
      <c r="AS584" s="355"/>
      <c r="AT584" s="355"/>
      <c r="AU584" s="355"/>
      <c r="AV584" s="355"/>
      <c r="AW584" s="355"/>
      <c r="AX584" s="355"/>
      <c r="AY584" s="355"/>
      <c r="AZ584" s="355"/>
      <c r="BA584" s="355"/>
      <c r="BB584" s="355"/>
      <c r="BC584" s="355"/>
      <c r="BD584" s="355"/>
      <c r="BE584" s="355"/>
      <c r="BF584" s="355"/>
      <c r="BG584" s="355"/>
      <c r="BH584" s="355"/>
      <c r="BI584" s="355"/>
      <c r="BJ584" s="355"/>
      <c r="BK584" s="355"/>
      <c r="BL584" s="355"/>
      <c r="BM584" s="355"/>
      <c r="BN584" s="355"/>
      <c r="BO584" s="355"/>
      <c r="BP584" s="355"/>
      <c r="BQ584" s="355"/>
      <c r="BR584" s="355"/>
      <c r="BS584" s="355"/>
      <c r="BT584" s="355"/>
      <c r="BU584" s="355"/>
      <c r="BV584" s="355"/>
      <c r="BW584" s="355"/>
      <c r="BX584" s="355"/>
      <c r="BY584" s="355"/>
      <c r="BZ584" s="355"/>
      <c r="CA584" s="355"/>
      <c r="CB584" s="355"/>
      <c r="CC584" s="355"/>
      <c r="CD584" s="355"/>
      <c r="CE584" s="355"/>
      <c r="CF584" s="355"/>
      <c r="CG584" s="355"/>
      <c r="CH584" s="355"/>
      <c r="CI584" s="355"/>
      <c r="CJ584" s="355"/>
      <c r="CK584" s="355"/>
      <c r="CL584" s="355"/>
      <c r="CM584" s="355"/>
      <c r="CN584" s="355"/>
      <c r="CO584" s="355"/>
      <c r="CP584" s="355"/>
      <c r="CQ584" s="355"/>
      <c r="CR584" s="355"/>
      <c r="CS584" s="355"/>
      <c r="CT584" s="355"/>
      <c r="CU584" s="355"/>
      <c r="CV584" s="355"/>
      <c r="CW584" s="355"/>
      <c r="CX584" s="355"/>
      <c r="CY584" s="355"/>
      <c r="CZ584" s="355"/>
      <c r="DA584" s="355"/>
      <c r="DB584" s="355"/>
      <c r="DC584" s="355"/>
      <c r="DD584" s="355"/>
      <c r="DE584" s="355"/>
      <c r="DF584" s="355"/>
      <c r="DG584" s="355"/>
      <c r="DH584" s="355"/>
      <c r="DI584" s="355"/>
      <c r="DJ584" s="355"/>
      <c r="DK584" s="355"/>
      <c r="DL584" s="355"/>
      <c r="DM584" s="355"/>
      <c r="DN584" s="355"/>
      <c r="DO584" s="355"/>
      <c r="DP584" s="355"/>
      <c r="DQ584" s="355"/>
      <c r="DR584" s="355"/>
      <c r="DS584" s="355"/>
      <c r="DT584" s="355"/>
      <c r="DU584" s="355"/>
      <c r="DV584" s="355"/>
      <c r="DW584" s="355"/>
      <c r="DX584" s="355"/>
      <c r="DY584" s="355"/>
      <c r="DZ584" s="355"/>
      <c r="EA584" s="355"/>
      <c r="EB584" s="355"/>
      <c r="EC584" s="355"/>
      <c r="ED584" s="355"/>
      <c r="EE584" s="355"/>
      <c r="EF584" s="355"/>
      <c r="EG584" s="355"/>
      <c r="EH584" s="355"/>
      <c r="EI584" s="355"/>
      <c r="EJ584" s="355"/>
      <c r="EK584" s="355"/>
      <c r="EL584" s="355"/>
      <c r="EM584" s="355"/>
      <c r="EN584" s="355"/>
      <c r="EO584" s="355"/>
      <c r="EP584" s="355"/>
      <c r="EQ584" s="355"/>
      <c r="ER584" s="355"/>
      <c r="ES584" s="355"/>
      <c r="ET584" s="355"/>
      <c r="EU584" s="355"/>
      <c r="EV584" s="355"/>
      <c r="EW584" s="355"/>
      <c r="EX584" s="355"/>
      <c r="EY584" s="355"/>
      <c r="EZ584" s="355"/>
      <c r="FA584" s="355"/>
      <c r="FB584" s="355"/>
      <c r="FC584" s="355"/>
      <c r="FD584" s="355"/>
      <c r="FE584" s="355"/>
      <c r="FF584" s="355"/>
      <c r="FG584" s="355"/>
      <c r="FH584" s="355"/>
      <c r="FI584" s="355"/>
      <c r="FJ584" s="355"/>
      <c r="FK584" s="355"/>
      <c r="FL584" s="355"/>
      <c r="FM584" s="355"/>
      <c r="FN584" s="355"/>
      <c r="FO584" s="355"/>
      <c r="FP584" s="355"/>
      <c r="FQ584" s="355"/>
      <c r="FR584" s="355"/>
      <c r="FS584" s="355"/>
      <c r="FT584" s="355"/>
      <c r="FU584" s="355"/>
      <c r="FV584" s="355"/>
      <c r="FW584" s="355"/>
      <c r="FX584" s="355"/>
      <c r="FY584" s="355"/>
      <c r="FZ584" s="355"/>
      <c r="GA584" s="355"/>
      <c r="GB584" s="355"/>
      <c r="GC584" s="355"/>
      <c r="GD584" s="355"/>
      <c r="GE584" s="355"/>
      <c r="GF584" s="355"/>
      <c r="GG584" s="355"/>
      <c r="GH584" s="355"/>
      <c r="GI584" s="355"/>
      <c r="GJ584" s="355"/>
      <c r="GK584" s="355"/>
      <c r="GL584" s="355"/>
      <c r="GM584" s="355"/>
      <c r="GN584" s="355"/>
      <c r="GO584" s="355"/>
      <c r="GP584" s="355"/>
      <c r="GQ584" s="355"/>
      <c r="GR584" s="355"/>
      <c r="GS584" s="355"/>
      <c r="GT584" s="355"/>
      <c r="GU584" s="355"/>
      <c r="GV584" s="355"/>
      <c r="GW584" s="355"/>
      <c r="GX584" s="355"/>
      <c r="GY584" s="355"/>
      <c r="GZ584" s="355"/>
      <c r="HA584" s="355"/>
      <c r="HB584" s="355"/>
      <c r="HC584" s="355"/>
      <c r="HD584" s="355"/>
      <c r="HE584" s="355"/>
      <c r="HF584" s="355"/>
      <c r="HG584" s="355"/>
      <c r="HH584" s="355"/>
      <c r="HI584" s="355"/>
      <c r="HJ584" s="355"/>
      <c r="HK584" s="355"/>
      <c r="HL584" s="355"/>
      <c r="HM584" s="355"/>
      <c r="HN584" s="355"/>
      <c r="HO584" s="355"/>
      <c r="HP584" s="355"/>
      <c r="HQ584" s="355"/>
      <c r="HR584" s="355"/>
      <c r="HS584" s="355"/>
      <c r="HT584" s="355"/>
      <c r="HU584" s="355"/>
      <c r="HV584" s="355"/>
      <c r="HW584" s="355"/>
      <c r="HX584" s="355"/>
      <c r="HY584" s="355"/>
      <c r="HZ584" s="355"/>
      <c r="IA584" s="355"/>
      <c r="IB584" s="355"/>
      <c r="IC584" s="355"/>
      <c r="ID584" s="355"/>
      <c r="IE584" s="355"/>
      <c r="IF584" s="355"/>
      <c r="IG584" s="355"/>
      <c r="IH584" s="355"/>
      <c r="II584" s="355"/>
      <c r="IJ584" s="355"/>
      <c r="IK584" s="355"/>
      <c r="IL584" s="355"/>
      <c r="IM584" s="355"/>
      <c r="IN584" s="355"/>
      <c r="IO584" s="355"/>
      <c r="IP584" s="355"/>
      <c r="IQ584" s="355"/>
      <c r="IR584" s="355"/>
      <c r="IS584" s="355"/>
      <c r="IT584" s="355"/>
      <c r="IU584" s="355"/>
      <c r="IV584" s="355"/>
      <c r="IW584" s="355"/>
    </row>
    <row r="585" customFormat="false" ht="12.75" hidden="false" customHeight="false" outlineLevel="1" collapsed="false">
      <c r="A585" s="273"/>
      <c r="B585" s="354"/>
      <c r="C585" s="354"/>
      <c r="D585" s="361"/>
      <c r="E585" s="361"/>
      <c r="F585" s="361"/>
      <c r="G585" s="361"/>
      <c r="H585" s="361"/>
      <c r="I585" s="361"/>
      <c r="J585" s="361"/>
      <c r="K585" s="361"/>
      <c r="L585" s="361"/>
      <c r="M585" s="361"/>
      <c r="N585" s="361"/>
      <c r="O585" s="361"/>
      <c r="P585" s="361"/>
      <c r="Q585" s="361"/>
      <c r="R585" s="361"/>
      <c r="S585" s="361"/>
      <c r="T585" s="361"/>
      <c r="U585" s="361"/>
      <c r="V585" s="361"/>
      <c r="W585" s="361"/>
      <c r="X585" s="361"/>
      <c r="Y585" s="361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  <c r="AM585" s="355"/>
      <c r="AN585" s="355"/>
      <c r="AO585" s="355"/>
      <c r="AP585" s="355"/>
      <c r="AQ585" s="355"/>
      <c r="AR585" s="355"/>
      <c r="AS585" s="355"/>
      <c r="AT585" s="355"/>
      <c r="AU585" s="355"/>
      <c r="AV585" s="355"/>
      <c r="AW585" s="355"/>
      <c r="AX585" s="355"/>
      <c r="AY585" s="355"/>
      <c r="AZ585" s="355"/>
      <c r="BA585" s="355"/>
      <c r="BB585" s="355"/>
      <c r="BC585" s="355"/>
      <c r="BD585" s="355"/>
      <c r="BE585" s="355"/>
      <c r="BF585" s="355"/>
      <c r="BG585" s="355"/>
      <c r="BH585" s="355"/>
      <c r="BI585" s="355"/>
      <c r="BJ585" s="355"/>
      <c r="BK585" s="355"/>
      <c r="BL585" s="355"/>
      <c r="BM585" s="355"/>
      <c r="BN585" s="355"/>
      <c r="BO585" s="355"/>
      <c r="BP585" s="355"/>
      <c r="BQ585" s="355"/>
      <c r="BR585" s="355"/>
      <c r="BS585" s="355"/>
      <c r="BT585" s="355"/>
      <c r="BU585" s="355"/>
      <c r="BV585" s="355"/>
      <c r="BW585" s="355"/>
      <c r="BX585" s="355"/>
      <c r="BY585" s="355"/>
      <c r="BZ585" s="355"/>
      <c r="CA585" s="355"/>
      <c r="CB585" s="355"/>
      <c r="CC585" s="355"/>
      <c r="CD585" s="355"/>
      <c r="CE585" s="355"/>
      <c r="CF585" s="355"/>
      <c r="CG585" s="355"/>
      <c r="CH585" s="355"/>
      <c r="CI585" s="355"/>
      <c r="CJ585" s="355"/>
      <c r="CK585" s="355"/>
      <c r="CL585" s="355"/>
      <c r="CM585" s="355"/>
      <c r="CN585" s="355"/>
      <c r="CO585" s="355"/>
      <c r="CP585" s="355"/>
      <c r="CQ585" s="355"/>
      <c r="CR585" s="355"/>
      <c r="CS585" s="355"/>
      <c r="CT585" s="355"/>
      <c r="CU585" s="355"/>
      <c r="CV585" s="355"/>
      <c r="CW585" s="355"/>
      <c r="CX585" s="355"/>
      <c r="CY585" s="355"/>
      <c r="CZ585" s="355"/>
      <c r="DA585" s="355"/>
      <c r="DB585" s="355"/>
      <c r="DC585" s="355"/>
      <c r="DD585" s="355"/>
      <c r="DE585" s="355"/>
      <c r="DF585" s="355"/>
      <c r="DG585" s="355"/>
      <c r="DH585" s="355"/>
      <c r="DI585" s="355"/>
      <c r="DJ585" s="355"/>
      <c r="DK585" s="355"/>
      <c r="DL585" s="355"/>
      <c r="DM585" s="355"/>
      <c r="DN585" s="355"/>
      <c r="DO585" s="355"/>
      <c r="DP585" s="355"/>
      <c r="DQ585" s="355"/>
      <c r="DR585" s="355"/>
      <c r="DS585" s="355"/>
      <c r="DT585" s="355"/>
      <c r="DU585" s="355"/>
      <c r="DV585" s="355"/>
      <c r="DW585" s="355"/>
      <c r="DX585" s="355"/>
      <c r="DY585" s="355"/>
      <c r="DZ585" s="355"/>
      <c r="EA585" s="355"/>
      <c r="EB585" s="355"/>
      <c r="EC585" s="355"/>
      <c r="ED585" s="355"/>
      <c r="EE585" s="355"/>
      <c r="EF585" s="355"/>
      <c r="EG585" s="355"/>
      <c r="EH585" s="355"/>
      <c r="EI585" s="355"/>
      <c r="EJ585" s="355"/>
      <c r="EK585" s="355"/>
      <c r="EL585" s="355"/>
      <c r="EM585" s="355"/>
      <c r="EN585" s="355"/>
      <c r="EO585" s="355"/>
      <c r="EP585" s="355"/>
      <c r="EQ585" s="355"/>
      <c r="ER585" s="355"/>
      <c r="ES585" s="355"/>
      <c r="ET585" s="355"/>
      <c r="EU585" s="355"/>
      <c r="EV585" s="355"/>
      <c r="EW585" s="355"/>
      <c r="EX585" s="355"/>
      <c r="EY585" s="355"/>
      <c r="EZ585" s="355"/>
      <c r="FA585" s="355"/>
      <c r="FB585" s="355"/>
      <c r="FC585" s="355"/>
      <c r="FD585" s="355"/>
      <c r="FE585" s="355"/>
      <c r="FF585" s="355"/>
      <c r="FG585" s="355"/>
      <c r="FH585" s="355"/>
      <c r="FI585" s="355"/>
      <c r="FJ585" s="355"/>
      <c r="FK585" s="355"/>
      <c r="FL585" s="355"/>
      <c r="FM585" s="355"/>
      <c r="FN585" s="355"/>
      <c r="FO585" s="355"/>
      <c r="FP585" s="355"/>
      <c r="FQ585" s="355"/>
      <c r="FR585" s="355"/>
      <c r="FS585" s="355"/>
      <c r="FT585" s="355"/>
      <c r="FU585" s="355"/>
      <c r="FV585" s="355"/>
      <c r="FW585" s="355"/>
      <c r="FX585" s="355"/>
      <c r="FY585" s="355"/>
      <c r="FZ585" s="355"/>
      <c r="GA585" s="355"/>
      <c r="GB585" s="355"/>
      <c r="GC585" s="355"/>
      <c r="GD585" s="355"/>
      <c r="GE585" s="355"/>
      <c r="GF585" s="355"/>
      <c r="GG585" s="355"/>
      <c r="GH585" s="355"/>
      <c r="GI585" s="355"/>
      <c r="GJ585" s="355"/>
      <c r="GK585" s="355"/>
      <c r="GL585" s="355"/>
      <c r="GM585" s="355"/>
      <c r="GN585" s="355"/>
      <c r="GO585" s="355"/>
      <c r="GP585" s="355"/>
      <c r="GQ585" s="355"/>
      <c r="GR585" s="355"/>
      <c r="GS585" s="355"/>
      <c r="GT585" s="355"/>
      <c r="GU585" s="355"/>
      <c r="GV585" s="355"/>
      <c r="GW585" s="355"/>
      <c r="GX585" s="355"/>
      <c r="GY585" s="355"/>
      <c r="GZ585" s="355"/>
      <c r="HA585" s="355"/>
      <c r="HB585" s="355"/>
      <c r="HC585" s="355"/>
      <c r="HD585" s="355"/>
      <c r="HE585" s="355"/>
      <c r="HF585" s="355"/>
      <c r="HG585" s="355"/>
      <c r="HH585" s="355"/>
      <c r="HI585" s="355"/>
      <c r="HJ585" s="355"/>
      <c r="HK585" s="355"/>
      <c r="HL585" s="355"/>
      <c r="HM585" s="355"/>
      <c r="HN585" s="355"/>
      <c r="HO585" s="355"/>
      <c r="HP585" s="355"/>
      <c r="HQ585" s="355"/>
      <c r="HR585" s="355"/>
      <c r="HS585" s="355"/>
      <c r="HT585" s="355"/>
      <c r="HU585" s="355"/>
      <c r="HV585" s="355"/>
      <c r="HW585" s="355"/>
      <c r="HX585" s="355"/>
      <c r="HY585" s="355"/>
      <c r="HZ585" s="355"/>
      <c r="IA585" s="355"/>
      <c r="IB585" s="355"/>
      <c r="IC585" s="355"/>
      <c r="ID585" s="355"/>
      <c r="IE585" s="355"/>
      <c r="IF585" s="355"/>
      <c r="IG585" s="355"/>
      <c r="IH585" s="355"/>
      <c r="II585" s="355"/>
      <c r="IJ585" s="355"/>
      <c r="IK585" s="355"/>
      <c r="IL585" s="355"/>
      <c r="IM585" s="355"/>
      <c r="IN585" s="355"/>
      <c r="IO585" s="355"/>
      <c r="IP585" s="355"/>
      <c r="IQ585" s="355"/>
      <c r="IR585" s="355"/>
      <c r="IS585" s="355"/>
      <c r="IT585" s="355"/>
      <c r="IU585" s="355"/>
      <c r="IV585" s="355"/>
      <c r="IW585" s="355"/>
    </row>
    <row r="586" customFormat="false" ht="12.75" hidden="false" customHeight="false" outlineLevel="1" collapsed="false">
      <c r="A586" s="264"/>
      <c r="B586" s="354"/>
      <c r="C586" s="354"/>
      <c r="D586" s="361"/>
      <c r="E586" s="361"/>
      <c r="F586" s="361"/>
      <c r="G586" s="361"/>
      <c r="H586" s="361"/>
      <c r="I586" s="361"/>
      <c r="J586" s="361"/>
      <c r="K586" s="361"/>
      <c r="L586" s="361"/>
      <c r="M586" s="361"/>
      <c r="N586" s="361"/>
      <c r="O586" s="361"/>
      <c r="P586" s="361"/>
      <c r="Q586" s="361"/>
      <c r="R586" s="361"/>
      <c r="S586" s="361"/>
      <c r="T586" s="361"/>
      <c r="U586" s="361"/>
      <c r="V586" s="361"/>
      <c r="W586" s="361"/>
      <c r="X586" s="361"/>
      <c r="Y586" s="361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  <c r="AM586" s="355"/>
      <c r="AN586" s="355"/>
      <c r="AO586" s="355"/>
      <c r="AP586" s="355"/>
      <c r="AQ586" s="355"/>
      <c r="AR586" s="355"/>
      <c r="AS586" s="355"/>
      <c r="AT586" s="355"/>
      <c r="AU586" s="355"/>
      <c r="AV586" s="355"/>
      <c r="AW586" s="355"/>
      <c r="AX586" s="355"/>
      <c r="AY586" s="355"/>
      <c r="AZ586" s="355"/>
      <c r="BA586" s="355"/>
      <c r="BB586" s="355"/>
      <c r="BC586" s="355"/>
      <c r="BD586" s="355"/>
      <c r="BE586" s="355"/>
      <c r="BF586" s="355"/>
      <c r="BG586" s="355"/>
      <c r="BH586" s="355"/>
      <c r="BI586" s="355"/>
      <c r="BJ586" s="355"/>
      <c r="BK586" s="355"/>
      <c r="BL586" s="355"/>
      <c r="BM586" s="355"/>
      <c r="BN586" s="355"/>
      <c r="BO586" s="355"/>
      <c r="BP586" s="355"/>
      <c r="BQ586" s="355"/>
      <c r="BR586" s="355"/>
      <c r="BS586" s="355"/>
      <c r="BT586" s="355"/>
      <c r="BU586" s="355"/>
      <c r="BV586" s="355"/>
      <c r="BW586" s="355"/>
      <c r="BX586" s="355"/>
      <c r="BY586" s="355"/>
      <c r="BZ586" s="355"/>
      <c r="CA586" s="355"/>
      <c r="CB586" s="355"/>
      <c r="CC586" s="355"/>
      <c r="CD586" s="355"/>
      <c r="CE586" s="355"/>
      <c r="CF586" s="355"/>
      <c r="CG586" s="355"/>
      <c r="CH586" s="355"/>
      <c r="CI586" s="355"/>
      <c r="CJ586" s="355"/>
      <c r="CK586" s="355"/>
      <c r="CL586" s="355"/>
      <c r="CM586" s="355"/>
      <c r="CN586" s="355"/>
      <c r="CO586" s="355"/>
      <c r="CP586" s="355"/>
      <c r="CQ586" s="355"/>
      <c r="CR586" s="355"/>
      <c r="CS586" s="355"/>
      <c r="CT586" s="355"/>
      <c r="CU586" s="355"/>
      <c r="CV586" s="355"/>
      <c r="CW586" s="355"/>
      <c r="CX586" s="355"/>
      <c r="CY586" s="355"/>
      <c r="CZ586" s="355"/>
      <c r="DA586" s="355"/>
      <c r="DB586" s="355"/>
      <c r="DC586" s="355"/>
      <c r="DD586" s="355"/>
      <c r="DE586" s="355"/>
      <c r="DF586" s="355"/>
      <c r="DG586" s="355"/>
      <c r="DH586" s="355"/>
      <c r="DI586" s="355"/>
      <c r="DJ586" s="355"/>
      <c r="DK586" s="355"/>
      <c r="DL586" s="355"/>
      <c r="DM586" s="355"/>
      <c r="DN586" s="355"/>
      <c r="DO586" s="355"/>
      <c r="DP586" s="355"/>
      <c r="DQ586" s="355"/>
      <c r="DR586" s="355"/>
      <c r="DS586" s="355"/>
      <c r="DT586" s="355"/>
      <c r="DU586" s="355"/>
      <c r="DV586" s="355"/>
      <c r="DW586" s="355"/>
      <c r="DX586" s="355"/>
      <c r="DY586" s="355"/>
      <c r="DZ586" s="355"/>
      <c r="EA586" s="355"/>
      <c r="EB586" s="355"/>
      <c r="EC586" s="355"/>
      <c r="ED586" s="355"/>
      <c r="EE586" s="355"/>
      <c r="EF586" s="355"/>
      <c r="EG586" s="355"/>
      <c r="EH586" s="355"/>
      <c r="EI586" s="355"/>
      <c r="EJ586" s="355"/>
      <c r="EK586" s="355"/>
      <c r="EL586" s="355"/>
      <c r="EM586" s="355"/>
      <c r="EN586" s="355"/>
      <c r="EO586" s="355"/>
      <c r="EP586" s="355"/>
      <c r="EQ586" s="355"/>
      <c r="ER586" s="355"/>
      <c r="ES586" s="355"/>
      <c r="ET586" s="355"/>
      <c r="EU586" s="355"/>
      <c r="EV586" s="355"/>
      <c r="EW586" s="355"/>
      <c r="EX586" s="355"/>
      <c r="EY586" s="355"/>
      <c r="EZ586" s="355"/>
      <c r="FA586" s="355"/>
      <c r="FB586" s="355"/>
      <c r="FC586" s="355"/>
      <c r="FD586" s="355"/>
      <c r="FE586" s="355"/>
      <c r="FF586" s="355"/>
      <c r="FG586" s="355"/>
      <c r="FH586" s="355"/>
      <c r="FI586" s="355"/>
      <c r="FJ586" s="355"/>
      <c r="FK586" s="355"/>
      <c r="FL586" s="355"/>
      <c r="FM586" s="355"/>
      <c r="FN586" s="355"/>
      <c r="FO586" s="355"/>
      <c r="FP586" s="355"/>
      <c r="FQ586" s="355"/>
      <c r="FR586" s="355"/>
      <c r="FS586" s="355"/>
      <c r="FT586" s="355"/>
      <c r="FU586" s="355"/>
      <c r="FV586" s="355"/>
      <c r="FW586" s="355"/>
      <c r="FX586" s="355"/>
      <c r="FY586" s="355"/>
      <c r="FZ586" s="355"/>
      <c r="GA586" s="355"/>
      <c r="GB586" s="355"/>
      <c r="GC586" s="355"/>
      <c r="GD586" s="355"/>
      <c r="GE586" s="355"/>
      <c r="GF586" s="355"/>
      <c r="GG586" s="355"/>
      <c r="GH586" s="355"/>
      <c r="GI586" s="355"/>
      <c r="GJ586" s="355"/>
      <c r="GK586" s="355"/>
      <c r="GL586" s="355"/>
      <c r="GM586" s="355"/>
      <c r="GN586" s="355"/>
      <c r="GO586" s="355"/>
      <c r="GP586" s="355"/>
      <c r="GQ586" s="355"/>
      <c r="GR586" s="355"/>
      <c r="GS586" s="355"/>
      <c r="GT586" s="355"/>
      <c r="GU586" s="355"/>
      <c r="GV586" s="355"/>
      <c r="GW586" s="355"/>
      <c r="GX586" s="355"/>
      <c r="GY586" s="355"/>
      <c r="GZ586" s="355"/>
      <c r="HA586" s="355"/>
      <c r="HB586" s="355"/>
      <c r="HC586" s="355"/>
      <c r="HD586" s="355"/>
      <c r="HE586" s="355"/>
      <c r="HF586" s="355"/>
      <c r="HG586" s="355"/>
      <c r="HH586" s="355"/>
      <c r="HI586" s="355"/>
      <c r="HJ586" s="355"/>
      <c r="HK586" s="355"/>
      <c r="HL586" s="355"/>
      <c r="HM586" s="355"/>
      <c r="HN586" s="355"/>
      <c r="HO586" s="355"/>
      <c r="HP586" s="355"/>
      <c r="HQ586" s="355"/>
      <c r="HR586" s="355"/>
      <c r="HS586" s="355"/>
      <c r="HT586" s="355"/>
      <c r="HU586" s="355"/>
      <c r="HV586" s="355"/>
      <c r="HW586" s="355"/>
      <c r="HX586" s="355"/>
      <c r="HY586" s="355"/>
      <c r="HZ586" s="355"/>
      <c r="IA586" s="355"/>
      <c r="IB586" s="355"/>
      <c r="IC586" s="355"/>
      <c r="ID586" s="355"/>
      <c r="IE586" s="355"/>
      <c r="IF586" s="355"/>
      <c r="IG586" s="355"/>
      <c r="IH586" s="355"/>
      <c r="II586" s="355"/>
      <c r="IJ586" s="355"/>
      <c r="IK586" s="355"/>
      <c r="IL586" s="355"/>
      <c r="IM586" s="355"/>
      <c r="IN586" s="355"/>
      <c r="IO586" s="355"/>
      <c r="IP586" s="355"/>
      <c r="IQ586" s="355"/>
      <c r="IR586" s="355"/>
      <c r="IS586" s="355"/>
      <c r="IT586" s="355"/>
      <c r="IU586" s="355"/>
      <c r="IV586" s="355"/>
      <c r="IW586" s="355"/>
    </row>
    <row r="587" customFormat="false" ht="12.75" hidden="false" customHeight="false" outlineLevel="1" collapsed="false">
      <c r="A587" s="264"/>
      <c r="B587" s="354"/>
      <c r="C587" s="354"/>
      <c r="D587" s="361"/>
      <c r="E587" s="361"/>
      <c r="F587" s="361"/>
      <c r="G587" s="361"/>
      <c r="H587" s="361"/>
      <c r="I587" s="361"/>
      <c r="J587" s="361"/>
      <c r="K587" s="361"/>
      <c r="L587" s="361"/>
      <c r="M587" s="361"/>
      <c r="N587" s="361"/>
      <c r="O587" s="361"/>
      <c r="P587" s="361"/>
      <c r="Q587" s="361"/>
      <c r="R587" s="361"/>
      <c r="S587" s="361"/>
      <c r="T587" s="361"/>
      <c r="U587" s="361"/>
      <c r="V587" s="361"/>
      <c r="W587" s="361"/>
      <c r="X587" s="361"/>
      <c r="Y587" s="361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  <c r="AM587" s="355"/>
      <c r="AN587" s="355"/>
      <c r="AO587" s="355"/>
      <c r="AP587" s="355"/>
      <c r="AQ587" s="355"/>
      <c r="AR587" s="355"/>
      <c r="AS587" s="355"/>
      <c r="AT587" s="355"/>
      <c r="AU587" s="355"/>
      <c r="AV587" s="355"/>
      <c r="AW587" s="355"/>
      <c r="AX587" s="355"/>
      <c r="AY587" s="355"/>
      <c r="AZ587" s="355"/>
      <c r="BA587" s="355"/>
      <c r="BB587" s="355"/>
      <c r="BC587" s="355"/>
      <c r="BD587" s="355"/>
      <c r="BE587" s="355"/>
      <c r="BF587" s="355"/>
      <c r="BG587" s="355"/>
      <c r="BH587" s="355"/>
      <c r="BI587" s="355"/>
      <c r="BJ587" s="355"/>
      <c r="BK587" s="355"/>
      <c r="BL587" s="355"/>
      <c r="BM587" s="355"/>
      <c r="BN587" s="355"/>
      <c r="BO587" s="355"/>
      <c r="BP587" s="355"/>
      <c r="BQ587" s="355"/>
      <c r="BR587" s="355"/>
      <c r="BS587" s="355"/>
      <c r="BT587" s="355"/>
      <c r="BU587" s="355"/>
      <c r="BV587" s="355"/>
      <c r="BW587" s="355"/>
      <c r="BX587" s="355"/>
      <c r="BY587" s="355"/>
      <c r="BZ587" s="355"/>
      <c r="CA587" s="355"/>
      <c r="CB587" s="355"/>
      <c r="CC587" s="355"/>
      <c r="CD587" s="355"/>
      <c r="CE587" s="355"/>
      <c r="CF587" s="355"/>
      <c r="CG587" s="355"/>
      <c r="CH587" s="355"/>
      <c r="CI587" s="355"/>
      <c r="CJ587" s="355"/>
      <c r="CK587" s="355"/>
      <c r="CL587" s="355"/>
      <c r="CM587" s="355"/>
      <c r="CN587" s="355"/>
      <c r="CO587" s="355"/>
      <c r="CP587" s="355"/>
      <c r="CQ587" s="355"/>
      <c r="CR587" s="355"/>
      <c r="CS587" s="355"/>
      <c r="CT587" s="355"/>
      <c r="CU587" s="355"/>
      <c r="CV587" s="355"/>
      <c r="CW587" s="355"/>
      <c r="CX587" s="355"/>
      <c r="CY587" s="355"/>
      <c r="CZ587" s="355"/>
      <c r="DA587" s="355"/>
      <c r="DB587" s="355"/>
      <c r="DC587" s="355"/>
      <c r="DD587" s="355"/>
      <c r="DE587" s="355"/>
      <c r="DF587" s="355"/>
      <c r="DG587" s="355"/>
      <c r="DH587" s="355"/>
      <c r="DI587" s="355"/>
      <c r="DJ587" s="355"/>
      <c r="DK587" s="355"/>
      <c r="DL587" s="355"/>
      <c r="DM587" s="355"/>
      <c r="DN587" s="355"/>
      <c r="DO587" s="355"/>
      <c r="DP587" s="355"/>
      <c r="DQ587" s="355"/>
      <c r="DR587" s="355"/>
      <c r="DS587" s="355"/>
      <c r="DT587" s="355"/>
      <c r="DU587" s="355"/>
      <c r="DV587" s="355"/>
      <c r="DW587" s="355"/>
      <c r="DX587" s="355"/>
      <c r="DY587" s="355"/>
      <c r="DZ587" s="355"/>
      <c r="EA587" s="355"/>
      <c r="EB587" s="355"/>
      <c r="EC587" s="355"/>
      <c r="ED587" s="355"/>
      <c r="EE587" s="355"/>
      <c r="EF587" s="355"/>
      <c r="EG587" s="355"/>
      <c r="EH587" s="355"/>
      <c r="EI587" s="355"/>
      <c r="EJ587" s="355"/>
      <c r="EK587" s="355"/>
      <c r="EL587" s="355"/>
      <c r="EM587" s="355"/>
      <c r="EN587" s="355"/>
      <c r="EO587" s="355"/>
      <c r="EP587" s="355"/>
      <c r="EQ587" s="355"/>
      <c r="ER587" s="355"/>
      <c r="ES587" s="355"/>
      <c r="ET587" s="355"/>
      <c r="EU587" s="355"/>
      <c r="EV587" s="355"/>
      <c r="EW587" s="355"/>
      <c r="EX587" s="355"/>
      <c r="EY587" s="355"/>
      <c r="EZ587" s="355"/>
      <c r="FA587" s="355"/>
      <c r="FB587" s="355"/>
      <c r="FC587" s="355"/>
      <c r="FD587" s="355"/>
      <c r="FE587" s="355"/>
      <c r="FF587" s="355"/>
      <c r="FG587" s="355"/>
      <c r="FH587" s="355"/>
      <c r="FI587" s="355"/>
      <c r="FJ587" s="355"/>
      <c r="FK587" s="355"/>
      <c r="FL587" s="355"/>
      <c r="FM587" s="355"/>
      <c r="FN587" s="355"/>
      <c r="FO587" s="355"/>
      <c r="FP587" s="355"/>
      <c r="FQ587" s="355"/>
      <c r="FR587" s="355"/>
      <c r="FS587" s="355"/>
      <c r="FT587" s="355"/>
      <c r="FU587" s="355"/>
      <c r="FV587" s="355"/>
      <c r="FW587" s="355"/>
      <c r="FX587" s="355"/>
      <c r="FY587" s="355"/>
      <c r="FZ587" s="355"/>
      <c r="GA587" s="355"/>
      <c r="GB587" s="355"/>
      <c r="GC587" s="355"/>
      <c r="GD587" s="355"/>
      <c r="GE587" s="355"/>
      <c r="GF587" s="355"/>
      <c r="GG587" s="355"/>
      <c r="GH587" s="355"/>
      <c r="GI587" s="355"/>
      <c r="GJ587" s="355"/>
      <c r="GK587" s="355"/>
      <c r="GL587" s="355"/>
      <c r="GM587" s="355"/>
      <c r="GN587" s="355"/>
      <c r="GO587" s="355"/>
      <c r="GP587" s="355"/>
      <c r="GQ587" s="355"/>
      <c r="GR587" s="355"/>
      <c r="GS587" s="355"/>
      <c r="GT587" s="355"/>
      <c r="GU587" s="355"/>
      <c r="GV587" s="355"/>
      <c r="GW587" s="355"/>
      <c r="GX587" s="355"/>
      <c r="GY587" s="355"/>
      <c r="GZ587" s="355"/>
      <c r="HA587" s="355"/>
      <c r="HB587" s="355"/>
      <c r="HC587" s="355"/>
      <c r="HD587" s="355"/>
      <c r="HE587" s="355"/>
      <c r="HF587" s="355"/>
      <c r="HG587" s="355"/>
      <c r="HH587" s="355"/>
      <c r="HI587" s="355"/>
      <c r="HJ587" s="355"/>
      <c r="HK587" s="355"/>
      <c r="HL587" s="355"/>
      <c r="HM587" s="355"/>
      <c r="HN587" s="355"/>
      <c r="HO587" s="355"/>
      <c r="HP587" s="355"/>
      <c r="HQ587" s="355"/>
      <c r="HR587" s="355"/>
      <c r="HS587" s="355"/>
      <c r="HT587" s="355"/>
      <c r="HU587" s="355"/>
      <c r="HV587" s="355"/>
      <c r="HW587" s="355"/>
      <c r="HX587" s="355"/>
      <c r="HY587" s="355"/>
      <c r="HZ587" s="355"/>
      <c r="IA587" s="355"/>
      <c r="IB587" s="355"/>
      <c r="IC587" s="355"/>
      <c r="ID587" s="355"/>
      <c r="IE587" s="355"/>
      <c r="IF587" s="355"/>
      <c r="IG587" s="355"/>
      <c r="IH587" s="355"/>
      <c r="II587" s="355"/>
      <c r="IJ587" s="355"/>
      <c r="IK587" s="355"/>
      <c r="IL587" s="355"/>
      <c r="IM587" s="355"/>
      <c r="IN587" s="355"/>
      <c r="IO587" s="355"/>
      <c r="IP587" s="355"/>
      <c r="IQ587" s="355"/>
      <c r="IR587" s="355"/>
      <c r="IS587" s="355"/>
      <c r="IT587" s="355"/>
      <c r="IU587" s="355"/>
      <c r="IV587" s="355"/>
      <c r="IW587" s="355"/>
    </row>
    <row r="588" customFormat="false" ht="12.75" hidden="false" customHeight="false" outlineLevel="1" collapsed="false">
      <c r="A588" s="264"/>
      <c r="B588" s="354"/>
      <c r="C588" s="354"/>
      <c r="D588" s="361"/>
      <c r="E588" s="361"/>
      <c r="F588" s="361"/>
      <c r="G588" s="361"/>
      <c r="H588" s="361"/>
      <c r="I588" s="361"/>
      <c r="J588" s="361"/>
      <c r="K588" s="361"/>
      <c r="L588" s="361"/>
      <c r="M588" s="361"/>
      <c r="N588" s="361"/>
      <c r="O588" s="361"/>
      <c r="P588" s="361"/>
      <c r="Q588" s="361"/>
      <c r="R588" s="361"/>
      <c r="S588" s="361"/>
      <c r="T588" s="361"/>
      <c r="U588" s="361"/>
      <c r="V588" s="361"/>
      <c r="W588" s="361"/>
      <c r="X588" s="361"/>
      <c r="Y588" s="361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  <c r="AM588" s="355"/>
      <c r="AN588" s="355"/>
      <c r="AO588" s="355"/>
      <c r="AP588" s="355"/>
      <c r="AQ588" s="355"/>
      <c r="AR588" s="355"/>
      <c r="AS588" s="355"/>
      <c r="AT588" s="355"/>
      <c r="AU588" s="355"/>
      <c r="AV588" s="355"/>
      <c r="AW588" s="355"/>
      <c r="AX588" s="355"/>
      <c r="AY588" s="355"/>
      <c r="AZ588" s="355"/>
      <c r="BA588" s="355"/>
      <c r="BB588" s="355"/>
      <c r="BC588" s="355"/>
      <c r="BD588" s="355"/>
      <c r="BE588" s="355"/>
      <c r="BF588" s="355"/>
      <c r="BG588" s="355"/>
      <c r="BH588" s="355"/>
      <c r="BI588" s="355"/>
      <c r="BJ588" s="355"/>
      <c r="BK588" s="355"/>
      <c r="BL588" s="355"/>
      <c r="BM588" s="355"/>
      <c r="BN588" s="355"/>
      <c r="BO588" s="355"/>
      <c r="BP588" s="355"/>
      <c r="BQ588" s="355"/>
      <c r="BR588" s="355"/>
      <c r="BS588" s="355"/>
      <c r="BT588" s="355"/>
      <c r="BU588" s="355"/>
      <c r="BV588" s="355"/>
      <c r="BW588" s="355"/>
      <c r="BX588" s="355"/>
      <c r="BY588" s="355"/>
      <c r="BZ588" s="355"/>
      <c r="CA588" s="355"/>
      <c r="CB588" s="355"/>
      <c r="CC588" s="355"/>
      <c r="CD588" s="355"/>
      <c r="CE588" s="355"/>
      <c r="CF588" s="355"/>
      <c r="CG588" s="355"/>
      <c r="CH588" s="355"/>
      <c r="CI588" s="355"/>
      <c r="CJ588" s="355"/>
      <c r="CK588" s="355"/>
      <c r="CL588" s="355"/>
      <c r="CM588" s="355"/>
      <c r="CN588" s="355"/>
      <c r="CO588" s="355"/>
      <c r="CP588" s="355"/>
      <c r="CQ588" s="355"/>
      <c r="CR588" s="355"/>
      <c r="CS588" s="355"/>
      <c r="CT588" s="355"/>
      <c r="CU588" s="355"/>
      <c r="CV588" s="355"/>
      <c r="CW588" s="355"/>
      <c r="CX588" s="355"/>
      <c r="CY588" s="355"/>
      <c r="CZ588" s="355"/>
      <c r="DA588" s="355"/>
      <c r="DB588" s="355"/>
      <c r="DC588" s="355"/>
      <c r="DD588" s="355"/>
      <c r="DE588" s="355"/>
      <c r="DF588" s="355"/>
      <c r="DG588" s="355"/>
      <c r="DH588" s="355"/>
      <c r="DI588" s="355"/>
      <c r="DJ588" s="355"/>
      <c r="DK588" s="355"/>
      <c r="DL588" s="355"/>
      <c r="DM588" s="355"/>
      <c r="DN588" s="355"/>
      <c r="DO588" s="355"/>
      <c r="DP588" s="355"/>
      <c r="DQ588" s="355"/>
      <c r="DR588" s="355"/>
      <c r="DS588" s="355"/>
      <c r="DT588" s="355"/>
      <c r="DU588" s="355"/>
      <c r="DV588" s="355"/>
      <c r="DW588" s="355"/>
      <c r="DX588" s="355"/>
      <c r="DY588" s="355"/>
      <c r="DZ588" s="355"/>
      <c r="EA588" s="355"/>
      <c r="EB588" s="355"/>
      <c r="EC588" s="355"/>
      <c r="ED588" s="355"/>
      <c r="EE588" s="355"/>
      <c r="EF588" s="355"/>
      <c r="EG588" s="355"/>
      <c r="EH588" s="355"/>
      <c r="EI588" s="355"/>
      <c r="EJ588" s="355"/>
      <c r="EK588" s="355"/>
      <c r="EL588" s="355"/>
      <c r="EM588" s="355"/>
      <c r="EN588" s="355"/>
      <c r="EO588" s="355"/>
      <c r="EP588" s="355"/>
      <c r="EQ588" s="355"/>
      <c r="ER588" s="355"/>
      <c r="ES588" s="355"/>
      <c r="ET588" s="355"/>
      <c r="EU588" s="355"/>
      <c r="EV588" s="355"/>
      <c r="EW588" s="355"/>
      <c r="EX588" s="355"/>
      <c r="EY588" s="355"/>
      <c r="EZ588" s="355"/>
      <c r="FA588" s="355"/>
      <c r="FB588" s="355"/>
      <c r="FC588" s="355"/>
      <c r="FD588" s="355"/>
      <c r="FE588" s="355"/>
      <c r="FF588" s="355"/>
      <c r="FG588" s="355"/>
      <c r="FH588" s="355"/>
      <c r="FI588" s="355"/>
      <c r="FJ588" s="355"/>
      <c r="FK588" s="355"/>
      <c r="FL588" s="355"/>
      <c r="FM588" s="355"/>
      <c r="FN588" s="355"/>
      <c r="FO588" s="355"/>
      <c r="FP588" s="355"/>
      <c r="FQ588" s="355"/>
      <c r="FR588" s="355"/>
      <c r="FS588" s="355"/>
      <c r="FT588" s="355"/>
      <c r="FU588" s="355"/>
      <c r="FV588" s="355"/>
      <c r="FW588" s="355"/>
      <c r="FX588" s="355"/>
      <c r="FY588" s="355"/>
      <c r="FZ588" s="355"/>
      <c r="GA588" s="355"/>
      <c r="GB588" s="355"/>
      <c r="GC588" s="355"/>
      <c r="GD588" s="355"/>
      <c r="GE588" s="355"/>
      <c r="GF588" s="355"/>
      <c r="GG588" s="355"/>
      <c r="GH588" s="355"/>
      <c r="GI588" s="355"/>
      <c r="GJ588" s="355"/>
      <c r="GK588" s="355"/>
      <c r="GL588" s="355"/>
      <c r="GM588" s="355"/>
      <c r="GN588" s="355"/>
      <c r="GO588" s="355"/>
      <c r="GP588" s="355"/>
      <c r="GQ588" s="355"/>
      <c r="GR588" s="355"/>
      <c r="GS588" s="355"/>
      <c r="GT588" s="355"/>
      <c r="GU588" s="355"/>
      <c r="GV588" s="355"/>
      <c r="GW588" s="355"/>
      <c r="GX588" s="355"/>
      <c r="GY588" s="355"/>
      <c r="GZ588" s="355"/>
      <c r="HA588" s="355"/>
      <c r="HB588" s="355"/>
      <c r="HC588" s="355"/>
      <c r="HD588" s="355"/>
      <c r="HE588" s="355"/>
      <c r="HF588" s="355"/>
      <c r="HG588" s="355"/>
      <c r="HH588" s="355"/>
      <c r="HI588" s="355"/>
      <c r="HJ588" s="355"/>
      <c r="HK588" s="355"/>
      <c r="HL588" s="355"/>
      <c r="HM588" s="355"/>
      <c r="HN588" s="355"/>
      <c r="HO588" s="355"/>
      <c r="HP588" s="355"/>
      <c r="HQ588" s="355"/>
      <c r="HR588" s="355"/>
      <c r="HS588" s="355"/>
      <c r="HT588" s="355"/>
      <c r="HU588" s="355"/>
      <c r="HV588" s="355"/>
      <c r="HW588" s="355"/>
      <c r="HX588" s="355"/>
      <c r="HY588" s="355"/>
      <c r="HZ588" s="355"/>
      <c r="IA588" s="355"/>
      <c r="IB588" s="355"/>
      <c r="IC588" s="355"/>
      <c r="ID588" s="355"/>
      <c r="IE588" s="355"/>
      <c r="IF588" s="355"/>
      <c r="IG588" s="355"/>
      <c r="IH588" s="355"/>
      <c r="II588" s="355"/>
      <c r="IJ588" s="355"/>
      <c r="IK588" s="355"/>
      <c r="IL588" s="355"/>
      <c r="IM588" s="355"/>
      <c r="IN588" s="355"/>
      <c r="IO588" s="355"/>
      <c r="IP588" s="355"/>
      <c r="IQ588" s="355"/>
      <c r="IR588" s="355"/>
      <c r="IS588" s="355"/>
      <c r="IT588" s="355"/>
      <c r="IU588" s="355"/>
      <c r="IV588" s="355"/>
      <c r="IW588" s="355"/>
    </row>
    <row r="589" customFormat="false" ht="12.75" hidden="false" customHeight="false" outlineLevel="1" collapsed="false">
      <c r="A589" s="264"/>
      <c r="B589" s="354"/>
      <c r="C589" s="354"/>
      <c r="D589" s="361"/>
      <c r="E589" s="361"/>
      <c r="F589" s="361"/>
      <c r="G589" s="361"/>
      <c r="H589" s="361"/>
      <c r="I589" s="361"/>
      <c r="J589" s="361"/>
      <c r="K589" s="361"/>
      <c r="L589" s="361"/>
      <c r="M589" s="361"/>
      <c r="N589" s="361"/>
      <c r="O589" s="361"/>
      <c r="P589" s="361"/>
      <c r="Q589" s="361"/>
      <c r="R589" s="361"/>
      <c r="S589" s="361"/>
      <c r="T589" s="361"/>
      <c r="U589" s="361"/>
      <c r="V589" s="361"/>
      <c r="W589" s="361"/>
      <c r="X589" s="361"/>
      <c r="Y589" s="361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  <c r="AM589" s="355"/>
      <c r="AN589" s="355"/>
      <c r="AO589" s="355"/>
      <c r="AP589" s="355"/>
      <c r="AQ589" s="355"/>
      <c r="AR589" s="355"/>
      <c r="AS589" s="355"/>
      <c r="AT589" s="355"/>
      <c r="AU589" s="355"/>
      <c r="AV589" s="355"/>
      <c r="AW589" s="355"/>
      <c r="AX589" s="355"/>
      <c r="AY589" s="355"/>
      <c r="AZ589" s="355"/>
      <c r="BA589" s="355"/>
      <c r="BB589" s="355"/>
      <c r="BC589" s="355"/>
      <c r="BD589" s="355"/>
      <c r="BE589" s="355"/>
      <c r="BF589" s="355"/>
      <c r="BG589" s="355"/>
      <c r="BH589" s="355"/>
      <c r="BI589" s="355"/>
      <c r="BJ589" s="355"/>
      <c r="BK589" s="355"/>
      <c r="BL589" s="355"/>
      <c r="BM589" s="355"/>
      <c r="BN589" s="355"/>
      <c r="BO589" s="355"/>
      <c r="BP589" s="355"/>
      <c r="BQ589" s="355"/>
      <c r="BR589" s="355"/>
      <c r="BS589" s="355"/>
      <c r="BT589" s="355"/>
      <c r="BU589" s="355"/>
      <c r="BV589" s="355"/>
      <c r="BW589" s="355"/>
      <c r="BX589" s="355"/>
      <c r="BY589" s="355"/>
      <c r="BZ589" s="355"/>
      <c r="CA589" s="355"/>
      <c r="CB589" s="355"/>
      <c r="CC589" s="355"/>
      <c r="CD589" s="355"/>
      <c r="CE589" s="355"/>
      <c r="CF589" s="355"/>
      <c r="CG589" s="355"/>
      <c r="CH589" s="355"/>
      <c r="CI589" s="355"/>
      <c r="CJ589" s="355"/>
      <c r="CK589" s="355"/>
      <c r="CL589" s="355"/>
      <c r="CM589" s="355"/>
      <c r="CN589" s="355"/>
      <c r="CO589" s="355"/>
      <c r="CP589" s="355"/>
      <c r="CQ589" s="355"/>
      <c r="CR589" s="355"/>
      <c r="CS589" s="355"/>
      <c r="CT589" s="355"/>
      <c r="CU589" s="355"/>
      <c r="CV589" s="355"/>
      <c r="CW589" s="355"/>
      <c r="CX589" s="355"/>
      <c r="CY589" s="355"/>
      <c r="CZ589" s="355"/>
      <c r="DA589" s="355"/>
      <c r="DB589" s="355"/>
      <c r="DC589" s="355"/>
      <c r="DD589" s="355"/>
      <c r="DE589" s="355"/>
      <c r="DF589" s="355"/>
      <c r="DG589" s="355"/>
      <c r="DH589" s="355"/>
      <c r="DI589" s="355"/>
      <c r="DJ589" s="355"/>
      <c r="DK589" s="355"/>
      <c r="DL589" s="355"/>
      <c r="DM589" s="355"/>
      <c r="DN589" s="355"/>
      <c r="DO589" s="355"/>
      <c r="DP589" s="355"/>
      <c r="DQ589" s="355"/>
      <c r="DR589" s="355"/>
      <c r="DS589" s="355"/>
      <c r="DT589" s="355"/>
      <c r="DU589" s="355"/>
      <c r="DV589" s="355"/>
      <c r="DW589" s="355"/>
      <c r="DX589" s="355"/>
      <c r="DY589" s="355"/>
      <c r="DZ589" s="355"/>
      <c r="EA589" s="355"/>
      <c r="EB589" s="355"/>
      <c r="EC589" s="355"/>
      <c r="ED589" s="355"/>
      <c r="EE589" s="355"/>
      <c r="EF589" s="355"/>
      <c r="EG589" s="355"/>
      <c r="EH589" s="355"/>
      <c r="EI589" s="355"/>
      <c r="EJ589" s="355"/>
      <c r="EK589" s="355"/>
      <c r="EL589" s="355"/>
      <c r="EM589" s="355"/>
      <c r="EN589" s="355"/>
      <c r="EO589" s="355"/>
      <c r="EP589" s="355"/>
      <c r="EQ589" s="355"/>
      <c r="ER589" s="355"/>
      <c r="ES589" s="355"/>
      <c r="ET589" s="355"/>
      <c r="EU589" s="355"/>
      <c r="EV589" s="355"/>
      <c r="EW589" s="355"/>
      <c r="EX589" s="355"/>
      <c r="EY589" s="355"/>
      <c r="EZ589" s="355"/>
      <c r="FA589" s="355"/>
      <c r="FB589" s="355"/>
      <c r="FC589" s="355"/>
      <c r="FD589" s="355"/>
      <c r="FE589" s="355"/>
      <c r="FF589" s="355"/>
      <c r="FG589" s="355"/>
      <c r="FH589" s="355"/>
      <c r="FI589" s="355"/>
      <c r="FJ589" s="355"/>
      <c r="FK589" s="355"/>
      <c r="FL589" s="355"/>
      <c r="FM589" s="355"/>
      <c r="FN589" s="355"/>
      <c r="FO589" s="355"/>
      <c r="FP589" s="355"/>
      <c r="FQ589" s="355"/>
      <c r="FR589" s="355"/>
      <c r="FS589" s="355"/>
      <c r="FT589" s="355"/>
      <c r="FU589" s="355"/>
      <c r="FV589" s="355"/>
      <c r="FW589" s="355"/>
      <c r="FX589" s="355"/>
      <c r="FY589" s="355"/>
      <c r="FZ589" s="355"/>
      <c r="GA589" s="355"/>
      <c r="GB589" s="355"/>
      <c r="GC589" s="355"/>
      <c r="GD589" s="355"/>
      <c r="GE589" s="355"/>
      <c r="GF589" s="355"/>
      <c r="GG589" s="355"/>
      <c r="GH589" s="355"/>
      <c r="GI589" s="355"/>
      <c r="GJ589" s="355"/>
      <c r="GK589" s="355"/>
      <c r="GL589" s="355"/>
      <c r="GM589" s="355"/>
      <c r="GN589" s="355"/>
      <c r="GO589" s="355"/>
      <c r="GP589" s="355"/>
      <c r="GQ589" s="355"/>
      <c r="GR589" s="355"/>
      <c r="GS589" s="355"/>
      <c r="GT589" s="355"/>
      <c r="GU589" s="355"/>
      <c r="GV589" s="355"/>
      <c r="GW589" s="355"/>
      <c r="GX589" s="355"/>
      <c r="GY589" s="355"/>
      <c r="GZ589" s="355"/>
      <c r="HA589" s="355"/>
      <c r="HB589" s="355"/>
      <c r="HC589" s="355"/>
      <c r="HD589" s="355"/>
      <c r="HE589" s="355"/>
      <c r="HF589" s="355"/>
      <c r="HG589" s="355"/>
      <c r="HH589" s="355"/>
      <c r="HI589" s="355"/>
      <c r="HJ589" s="355"/>
      <c r="HK589" s="355"/>
      <c r="HL589" s="355"/>
      <c r="HM589" s="355"/>
      <c r="HN589" s="355"/>
      <c r="HO589" s="355"/>
      <c r="HP589" s="355"/>
      <c r="HQ589" s="355"/>
      <c r="HR589" s="355"/>
      <c r="HS589" s="355"/>
      <c r="HT589" s="355"/>
      <c r="HU589" s="355"/>
      <c r="HV589" s="355"/>
      <c r="HW589" s="355"/>
      <c r="HX589" s="355"/>
      <c r="HY589" s="355"/>
      <c r="HZ589" s="355"/>
      <c r="IA589" s="355"/>
      <c r="IB589" s="355"/>
      <c r="IC589" s="355"/>
      <c r="ID589" s="355"/>
      <c r="IE589" s="355"/>
      <c r="IF589" s="355"/>
      <c r="IG589" s="355"/>
      <c r="IH589" s="355"/>
      <c r="II589" s="355"/>
      <c r="IJ589" s="355"/>
      <c r="IK589" s="355"/>
      <c r="IL589" s="355"/>
      <c r="IM589" s="355"/>
      <c r="IN589" s="355"/>
      <c r="IO589" s="355"/>
      <c r="IP589" s="355"/>
      <c r="IQ589" s="355"/>
      <c r="IR589" s="355"/>
      <c r="IS589" s="355"/>
      <c r="IT589" s="355"/>
      <c r="IU589" s="355"/>
      <c r="IV589" s="355"/>
      <c r="IW589" s="355"/>
    </row>
    <row r="590" customFormat="false" ht="12.75" hidden="false" customHeight="false" outlineLevel="1" collapsed="false">
      <c r="A590" s="264"/>
      <c r="B590" s="354"/>
      <c r="C590" s="354"/>
      <c r="D590" s="361"/>
      <c r="E590" s="361"/>
      <c r="F590" s="361"/>
      <c r="G590" s="361"/>
      <c r="H590" s="361"/>
      <c r="I590" s="361"/>
      <c r="J590" s="361"/>
      <c r="K590" s="361"/>
      <c r="L590" s="361"/>
      <c r="M590" s="361"/>
      <c r="N590" s="361"/>
      <c r="O590" s="361"/>
      <c r="P590" s="361"/>
      <c r="Q590" s="361"/>
      <c r="R590" s="361"/>
      <c r="S590" s="361"/>
      <c r="T590" s="361"/>
      <c r="U590" s="361"/>
      <c r="V590" s="361"/>
      <c r="W590" s="361"/>
      <c r="X590" s="361"/>
      <c r="Y590" s="361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  <c r="AM590" s="355"/>
      <c r="AN590" s="355"/>
      <c r="AO590" s="355"/>
      <c r="AP590" s="355"/>
      <c r="AQ590" s="355"/>
      <c r="AR590" s="355"/>
      <c r="AS590" s="355"/>
      <c r="AT590" s="355"/>
      <c r="AU590" s="355"/>
      <c r="AV590" s="355"/>
      <c r="AW590" s="355"/>
      <c r="AX590" s="355"/>
      <c r="AY590" s="355"/>
      <c r="AZ590" s="355"/>
      <c r="BA590" s="355"/>
      <c r="BB590" s="355"/>
      <c r="BC590" s="355"/>
      <c r="BD590" s="355"/>
      <c r="BE590" s="355"/>
      <c r="BF590" s="355"/>
      <c r="BG590" s="355"/>
      <c r="BH590" s="355"/>
      <c r="BI590" s="355"/>
      <c r="BJ590" s="355"/>
      <c r="BK590" s="355"/>
      <c r="BL590" s="355"/>
      <c r="BM590" s="355"/>
      <c r="BN590" s="355"/>
      <c r="BO590" s="355"/>
      <c r="BP590" s="355"/>
      <c r="BQ590" s="355"/>
      <c r="BR590" s="355"/>
      <c r="BS590" s="355"/>
      <c r="BT590" s="355"/>
      <c r="BU590" s="355"/>
      <c r="BV590" s="355"/>
      <c r="BW590" s="355"/>
      <c r="BX590" s="355"/>
      <c r="BY590" s="355"/>
      <c r="BZ590" s="355"/>
      <c r="CA590" s="355"/>
      <c r="CB590" s="355"/>
      <c r="CC590" s="355"/>
      <c r="CD590" s="355"/>
      <c r="CE590" s="355"/>
      <c r="CF590" s="355"/>
      <c r="CG590" s="355"/>
      <c r="CH590" s="355"/>
      <c r="CI590" s="355"/>
      <c r="CJ590" s="355"/>
      <c r="CK590" s="355"/>
      <c r="CL590" s="355"/>
      <c r="CM590" s="355"/>
      <c r="CN590" s="355"/>
      <c r="CO590" s="355"/>
      <c r="CP590" s="355"/>
      <c r="CQ590" s="355"/>
      <c r="CR590" s="355"/>
      <c r="CS590" s="355"/>
      <c r="CT590" s="355"/>
      <c r="CU590" s="355"/>
      <c r="CV590" s="355"/>
      <c r="CW590" s="355"/>
      <c r="CX590" s="355"/>
      <c r="CY590" s="355"/>
      <c r="CZ590" s="355"/>
      <c r="DA590" s="355"/>
      <c r="DB590" s="355"/>
      <c r="DC590" s="355"/>
      <c r="DD590" s="355"/>
      <c r="DE590" s="355"/>
      <c r="DF590" s="355"/>
      <c r="DG590" s="355"/>
      <c r="DH590" s="355"/>
      <c r="DI590" s="355"/>
      <c r="DJ590" s="355"/>
      <c r="DK590" s="355"/>
      <c r="DL590" s="355"/>
      <c r="DM590" s="355"/>
      <c r="DN590" s="355"/>
      <c r="DO590" s="355"/>
      <c r="DP590" s="355"/>
      <c r="DQ590" s="355"/>
      <c r="DR590" s="355"/>
      <c r="DS590" s="355"/>
      <c r="DT590" s="355"/>
      <c r="DU590" s="355"/>
      <c r="DV590" s="355"/>
      <c r="DW590" s="355"/>
      <c r="DX590" s="355"/>
      <c r="DY590" s="355"/>
      <c r="DZ590" s="355"/>
      <c r="EA590" s="355"/>
      <c r="EB590" s="355"/>
      <c r="EC590" s="355"/>
      <c r="ED590" s="355"/>
      <c r="EE590" s="355"/>
      <c r="EF590" s="355"/>
      <c r="EG590" s="355"/>
      <c r="EH590" s="355"/>
      <c r="EI590" s="355"/>
      <c r="EJ590" s="355"/>
      <c r="EK590" s="355"/>
      <c r="EL590" s="355"/>
      <c r="EM590" s="355"/>
      <c r="EN590" s="355"/>
      <c r="EO590" s="355"/>
      <c r="EP590" s="355"/>
      <c r="EQ590" s="355"/>
      <c r="ER590" s="355"/>
      <c r="ES590" s="355"/>
      <c r="ET590" s="355"/>
      <c r="EU590" s="355"/>
      <c r="EV590" s="355"/>
      <c r="EW590" s="355"/>
      <c r="EX590" s="355"/>
      <c r="EY590" s="355"/>
      <c r="EZ590" s="355"/>
      <c r="FA590" s="355"/>
      <c r="FB590" s="355"/>
      <c r="FC590" s="355"/>
      <c r="FD590" s="355"/>
      <c r="FE590" s="355"/>
      <c r="FF590" s="355"/>
      <c r="FG590" s="355"/>
      <c r="FH590" s="355"/>
      <c r="FI590" s="355"/>
      <c r="FJ590" s="355"/>
      <c r="FK590" s="355"/>
      <c r="FL590" s="355"/>
      <c r="FM590" s="355"/>
      <c r="FN590" s="355"/>
      <c r="FO590" s="355"/>
      <c r="FP590" s="355"/>
      <c r="FQ590" s="355"/>
      <c r="FR590" s="355"/>
      <c r="FS590" s="355"/>
      <c r="FT590" s="355"/>
      <c r="FU590" s="355"/>
      <c r="FV590" s="355"/>
      <c r="FW590" s="355"/>
      <c r="FX590" s="355"/>
      <c r="FY590" s="355"/>
      <c r="FZ590" s="355"/>
      <c r="GA590" s="355"/>
      <c r="GB590" s="355"/>
      <c r="GC590" s="355"/>
      <c r="GD590" s="355"/>
      <c r="GE590" s="355"/>
      <c r="GF590" s="355"/>
      <c r="GG590" s="355"/>
      <c r="GH590" s="355"/>
      <c r="GI590" s="355"/>
      <c r="GJ590" s="355"/>
      <c r="GK590" s="355"/>
      <c r="GL590" s="355"/>
      <c r="GM590" s="355"/>
      <c r="GN590" s="355"/>
      <c r="GO590" s="355"/>
      <c r="GP590" s="355"/>
      <c r="GQ590" s="355"/>
      <c r="GR590" s="355"/>
      <c r="GS590" s="355"/>
      <c r="GT590" s="355"/>
      <c r="GU590" s="355"/>
      <c r="GV590" s="355"/>
      <c r="GW590" s="355"/>
      <c r="GX590" s="355"/>
      <c r="GY590" s="355"/>
      <c r="GZ590" s="355"/>
      <c r="HA590" s="355"/>
      <c r="HB590" s="355"/>
      <c r="HC590" s="355"/>
      <c r="HD590" s="355"/>
      <c r="HE590" s="355"/>
      <c r="HF590" s="355"/>
      <c r="HG590" s="355"/>
      <c r="HH590" s="355"/>
      <c r="HI590" s="355"/>
      <c r="HJ590" s="355"/>
      <c r="HK590" s="355"/>
      <c r="HL590" s="355"/>
      <c r="HM590" s="355"/>
      <c r="HN590" s="355"/>
      <c r="HO590" s="355"/>
      <c r="HP590" s="355"/>
      <c r="HQ590" s="355"/>
      <c r="HR590" s="355"/>
      <c r="HS590" s="355"/>
      <c r="HT590" s="355"/>
      <c r="HU590" s="355"/>
      <c r="HV590" s="355"/>
      <c r="HW590" s="355"/>
      <c r="HX590" s="355"/>
      <c r="HY590" s="355"/>
      <c r="HZ590" s="355"/>
      <c r="IA590" s="355"/>
      <c r="IB590" s="355"/>
      <c r="IC590" s="355"/>
      <c r="ID590" s="355"/>
      <c r="IE590" s="355"/>
      <c r="IF590" s="355"/>
      <c r="IG590" s="355"/>
      <c r="IH590" s="355"/>
      <c r="II590" s="355"/>
      <c r="IJ590" s="355"/>
      <c r="IK590" s="355"/>
      <c r="IL590" s="355"/>
      <c r="IM590" s="355"/>
      <c r="IN590" s="355"/>
      <c r="IO590" s="355"/>
      <c r="IP590" s="355"/>
      <c r="IQ590" s="355"/>
      <c r="IR590" s="355"/>
      <c r="IS590" s="355"/>
      <c r="IT590" s="355"/>
      <c r="IU590" s="355"/>
      <c r="IV590" s="355"/>
      <c r="IW590" s="355"/>
    </row>
    <row r="591" customFormat="false" ht="12.75" hidden="false" customHeight="false" outlineLevel="1" collapsed="false">
      <c r="A591" s="264"/>
      <c r="B591" s="354"/>
      <c r="C591" s="354"/>
      <c r="D591" s="361"/>
      <c r="E591" s="361"/>
      <c r="F591" s="361"/>
      <c r="G591" s="361"/>
      <c r="H591" s="361"/>
      <c r="I591" s="361"/>
      <c r="J591" s="361"/>
      <c r="K591" s="361"/>
      <c r="L591" s="361"/>
      <c r="M591" s="361"/>
      <c r="N591" s="361"/>
      <c r="O591" s="361"/>
      <c r="P591" s="361"/>
      <c r="Q591" s="361"/>
      <c r="R591" s="361"/>
      <c r="S591" s="361"/>
      <c r="T591" s="361"/>
      <c r="U591" s="361"/>
      <c r="V591" s="361"/>
      <c r="W591" s="361"/>
      <c r="X591" s="361"/>
      <c r="Y591" s="361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  <c r="AM591" s="355"/>
      <c r="AN591" s="355"/>
      <c r="AO591" s="355"/>
      <c r="AP591" s="355"/>
      <c r="AQ591" s="355"/>
      <c r="AR591" s="355"/>
      <c r="AS591" s="355"/>
      <c r="AT591" s="355"/>
      <c r="AU591" s="355"/>
      <c r="AV591" s="355"/>
      <c r="AW591" s="355"/>
      <c r="AX591" s="355"/>
      <c r="AY591" s="355"/>
      <c r="AZ591" s="355"/>
      <c r="BA591" s="355"/>
      <c r="BB591" s="355"/>
      <c r="BC591" s="355"/>
      <c r="BD591" s="355"/>
      <c r="BE591" s="355"/>
      <c r="BF591" s="355"/>
      <c r="BG591" s="355"/>
      <c r="BH591" s="355"/>
      <c r="BI591" s="355"/>
      <c r="BJ591" s="355"/>
      <c r="BK591" s="355"/>
      <c r="BL591" s="355"/>
      <c r="BM591" s="355"/>
      <c r="BN591" s="355"/>
      <c r="BO591" s="355"/>
      <c r="BP591" s="355"/>
      <c r="BQ591" s="355"/>
      <c r="BR591" s="355"/>
      <c r="BS591" s="355"/>
      <c r="BT591" s="355"/>
      <c r="BU591" s="355"/>
      <c r="BV591" s="355"/>
      <c r="BW591" s="355"/>
      <c r="BX591" s="355"/>
      <c r="BY591" s="355"/>
      <c r="BZ591" s="355"/>
      <c r="CA591" s="355"/>
      <c r="CB591" s="355"/>
      <c r="CC591" s="355"/>
      <c r="CD591" s="355"/>
      <c r="CE591" s="355"/>
      <c r="CF591" s="355"/>
      <c r="CG591" s="355"/>
      <c r="CH591" s="355"/>
      <c r="CI591" s="355"/>
      <c r="CJ591" s="355"/>
      <c r="CK591" s="355"/>
      <c r="CL591" s="355"/>
      <c r="CM591" s="355"/>
      <c r="CN591" s="355"/>
      <c r="CO591" s="355"/>
      <c r="CP591" s="355"/>
      <c r="CQ591" s="355"/>
      <c r="CR591" s="355"/>
      <c r="CS591" s="355"/>
      <c r="CT591" s="355"/>
      <c r="CU591" s="355"/>
      <c r="CV591" s="355"/>
      <c r="CW591" s="355"/>
      <c r="CX591" s="355"/>
      <c r="CY591" s="355"/>
      <c r="CZ591" s="355"/>
      <c r="DA591" s="355"/>
      <c r="DB591" s="355"/>
      <c r="DC591" s="355"/>
      <c r="DD591" s="355"/>
      <c r="DE591" s="355"/>
      <c r="DF591" s="355"/>
      <c r="DG591" s="355"/>
      <c r="DH591" s="355"/>
      <c r="DI591" s="355"/>
      <c r="DJ591" s="355"/>
      <c r="DK591" s="355"/>
      <c r="DL591" s="355"/>
      <c r="DM591" s="355"/>
      <c r="DN591" s="355"/>
      <c r="DO591" s="355"/>
      <c r="DP591" s="355"/>
      <c r="DQ591" s="355"/>
      <c r="DR591" s="355"/>
      <c r="DS591" s="355"/>
      <c r="DT591" s="355"/>
      <c r="DU591" s="355"/>
      <c r="DV591" s="355"/>
      <c r="DW591" s="355"/>
      <c r="DX591" s="355"/>
      <c r="DY591" s="355"/>
      <c r="DZ591" s="355"/>
      <c r="EA591" s="355"/>
      <c r="EB591" s="355"/>
      <c r="EC591" s="355"/>
      <c r="ED591" s="355"/>
      <c r="EE591" s="355"/>
      <c r="EF591" s="355"/>
      <c r="EG591" s="355"/>
      <c r="EH591" s="355"/>
      <c r="EI591" s="355"/>
      <c r="EJ591" s="355"/>
      <c r="EK591" s="355"/>
      <c r="EL591" s="355"/>
      <c r="EM591" s="355"/>
      <c r="EN591" s="355"/>
      <c r="EO591" s="355"/>
      <c r="EP591" s="355"/>
      <c r="EQ591" s="355"/>
      <c r="ER591" s="355"/>
      <c r="ES591" s="355"/>
      <c r="ET591" s="355"/>
      <c r="EU591" s="355"/>
      <c r="EV591" s="355"/>
      <c r="EW591" s="355"/>
      <c r="EX591" s="355"/>
      <c r="EY591" s="355"/>
      <c r="EZ591" s="355"/>
      <c r="FA591" s="355"/>
      <c r="FB591" s="355"/>
      <c r="FC591" s="355"/>
      <c r="FD591" s="355"/>
      <c r="FE591" s="355"/>
      <c r="FF591" s="355"/>
      <c r="FG591" s="355"/>
      <c r="FH591" s="355"/>
      <c r="FI591" s="355"/>
      <c r="FJ591" s="355"/>
      <c r="FK591" s="355"/>
      <c r="FL591" s="355"/>
      <c r="FM591" s="355"/>
      <c r="FN591" s="355"/>
      <c r="FO591" s="355"/>
      <c r="FP591" s="355"/>
      <c r="FQ591" s="355"/>
      <c r="FR591" s="355"/>
      <c r="FS591" s="355"/>
      <c r="FT591" s="355"/>
      <c r="FU591" s="355"/>
      <c r="FV591" s="355"/>
      <c r="FW591" s="355"/>
      <c r="FX591" s="355"/>
      <c r="FY591" s="355"/>
      <c r="FZ591" s="355"/>
      <c r="GA591" s="355"/>
      <c r="GB591" s="355"/>
      <c r="GC591" s="355"/>
      <c r="GD591" s="355"/>
      <c r="GE591" s="355"/>
      <c r="GF591" s="355"/>
      <c r="GG591" s="355"/>
      <c r="GH591" s="355"/>
      <c r="GI591" s="355"/>
      <c r="GJ591" s="355"/>
      <c r="GK591" s="355"/>
      <c r="GL591" s="355"/>
      <c r="GM591" s="355"/>
      <c r="GN591" s="355"/>
      <c r="GO591" s="355"/>
      <c r="GP591" s="355"/>
      <c r="GQ591" s="355"/>
      <c r="GR591" s="355"/>
      <c r="GS591" s="355"/>
      <c r="GT591" s="355"/>
      <c r="GU591" s="355"/>
      <c r="GV591" s="355"/>
      <c r="GW591" s="355"/>
      <c r="GX591" s="355"/>
      <c r="GY591" s="355"/>
      <c r="GZ591" s="355"/>
      <c r="HA591" s="355"/>
      <c r="HB591" s="355"/>
      <c r="HC591" s="355"/>
      <c r="HD591" s="355"/>
      <c r="HE591" s="355"/>
      <c r="HF591" s="355"/>
      <c r="HG591" s="355"/>
      <c r="HH591" s="355"/>
      <c r="HI591" s="355"/>
      <c r="HJ591" s="355"/>
      <c r="HK591" s="355"/>
      <c r="HL591" s="355"/>
      <c r="HM591" s="355"/>
      <c r="HN591" s="355"/>
      <c r="HO591" s="355"/>
      <c r="HP591" s="355"/>
      <c r="HQ591" s="355"/>
      <c r="HR591" s="355"/>
      <c r="HS591" s="355"/>
      <c r="HT591" s="355"/>
      <c r="HU591" s="355"/>
      <c r="HV591" s="355"/>
      <c r="HW591" s="355"/>
      <c r="HX591" s="355"/>
      <c r="HY591" s="355"/>
      <c r="HZ591" s="355"/>
      <c r="IA591" s="355"/>
      <c r="IB591" s="355"/>
      <c r="IC591" s="355"/>
      <c r="ID591" s="355"/>
      <c r="IE591" s="355"/>
      <c r="IF591" s="355"/>
      <c r="IG591" s="355"/>
      <c r="IH591" s="355"/>
      <c r="II591" s="355"/>
      <c r="IJ591" s="355"/>
      <c r="IK591" s="355"/>
      <c r="IL591" s="355"/>
      <c r="IM591" s="355"/>
      <c r="IN591" s="355"/>
      <c r="IO591" s="355"/>
      <c r="IP591" s="355"/>
      <c r="IQ591" s="355"/>
      <c r="IR591" s="355"/>
      <c r="IS591" s="355"/>
      <c r="IT591" s="355"/>
      <c r="IU591" s="355"/>
      <c r="IV591" s="355"/>
      <c r="IW591" s="355"/>
    </row>
    <row r="592" customFormat="false" ht="12.75" hidden="false" customHeight="false" outlineLevel="1" collapsed="false">
      <c r="A592" s="264"/>
      <c r="B592" s="368"/>
      <c r="C592" s="368"/>
      <c r="D592" s="361"/>
      <c r="E592" s="361"/>
      <c r="F592" s="361"/>
      <c r="G592" s="361"/>
      <c r="H592" s="361"/>
      <c r="I592" s="361"/>
      <c r="J592" s="361"/>
      <c r="K592" s="361"/>
      <c r="L592" s="361"/>
      <c r="M592" s="361"/>
      <c r="N592" s="361"/>
      <c r="O592" s="361"/>
      <c r="P592" s="361"/>
      <c r="Q592" s="361"/>
      <c r="R592" s="361"/>
      <c r="S592" s="361"/>
      <c r="T592" s="361"/>
      <c r="U592" s="361"/>
      <c r="V592" s="361"/>
      <c r="W592" s="361"/>
      <c r="X592" s="361"/>
      <c r="Y592" s="361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  <c r="AM592" s="355"/>
      <c r="AN592" s="355"/>
      <c r="AO592" s="355"/>
      <c r="AP592" s="355"/>
      <c r="AQ592" s="355"/>
      <c r="AR592" s="355"/>
      <c r="AS592" s="355"/>
      <c r="AT592" s="355"/>
      <c r="AU592" s="355"/>
      <c r="AV592" s="355"/>
      <c r="AW592" s="355"/>
      <c r="AX592" s="355"/>
      <c r="AY592" s="355"/>
      <c r="AZ592" s="355"/>
      <c r="BA592" s="355"/>
      <c r="BB592" s="355"/>
      <c r="BC592" s="355"/>
      <c r="BD592" s="355"/>
      <c r="BE592" s="355"/>
      <c r="BF592" s="355"/>
      <c r="BG592" s="355"/>
      <c r="BH592" s="355"/>
      <c r="BI592" s="355"/>
      <c r="BJ592" s="355"/>
      <c r="BK592" s="355"/>
      <c r="BL592" s="355"/>
      <c r="BM592" s="355"/>
      <c r="BN592" s="355"/>
      <c r="BO592" s="355"/>
      <c r="BP592" s="355"/>
      <c r="BQ592" s="355"/>
      <c r="BR592" s="355"/>
      <c r="BS592" s="355"/>
      <c r="BT592" s="355"/>
      <c r="BU592" s="355"/>
      <c r="BV592" s="355"/>
      <c r="BW592" s="355"/>
      <c r="BX592" s="355"/>
      <c r="BY592" s="355"/>
      <c r="BZ592" s="355"/>
      <c r="CA592" s="355"/>
      <c r="CB592" s="355"/>
      <c r="CC592" s="355"/>
      <c r="CD592" s="355"/>
      <c r="CE592" s="355"/>
      <c r="CF592" s="355"/>
      <c r="CG592" s="355"/>
      <c r="CH592" s="355"/>
      <c r="CI592" s="355"/>
      <c r="CJ592" s="355"/>
      <c r="CK592" s="355"/>
      <c r="CL592" s="355"/>
      <c r="CM592" s="355"/>
      <c r="CN592" s="355"/>
      <c r="CO592" s="355"/>
      <c r="CP592" s="355"/>
      <c r="CQ592" s="355"/>
      <c r="CR592" s="355"/>
      <c r="CS592" s="355"/>
      <c r="CT592" s="355"/>
      <c r="CU592" s="355"/>
      <c r="CV592" s="355"/>
      <c r="CW592" s="355"/>
      <c r="CX592" s="355"/>
      <c r="CY592" s="355"/>
      <c r="CZ592" s="355"/>
      <c r="DA592" s="355"/>
      <c r="DB592" s="355"/>
      <c r="DC592" s="355"/>
      <c r="DD592" s="355"/>
      <c r="DE592" s="355"/>
      <c r="DF592" s="355"/>
      <c r="DG592" s="355"/>
      <c r="DH592" s="355"/>
      <c r="DI592" s="355"/>
      <c r="DJ592" s="355"/>
      <c r="DK592" s="355"/>
      <c r="DL592" s="355"/>
      <c r="DM592" s="355"/>
      <c r="DN592" s="355"/>
      <c r="DO592" s="355"/>
      <c r="DP592" s="355"/>
      <c r="DQ592" s="355"/>
      <c r="DR592" s="355"/>
      <c r="DS592" s="355"/>
      <c r="DT592" s="355"/>
      <c r="DU592" s="355"/>
      <c r="DV592" s="355"/>
      <c r="DW592" s="355"/>
      <c r="DX592" s="355"/>
      <c r="DY592" s="355"/>
      <c r="DZ592" s="355"/>
      <c r="EA592" s="355"/>
      <c r="EB592" s="355"/>
      <c r="EC592" s="355"/>
      <c r="ED592" s="355"/>
      <c r="EE592" s="355"/>
      <c r="EF592" s="355"/>
      <c r="EG592" s="355"/>
      <c r="EH592" s="355"/>
      <c r="EI592" s="355"/>
      <c r="EJ592" s="355"/>
      <c r="EK592" s="355"/>
      <c r="EL592" s="355"/>
      <c r="EM592" s="355"/>
      <c r="EN592" s="355"/>
      <c r="EO592" s="355"/>
      <c r="EP592" s="355"/>
      <c r="EQ592" s="355"/>
      <c r="ER592" s="355"/>
      <c r="ES592" s="355"/>
      <c r="ET592" s="355"/>
      <c r="EU592" s="355"/>
      <c r="EV592" s="355"/>
      <c r="EW592" s="355"/>
      <c r="EX592" s="355"/>
      <c r="EY592" s="355"/>
      <c r="EZ592" s="355"/>
      <c r="FA592" s="355"/>
      <c r="FB592" s="355"/>
      <c r="FC592" s="355"/>
      <c r="FD592" s="355"/>
      <c r="FE592" s="355"/>
      <c r="FF592" s="355"/>
      <c r="FG592" s="355"/>
      <c r="FH592" s="355"/>
      <c r="FI592" s="355"/>
      <c r="FJ592" s="355"/>
      <c r="FK592" s="355"/>
      <c r="FL592" s="355"/>
      <c r="FM592" s="355"/>
      <c r="FN592" s="355"/>
      <c r="FO592" s="355"/>
      <c r="FP592" s="355"/>
      <c r="FQ592" s="355"/>
      <c r="FR592" s="355"/>
      <c r="FS592" s="355"/>
      <c r="FT592" s="355"/>
      <c r="FU592" s="355"/>
      <c r="FV592" s="355"/>
      <c r="FW592" s="355"/>
      <c r="FX592" s="355"/>
      <c r="FY592" s="355"/>
      <c r="FZ592" s="355"/>
      <c r="GA592" s="355"/>
      <c r="GB592" s="355"/>
      <c r="GC592" s="355"/>
      <c r="GD592" s="355"/>
      <c r="GE592" s="355"/>
      <c r="GF592" s="355"/>
      <c r="GG592" s="355"/>
      <c r="GH592" s="355"/>
      <c r="GI592" s="355"/>
      <c r="GJ592" s="355"/>
      <c r="GK592" s="355"/>
      <c r="GL592" s="355"/>
      <c r="GM592" s="355"/>
      <c r="GN592" s="355"/>
      <c r="GO592" s="355"/>
      <c r="GP592" s="355"/>
      <c r="GQ592" s="355"/>
      <c r="GR592" s="355"/>
      <c r="GS592" s="355"/>
      <c r="GT592" s="355"/>
      <c r="GU592" s="355"/>
      <c r="GV592" s="355"/>
      <c r="GW592" s="355"/>
      <c r="GX592" s="355"/>
      <c r="GY592" s="355"/>
      <c r="GZ592" s="355"/>
      <c r="HA592" s="355"/>
      <c r="HB592" s="355"/>
      <c r="HC592" s="355"/>
      <c r="HD592" s="355"/>
      <c r="HE592" s="355"/>
      <c r="HF592" s="355"/>
      <c r="HG592" s="355"/>
      <c r="HH592" s="355"/>
      <c r="HI592" s="355"/>
      <c r="HJ592" s="355"/>
      <c r="HK592" s="355"/>
      <c r="HL592" s="355"/>
      <c r="HM592" s="355"/>
      <c r="HN592" s="355"/>
      <c r="HO592" s="355"/>
      <c r="HP592" s="355"/>
      <c r="HQ592" s="355"/>
      <c r="HR592" s="355"/>
      <c r="HS592" s="355"/>
      <c r="HT592" s="355"/>
      <c r="HU592" s="355"/>
      <c r="HV592" s="355"/>
      <c r="HW592" s="355"/>
      <c r="HX592" s="355"/>
      <c r="HY592" s="355"/>
      <c r="HZ592" s="355"/>
      <c r="IA592" s="355"/>
      <c r="IB592" s="355"/>
      <c r="IC592" s="355"/>
      <c r="ID592" s="355"/>
      <c r="IE592" s="355"/>
      <c r="IF592" s="355"/>
      <c r="IG592" s="355"/>
      <c r="IH592" s="355"/>
      <c r="II592" s="355"/>
      <c r="IJ592" s="355"/>
      <c r="IK592" s="355"/>
      <c r="IL592" s="355"/>
      <c r="IM592" s="355"/>
      <c r="IN592" s="355"/>
      <c r="IO592" s="355"/>
      <c r="IP592" s="355"/>
      <c r="IQ592" s="355"/>
      <c r="IR592" s="355"/>
      <c r="IS592" s="355"/>
      <c r="IT592" s="355"/>
      <c r="IU592" s="355"/>
      <c r="IV592" s="355"/>
      <c r="IW592" s="355"/>
    </row>
    <row r="593" customFormat="false" ht="12.75" hidden="false" customHeight="false" outlineLevel="1" collapsed="false">
      <c r="A593" s="264"/>
      <c r="B593" s="368"/>
      <c r="C593" s="368"/>
      <c r="D593" s="361"/>
      <c r="E593" s="361"/>
      <c r="F593" s="361"/>
      <c r="G593" s="361"/>
      <c r="H593" s="361"/>
      <c r="I593" s="361"/>
      <c r="J593" s="361"/>
      <c r="K593" s="361"/>
      <c r="L593" s="361"/>
      <c r="M593" s="361"/>
      <c r="N593" s="361"/>
      <c r="O593" s="361"/>
      <c r="P593" s="361"/>
      <c r="Q593" s="361"/>
      <c r="R593" s="361"/>
      <c r="S593" s="361"/>
      <c r="T593" s="361"/>
      <c r="U593" s="361"/>
      <c r="V593" s="361"/>
      <c r="W593" s="361"/>
      <c r="X593" s="361"/>
      <c r="Y593" s="361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  <c r="AM593" s="355"/>
      <c r="AN593" s="355"/>
      <c r="AO593" s="355"/>
      <c r="AP593" s="355"/>
      <c r="AQ593" s="355"/>
      <c r="AR593" s="355"/>
      <c r="AS593" s="355"/>
      <c r="AT593" s="355"/>
      <c r="AU593" s="355"/>
      <c r="AV593" s="355"/>
      <c r="AW593" s="355"/>
      <c r="AX593" s="355"/>
      <c r="AY593" s="355"/>
      <c r="AZ593" s="355"/>
      <c r="BA593" s="355"/>
      <c r="BB593" s="355"/>
      <c r="BC593" s="355"/>
      <c r="BD593" s="355"/>
      <c r="BE593" s="355"/>
      <c r="BF593" s="355"/>
      <c r="BG593" s="355"/>
      <c r="BH593" s="355"/>
      <c r="BI593" s="355"/>
      <c r="BJ593" s="355"/>
      <c r="BK593" s="355"/>
      <c r="BL593" s="355"/>
      <c r="BM593" s="355"/>
      <c r="BN593" s="355"/>
      <c r="BO593" s="355"/>
      <c r="BP593" s="355"/>
      <c r="BQ593" s="355"/>
      <c r="BR593" s="355"/>
      <c r="BS593" s="355"/>
      <c r="BT593" s="355"/>
      <c r="BU593" s="355"/>
      <c r="BV593" s="355"/>
      <c r="BW593" s="355"/>
      <c r="BX593" s="355"/>
      <c r="BY593" s="355"/>
      <c r="BZ593" s="355"/>
      <c r="CA593" s="355"/>
      <c r="CB593" s="355"/>
      <c r="CC593" s="355"/>
      <c r="CD593" s="355"/>
      <c r="CE593" s="355"/>
      <c r="CF593" s="355"/>
      <c r="CG593" s="355"/>
      <c r="CH593" s="355"/>
      <c r="CI593" s="355"/>
      <c r="CJ593" s="355"/>
      <c r="CK593" s="355"/>
      <c r="CL593" s="355"/>
      <c r="CM593" s="355"/>
      <c r="CN593" s="355"/>
      <c r="CO593" s="355"/>
      <c r="CP593" s="355"/>
      <c r="CQ593" s="355"/>
      <c r="CR593" s="355"/>
      <c r="CS593" s="355"/>
      <c r="CT593" s="355"/>
      <c r="CU593" s="355"/>
      <c r="CV593" s="355"/>
      <c r="CW593" s="355"/>
      <c r="CX593" s="355"/>
      <c r="CY593" s="355"/>
      <c r="CZ593" s="355"/>
      <c r="DA593" s="355"/>
      <c r="DB593" s="355"/>
      <c r="DC593" s="355"/>
      <c r="DD593" s="355"/>
      <c r="DE593" s="355"/>
      <c r="DF593" s="355"/>
      <c r="DG593" s="355"/>
      <c r="DH593" s="355"/>
      <c r="DI593" s="355"/>
      <c r="DJ593" s="355"/>
      <c r="DK593" s="355"/>
      <c r="DL593" s="355"/>
      <c r="DM593" s="355"/>
      <c r="DN593" s="355"/>
      <c r="DO593" s="355"/>
      <c r="DP593" s="355"/>
      <c r="DQ593" s="355"/>
      <c r="DR593" s="355"/>
      <c r="DS593" s="355"/>
      <c r="DT593" s="355"/>
      <c r="DU593" s="355"/>
      <c r="DV593" s="355"/>
      <c r="DW593" s="355"/>
      <c r="DX593" s="355"/>
      <c r="DY593" s="355"/>
      <c r="DZ593" s="355"/>
      <c r="EA593" s="355"/>
      <c r="EB593" s="355"/>
      <c r="EC593" s="355"/>
      <c r="ED593" s="355"/>
      <c r="EE593" s="355"/>
      <c r="EF593" s="355"/>
      <c r="EG593" s="355"/>
      <c r="EH593" s="355"/>
      <c r="EI593" s="355"/>
      <c r="EJ593" s="355"/>
      <c r="EK593" s="355"/>
      <c r="EL593" s="355"/>
      <c r="EM593" s="355"/>
      <c r="EN593" s="355"/>
      <c r="EO593" s="355"/>
      <c r="EP593" s="355"/>
      <c r="EQ593" s="355"/>
      <c r="ER593" s="355"/>
      <c r="ES593" s="355"/>
      <c r="ET593" s="355"/>
      <c r="EU593" s="355"/>
      <c r="EV593" s="355"/>
      <c r="EW593" s="355"/>
      <c r="EX593" s="355"/>
      <c r="EY593" s="355"/>
      <c r="EZ593" s="355"/>
      <c r="FA593" s="355"/>
      <c r="FB593" s="355"/>
      <c r="FC593" s="355"/>
      <c r="FD593" s="355"/>
      <c r="FE593" s="355"/>
      <c r="FF593" s="355"/>
      <c r="FG593" s="355"/>
      <c r="FH593" s="355"/>
      <c r="FI593" s="355"/>
      <c r="FJ593" s="355"/>
      <c r="FK593" s="355"/>
      <c r="FL593" s="355"/>
      <c r="FM593" s="355"/>
      <c r="FN593" s="355"/>
      <c r="FO593" s="355"/>
      <c r="FP593" s="355"/>
      <c r="FQ593" s="355"/>
      <c r="FR593" s="355"/>
      <c r="FS593" s="355"/>
      <c r="FT593" s="355"/>
      <c r="FU593" s="355"/>
      <c r="FV593" s="355"/>
      <c r="FW593" s="355"/>
      <c r="FX593" s="355"/>
      <c r="FY593" s="355"/>
      <c r="FZ593" s="355"/>
      <c r="GA593" s="355"/>
      <c r="GB593" s="355"/>
      <c r="GC593" s="355"/>
      <c r="GD593" s="355"/>
      <c r="GE593" s="355"/>
      <c r="GF593" s="355"/>
      <c r="GG593" s="355"/>
      <c r="GH593" s="355"/>
      <c r="GI593" s="355"/>
      <c r="GJ593" s="355"/>
      <c r="GK593" s="355"/>
      <c r="GL593" s="355"/>
      <c r="GM593" s="355"/>
      <c r="GN593" s="355"/>
      <c r="GO593" s="355"/>
      <c r="GP593" s="355"/>
      <c r="GQ593" s="355"/>
      <c r="GR593" s="355"/>
      <c r="GS593" s="355"/>
      <c r="GT593" s="355"/>
      <c r="GU593" s="355"/>
      <c r="GV593" s="355"/>
      <c r="GW593" s="355"/>
      <c r="GX593" s="355"/>
      <c r="GY593" s="355"/>
      <c r="GZ593" s="355"/>
      <c r="HA593" s="355"/>
      <c r="HB593" s="355"/>
      <c r="HC593" s="355"/>
      <c r="HD593" s="355"/>
      <c r="HE593" s="355"/>
      <c r="HF593" s="355"/>
      <c r="HG593" s="355"/>
      <c r="HH593" s="355"/>
      <c r="HI593" s="355"/>
      <c r="HJ593" s="355"/>
      <c r="HK593" s="355"/>
      <c r="HL593" s="355"/>
      <c r="HM593" s="355"/>
      <c r="HN593" s="355"/>
      <c r="HO593" s="355"/>
      <c r="HP593" s="355"/>
      <c r="HQ593" s="355"/>
      <c r="HR593" s="355"/>
      <c r="HS593" s="355"/>
      <c r="HT593" s="355"/>
      <c r="HU593" s="355"/>
      <c r="HV593" s="355"/>
      <c r="HW593" s="355"/>
      <c r="HX593" s="355"/>
      <c r="HY593" s="355"/>
      <c r="HZ593" s="355"/>
      <c r="IA593" s="355"/>
      <c r="IB593" s="355"/>
      <c r="IC593" s="355"/>
      <c r="ID593" s="355"/>
      <c r="IE593" s="355"/>
      <c r="IF593" s="355"/>
      <c r="IG593" s="355"/>
      <c r="IH593" s="355"/>
      <c r="II593" s="355"/>
      <c r="IJ593" s="355"/>
      <c r="IK593" s="355"/>
      <c r="IL593" s="355"/>
      <c r="IM593" s="355"/>
      <c r="IN593" s="355"/>
      <c r="IO593" s="355"/>
      <c r="IP593" s="355"/>
      <c r="IQ593" s="355"/>
      <c r="IR593" s="355"/>
      <c r="IS593" s="355"/>
      <c r="IT593" s="355"/>
      <c r="IU593" s="355"/>
      <c r="IV593" s="355"/>
      <c r="IW593" s="355"/>
    </row>
    <row r="594" customFormat="false" ht="12.75" hidden="false" customHeight="false" outlineLevel="1" collapsed="false">
      <c r="A594" s="268"/>
      <c r="B594" s="367"/>
      <c r="C594" s="367"/>
      <c r="D594" s="361"/>
      <c r="E594" s="361"/>
      <c r="F594" s="361"/>
      <c r="G594" s="361"/>
      <c r="H594" s="361"/>
      <c r="I594" s="361"/>
      <c r="J594" s="361"/>
      <c r="K594" s="361"/>
      <c r="L594" s="361"/>
      <c r="M594" s="361"/>
      <c r="N594" s="361"/>
      <c r="O594" s="361"/>
      <c r="P594" s="361"/>
      <c r="Q594" s="361"/>
      <c r="R594" s="361"/>
      <c r="S594" s="361"/>
      <c r="T594" s="361"/>
      <c r="U594" s="361"/>
      <c r="V594" s="361"/>
      <c r="W594" s="361"/>
      <c r="X594" s="361"/>
      <c r="Y594" s="361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  <c r="AM594" s="355"/>
      <c r="AN594" s="355"/>
      <c r="AO594" s="355"/>
      <c r="AP594" s="355"/>
      <c r="AQ594" s="355"/>
      <c r="AR594" s="355"/>
      <c r="AS594" s="355"/>
      <c r="AT594" s="355"/>
      <c r="AU594" s="355"/>
      <c r="AV594" s="355"/>
      <c r="AW594" s="355"/>
      <c r="AX594" s="355"/>
      <c r="AY594" s="355"/>
      <c r="AZ594" s="355"/>
      <c r="BA594" s="355"/>
      <c r="BB594" s="355"/>
      <c r="BC594" s="355"/>
      <c r="BD594" s="355"/>
      <c r="BE594" s="355"/>
      <c r="BF594" s="355"/>
      <c r="BG594" s="355"/>
      <c r="BH594" s="355"/>
      <c r="BI594" s="355"/>
      <c r="BJ594" s="355"/>
      <c r="BK594" s="355"/>
      <c r="BL594" s="355"/>
      <c r="BM594" s="355"/>
      <c r="BN594" s="355"/>
      <c r="BO594" s="355"/>
      <c r="BP594" s="355"/>
      <c r="BQ594" s="355"/>
      <c r="BR594" s="355"/>
      <c r="BS594" s="355"/>
      <c r="BT594" s="355"/>
      <c r="BU594" s="355"/>
      <c r="BV594" s="355"/>
      <c r="BW594" s="355"/>
      <c r="BX594" s="355"/>
      <c r="BY594" s="355"/>
      <c r="BZ594" s="355"/>
      <c r="CA594" s="355"/>
      <c r="CB594" s="355"/>
      <c r="CC594" s="355"/>
      <c r="CD594" s="355"/>
      <c r="CE594" s="355"/>
      <c r="CF594" s="355"/>
      <c r="CG594" s="355"/>
      <c r="CH594" s="355"/>
      <c r="CI594" s="355"/>
      <c r="CJ594" s="355"/>
      <c r="CK594" s="355"/>
      <c r="CL594" s="355"/>
      <c r="CM594" s="355"/>
      <c r="CN594" s="355"/>
      <c r="CO594" s="355"/>
      <c r="CP594" s="355"/>
      <c r="CQ594" s="355"/>
      <c r="CR594" s="355"/>
      <c r="CS594" s="355"/>
      <c r="CT594" s="355"/>
      <c r="CU594" s="355"/>
      <c r="CV594" s="355"/>
      <c r="CW594" s="355"/>
      <c r="CX594" s="355"/>
      <c r="CY594" s="355"/>
      <c r="CZ594" s="355"/>
      <c r="DA594" s="355"/>
      <c r="DB594" s="355"/>
      <c r="DC594" s="355"/>
      <c r="DD594" s="355"/>
      <c r="DE594" s="355"/>
      <c r="DF594" s="355"/>
      <c r="DG594" s="355"/>
      <c r="DH594" s="355"/>
      <c r="DI594" s="355"/>
      <c r="DJ594" s="355"/>
      <c r="DK594" s="355"/>
      <c r="DL594" s="355"/>
      <c r="DM594" s="355"/>
      <c r="DN594" s="355"/>
      <c r="DO594" s="355"/>
      <c r="DP594" s="355"/>
      <c r="DQ594" s="355"/>
      <c r="DR594" s="355"/>
      <c r="DS594" s="355"/>
      <c r="DT594" s="355"/>
      <c r="DU594" s="355"/>
      <c r="DV594" s="355"/>
      <c r="DW594" s="355"/>
      <c r="DX594" s="355"/>
      <c r="DY594" s="355"/>
      <c r="DZ594" s="355"/>
      <c r="EA594" s="355"/>
      <c r="EB594" s="355"/>
      <c r="EC594" s="355"/>
      <c r="ED594" s="355"/>
      <c r="EE594" s="355"/>
      <c r="EF594" s="355"/>
      <c r="EG594" s="355"/>
      <c r="EH594" s="355"/>
      <c r="EI594" s="355"/>
      <c r="EJ594" s="355"/>
      <c r="EK594" s="355"/>
      <c r="EL594" s="355"/>
      <c r="EM594" s="355"/>
      <c r="EN594" s="355"/>
      <c r="EO594" s="355"/>
      <c r="EP594" s="355"/>
      <c r="EQ594" s="355"/>
      <c r="ER594" s="355"/>
      <c r="ES594" s="355"/>
      <c r="ET594" s="355"/>
      <c r="EU594" s="355"/>
      <c r="EV594" s="355"/>
      <c r="EW594" s="355"/>
      <c r="EX594" s="355"/>
      <c r="EY594" s="355"/>
      <c r="EZ594" s="355"/>
      <c r="FA594" s="355"/>
      <c r="FB594" s="355"/>
      <c r="FC594" s="355"/>
      <c r="FD594" s="355"/>
      <c r="FE594" s="355"/>
      <c r="FF594" s="355"/>
      <c r="FG594" s="355"/>
      <c r="FH594" s="355"/>
      <c r="FI594" s="355"/>
      <c r="FJ594" s="355"/>
      <c r="FK594" s="355"/>
      <c r="FL594" s="355"/>
      <c r="FM594" s="355"/>
      <c r="FN594" s="355"/>
      <c r="FO594" s="355"/>
      <c r="FP594" s="355"/>
      <c r="FQ594" s="355"/>
      <c r="FR594" s="355"/>
      <c r="FS594" s="355"/>
      <c r="FT594" s="355"/>
      <c r="FU594" s="355"/>
      <c r="FV594" s="355"/>
      <c r="FW594" s="355"/>
      <c r="FX594" s="355"/>
      <c r="FY594" s="355"/>
      <c r="FZ594" s="355"/>
      <c r="GA594" s="355"/>
      <c r="GB594" s="355"/>
      <c r="GC594" s="355"/>
      <c r="GD594" s="355"/>
      <c r="GE594" s="355"/>
      <c r="GF594" s="355"/>
      <c r="GG594" s="355"/>
      <c r="GH594" s="355"/>
      <c r="GI594" s="355"/>
      <c r="GJ594" s="355"/>
      <c r="GK594" s="355"/>
      <c r="GL594" s="355"/>
      <c r="GM594" s="355"/>
      <c r="GN594" s="355"/>
      <c r="GO594" s="355"/>
      <c r="GP594" s="355"/>
      <c r="GQ594" s="355"/>
      <c r="GR594" s="355"/>
      <c r="GS594" s="355"/>
      <c r="GT594" s="355"/>
      <c r="GU594" s="355"/>
      <c r="GV594" s="355"/>
      <c r="GW594" s="355"/>
      <c r="GX594" s="355"/>
      <c r="GY594" s="355"/>
      <c r="GZ594" s="355"/>
      <c r="HA594" s="355"/>
      <c r="HB594" s="355"/>
      <c r="HC594" s="355"/>
      <c r="HD594" s="355"/>
      <c r="HE594" s="355"/>
      <c r="HF594" s="355"/>
      <c r="HG594" s="355"/>
      <c r="HH594" s="355"/>
      <c r="HI594" s="355"/>
      <c r="HJ594" s="355"/>
      <c r="HK594" s="355"/>
      <c r="HL594" s="355"/>
      <c r="HM594" s="355"/>
      <c r="HN594" s="355"/>
      <c r="HO594" s="355"/>
      <c r="HP594" s="355"/>
      <c r="HQ594" s="355"/>
      <c r="HR594" s="355"/>
      <c r="HS594" s="355"/>
      <c r="HT594" s="355"/>
      <c r="HU594" s="355"/>
      <c r="HV594" s="355"/>
      <c r="HW594" s="355"/>
      <c r="HX594" s="355"/>
      <c r="HY594" s="355"/>
      <c r="HZ594" s="355"/>
      <c r="IA594" s="355"/>
      <c r="IB594" s="355"/>
      <c r="IC594" s="355"/>
      <c r="ID594" s="355"/>
      <c r="IE594" s="355"/>
      <c r="IF594" s="355"/>
      <c r="IG594" s="355"/>
      <c r="IH594" s="355"/>
      <c r="II594" s="355"/>
      <c r="IJ594" s="355"/>
      <c r="IK594" s="355"/>
      <c r="IL594" s="355"/>
      <c r="IM594" s="355"/>
      <c r="IN594" s="355"/>
      <c r="IO594" s="355"/>
      <c r="IP594" s="355"/>
      <c r="IQ594" s="355"/>
      <c r="IR594" s="355"/>
      <c r="IS594" s="355"/>
      <c r="IT594" s="355"/>
      <c r="IU594" s="355"/>
      <c r="IV594" s="355"/>
      <c r="IW594" s="355"/>
    </row>
    <row r="595" customFormat="false" ht="12.75" hidden="false" customHeight="false" outlineLevel="1" collapsed="false">
      <c r="A595" s="273"/>
      <c r="B595" s="354"/>
      <c r="C595" s="354"/>
      <c r="D595" s="361"/>
      <c r="E595" s="361"/>
      <c r="F595" s="361"/>
      <c r="G595" s="361"/>
      <c r="H595" s="361"/>
      <c r="I595" s="361"/>
      <c r="J595" s="361"/>
      <c r="K595" s="361"/>
      <c r="L595" s="361"/>
      <c r="M595" s="361"/>
      <c r="N595" s="361"/>
      <c r="O595" s="361"/>
      <c r="P595" s="361"/>
      <c r="Q595" s="361"/>
      <c r="R595" s="361"/>
      <c r="S595" s="361"/>
      <c r="T595" s="361"/>
      <c r="U595" s="361"/>
      <c r="V595" s="361"/>
      <c r="W595" s="361"/>
      <c r="X595" s="361"/>
      <c r="Y595" s="361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  <c r="AM595" s="355"/>
      <c r="AN595" s="355"/>
      <c r="AO595" s="355"/>
      <c r="AP595" s="355"/>
      <c r="AQ595" s="355"/>
      <c r="AR595" s="355"/>
      <c r="AS595" s="355"/>
      <c r="AT595" s="355"/>
      <c r="AU595" s="355"/>
      <c r="AV595" s="355"/>
      <c r="AW595" s="355"/>
      <c r="AX595" s="355"/>
      <c r="AY595" s="355"/>
      <c r="AZ595" s="355"/>
      <c r="BA595" s="355"/>
      <c r="BB595" s="355"/>
      <c r="BC595" s="355"/>
      <c r="BD595" s="355"/>
      <c r="BE595" s="355"/>
      <c r="BF595" s="355"/>
      <c r="BG595" s="355"/>
      <c r="BH595" s="355"/>
      <c r="BI595" s="355"/>
      <c r="BJ595" s="355"/>
      <c r="BK595" s="355"/>
      <c r="BL595" s="355"/>
      <c r="BM595" s="355"/>
      <c r="BN595" s="355"/>
      <c r="BO595" s="355"/>
      <c r="BP595" s="355"/>
      <c r="BQ595" s="355"/>
      <c r="BR595" s="355"/>
      <c r="BS595" s="355"/>
      <c r="BT595" s="355"/>
      <c r="BU595" s="355"/>
      <c r="BV595" s="355"/>
      <c r="BW595" s="355"/>
      <c r="BX595" s="355"/>
      <c r="BY595" s="355"/>
      <c r="BZ595" s="355"/>
      <c r="CA595" s="355"/>
      <c r="CB595" s="355"/>
      <c r="CC595" s="355"/>
      <c r="CD595" s="355"/>
      <c r="CE595" s="355"/>
      <c r="CF595" s="355"/>
      <c r="CG595" s="355"/>
      <c r="CH595" s="355"/>
      <c r="CI595" s="355"/>
      <c r="CJ595" s="355"/>
      <c r="CK595" s="355"/>
      <c r="CL595" s="355"/>
      <c r="CM595" s="355"/>
      <c r="CN595" s="355"/>
      <c r="CO595" s="355"/>
      <c r="CP595" s="355"/>
      <c r="CQ595" s="355"/>
      <c r="CR595" s="355"/>
      <c r="CS595" s="355"/>
      <c r="CT595" s="355"/>
      <c r="CU595" s="355"/>
      <c r="CV595" s="355"/>
      <c r="CW595" s="355"/>
      <c r="CX595" s="355"/>
      <c r="CY595" s="355"/>
      <c r="CZ595" s="355"/>
      <c r="DA595" s="355"/>
      <c r="DB595" s="355"/>
      <c r="DC595" s="355"/>
      <c r="DD595" s="355"/>
      <c r="DE595" s="355"/>
      <c r="DF595" s="355"/>
      <c r="DG595" s="355"/>
      <c r="DH595" s="355"/>
      <c r="DI595" s="355"/>
      <c r="DJ595" s="355"/>
      <c r="DK595" s="355"/>
      <c r="DL595" s="355"/>
      <c r="DM595" s="355"/>
      <c r="DN595" s="355"/>
      <c r="DO595" s="355"/>
      <c r="DP595" s="355"/>
      <c r="DQ595" s="355"/>
      <c r="DR595" s="355"/>
      <c r="DS595" s="355"/>
      <c r="DT595" s="355"/>
      <c r="DU595" s="355"/>
      <c r="DV595" s="355"/>
      <c r="DW595" s="355"/>
      <c r="DX595" s="355"/>
      <c r="DY595" s="355"/>
      <c r="DZ595" s="355"/>
      <c r="EA595" s="355"/>
      <c r="EB595" s="355"/>
      <c r="EC595" s="355"/>
      <c r="ED595" s="355"/>
      <c r="EE595" s="355"/>
      <c r="EF595" s="355"/>
      <c r="EG595" s="355"/>
      <c r="EH595" s="355"/>
      <c r="EI595" s="355"/>
      <c r="EJ595" s="355"/>
      <c r="EK595" s="355"/>
      <c r="EL595" s="355"/>
      <c r="EM595" s="355"/>
      <c r="EN595" s="355"/>
      <c r="EO595" s="355"/>
      <c r="EP595" s="355"/>
      <c r="EQ595" s="355"/>
      <c r="ER595" s="355"/>
      <c r="ES595" s="355"/>
      <c r="ET595" s="355"/>
      <c r="EU595" s="355"/>
      <c r="EV595" s="355"/>
      <c r="EW595" s="355"/>
      <c r="EX595" s="355"/>
      <c r="EY595" s="355"/>
      <c r="EZ595" s="355"/>
      <c r="FA595" s="355"/>
      <c r="FB595" s="355"/>
      <c r="FC595" s="355"/>
      <c r="FD595" s="355"/>
      <c r="FE595" s="355"/>
      <c r="FF595" s="355"/>
      <c r="FG595" s="355"/>
      <c r="FH595" s="355"/>
      <c r="FI595" s="355"/>
      <c r="FJ595" s="355"/>
      <c r="FK595" s="355"/>
      <c r="FL595" s="355"/>
      <c r="FM595" s="355"/>
      <c r="FN595" s="355"/>
      <c r="FO595" s="355"/>
      <c r="FP595" s="355"/>
      <c r="FQ595" s="355"/>
      <c r="FR595" s="355"/>
      <c r="FS595" s="355"/>
      <c r="FT595" s="355"/>
      <c r="FU595" s="355"/>
      <c r="FV595" s="355"/>
      <c r="FW595" s="355"/>
      <c r="FX595" s="355"/>
      <c r="FY595" s="355"/>
      <c r="FZ595" s="355"/>
      <c r="GA595" s="355"/>
      <c r="GB595" s="355"/>
      <c r="GC595" s="355"/>
      <c r="GD595" s="355"/>
      <c r="GE595" s="355"/>
      <c r="GF595" s="355"/>
      <c r="GG595" s="355"/>
      <c r="GH595" s="355"/>
      <c r="GI595" s="355"/>
      <c r="GJ595" s="355"/>
      <c r="GK595" s="355"/>
      <c r="GL595" s="355"/>
      <c r="GM595" s="355"/>
      <c r="GN595" s="355"/>
      <c r="GO595" s="355"/>
      <c r="GP595" s="355"/>
      <c r="GQ595" s="355"/>
      <c r="GR595" s="355"/>
      <c r="GS595" s="355"/>
      <c r="GT595" s="355"/>
      <c r="GU595" s="355"/>
      <c r="GV595" s="355"/>
      <c r="GW595" s="355"/>
      <c r="GX595" s="355"/>
      <c r="GY595" s="355"/>
      <c r="GZ595" s="355"/>
      <c r="HA595" s="355"/>
      <c r="HB595" s="355"/>
      <c r="HC595" s="355"/>
      <c r="HD595" s="355"/>
      <c r="HE595" s="355"/>
      <c r="HF595" s="355"/>
      <c r="HG595" s="355"/>
      <c r="HH595" s="355"/>
      <c r="HI595" s="355"/>
      <c r="HJ595" s="355"/>
      <c r="HK595" s="355"/>
      <c r="HL595" s="355"/>
      <c r="HM595" s="355"/>
      <c r="HN595" s="355"/>
      <c r="HO595" s="355"/>
      <c r="HP595" s="355"/>
      <c r="HQ595" s="355"/>
      <c r="HR595" s="355"/>
      <c r="HS595" s="355"/>
      <c r="HT595" s="355"/>
      <c r="HU595" s="355"/>
      <c r="HV595" s="355"/>
      <c r="HW595" s="355"/>
      <c r="HX595" s="355"/>
      <c r="HY595" s="355"/>
      <c r="HZ595" s="355"/>
      <c r="IA595" s="355"/>
      <c r="IB595" s="355"/>
      <c r="IC595" s="355"/>
      <c r="ID595" s="355"/>
      <c r="IE595" s="355"/>
      <c r="IF595" s="355"/>
      <c r="IG595" s="355"/>
      <c r="IH595" s="355"/>
      <c r="II595" s="355"/>
      <c r="IJ595" s="355"/>
      <c r="IK595" s="355"/>
      <c r="IL595" s="355"/>
      <c r="IM595" s="355"/>
      <c r="IN595" s="355"/>
      <c r="IO595" s="355"/>
      <c r="IP595" s="355"/>
      <c r="IQ595" s="355"/>
      <c r="IR595" s="355"/>
      <c r="IS595" s="355"/>
      <c r="IT595" s="355"/>
      <c r="IU595" s="355"/>
      <c r="IV595" s="355"/>
      <c r="IW595" s="355"/>
    </row>
    <row r="596" customFormat="false" ht="12.75" hidden="false" customHeight="false" outlineLevel="1" collapsed="false">
      <c r="A596" s="273"/>
      <c r="B596" s="354"/>
      <c r="C596" s="354"/>
      <c r="D596" s="361"/>
      <c r="E596" s="361"/>
      <c r="F596" s="361"/>
      <c r="G596" s="361"/>
      <c r="H596" s="361"/>
      <c r="I596" s="361"/>
      <c r="J596" s="361"/>
      <c r="K596" s="361"/>
      <c r="L596" s="361"/>
      <c r="M596" s="361"/>
      <c r="N596" s="361"/>
      <c r="O596" s="361"/>
      <c r="P596" s="361"/>
      <c r="Q596" s="361"/>
      <c r="R596" s="361"/>
      <c r="S596" s="361"/>
      <c r="T596" s="361"/>
      <c r="U596" s="361"/>
      <c r="V596" s="361"/>
      <c r="W596" s="361"/>
      <c r="X596" s="361"/>
      <c r="Y596" s="361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  <c r="AM596" s="355"/>
      <c r="AN596" s="355"/>
      <c r="AO596" s="355"/>
      <c r="AP596" s="355"/>
      <c r="AQ596" s="355"/>
      <c r="AR596" s="355"/>
      <c r="AS596" s="355"/>
      <c r="AT596" s="355"/>
      <c r="AU596" s="355"/>
      <c r="AV596" s="355"/>
      <c r="AW596" s="355"/>
      <c r="AX596" s="355"/>
      <c r="AY596" s="355"/>
      <c r="AZ596" s="355"/>
      <c r="BA596" s="355"/>
      <c r="BB596" s="355"/>
      <c r="BC596" s="355"/>
      <c r="BD596" s="355"/>
      <c r="BE596" s="355"/>
      <c r="BF596" s="355"/>
      <c r="BG596" s="355"/>
      <c r="BH596" s="355"/>
      <c r="BI596" s="355"/>
      <c r="BJ596" s="355"/>
      <c r="BK596" s="355"/>
      <c r="BL596" s="355"/>
      <c r="BM596" s="355"/>
      <c r="BN596" s="355"/>
      <c r="BO596" s="355"/>
      <c r="BP596" s="355"/>
      <c r="BQ596" s="355"/>
      <c r="BR596" s="355"/>
      <c r="BS596" s="355"/>
      <c r="BT596" s="355"/>
      <c r="BU596" s="355"/>
      <c r="BV596" s="355"/>
      <c r="BW596" s="355"/>
      <c r="BX596" s="355"/>
      <c r="BY596" s="355"/>
      <c r="BZ596" s="355"/>
      <c r="CA596" s="355"/>
      <c r="CB596" s="355"/>
      <c r="CC596" s="355"/>
      <c r="CD596" s="355"/>
      <c r="CE596" s="355"/>
      <c r="CF596" s="355"/>
      <c r="CG596" s="355"/>
      <c r="CH596" s="355"/>
      <c r="CI596" s="355"/>
      <c r="CJ596" s="355"/>
      <c r="CK596" s="355"/>
      <c r="CL596" s="355"/>
      <c r="CM596" s="355"/>
      <c r="CN596" s="355"/>
      <c r="CO596" s="355"/>
      <c r="CP596" s="355"/>
      <c r="CQ596" s="355"/>
      <c r="CR596" s="355"/>
      <c r="CS596" s="355"/>
      <c r="CT596" s="355"/>
      <c r="CU596" s="355"/>
      <c r="CV596" s="355"/>
      <c r="CW596" s="355"/>
      <c r="CX596" s="355"/>
      <c r="CY596" s="355"/>
      <c r="CZ596" s="355"/>
      <c r="DA596" s="355"/>
      <c r="DB596" s="355"/>
      <c r="DC596" s="355"/>
      <c r="DD596" s="355"/>
      <c r="DE596" s="355"/>
      <c r="DF596" s="355"/>
      <c r="DG596" s="355"/>
      <c r="DH596" s="355"/>
      <c r="DI596" s="355"/>
      <c r="DJ596" s="355"/>
      <c r="DK596" s="355"/>
      <c r="DL596" s="355"/>
      <c r="DM596" s="355"/>
      <c r="DN596" s="355"/>
      <c r="DO596" s="355"/>
      <c r="DP596" s="355"/>
      <c r="DQ596" s="355"/>
      <c r="DR596" s="355"/>
      <c r="DS596" s="355"/>
      <c r="DT596" s="355"/>
      <c r="DU596" s="355"/>
      <c r="DV596" s="355"/>
      <c r="DW596" s="355"/>
      <c r="DX596" s="355"/>
      <c r="DY596" s="355"/>
      <c r="DZ596" s="355"/>
      <c r="EA596" s="355"/>
      <c r="EB596" s="355"/>
      <c r="EC596" s="355"/>
      <c r="ED596" s="355"/>
      <c r="EE596" s="355"/>
      <c r="EF596" s="355"/>
      <c r="EG596" s="355"/>
      <c r="EH596" s="355"/>
      <c r="EI596" s="355"/>
      <c r="EJ596" s="355"/>
      <c r="EK596" s="355"/>
      <c r="EL596" s="355"/>
      <c r="EM596" s="355"/>
      <c r="EN596" s="355"/>
      <c r="EO596" s="355"/>
      <c r="EP596" s="355"/>
      <c r="EQ596" s="355"/>
      <c r="ER596" s="355"/>
      <c r="ES596" s="355"/>
      <c r="ET596" s="355"/>
      <c r="EU596" s="355"/>
      <c r="EV596" s="355"/>
      <c r="EW596" s="355"/>
      <c r="EX596" s="355"/>
      <c r="EY596" s="355"/>
      <c r="EZ596" s="355"/>
      <c r="FA596" s="355"/>
      <c r="FB596" s="355"/>
      <c r="FC596" s="355"/>
      <c r="FD596" s="355"/>
      <c r="FE596" s="355"/>
      <c r="FF596" s="355"/>
      <c r="FG596" s="355"/>
      <c r="FH596" s="355"/>
      <c r="FI596" s="355"/>
      <c r="FJ596" s="355"/>
      <c r="FK596" s="355"/>
      <c r="FL596" s="355"/>
      <c r="FM596" s="355"/>
      <c r="FN596" s="355"/>
      <c r="FO596" s="355"/>
      <c r="FP596" s="355"/>
      <c r="FQ596" s="355"/>
      <c r="FR596" s="355"/>
      <c r="FS596" s="355"/>
      <c r="FT596" s="355"/>
      <c r="FU596" s="355"/>
      <c r="FV596" s="355"/>
      <c r="FW596" s="355"/>
      <c r="FX596" s="355"/>
      <c r="FY596" s="355"/>
      <c r="FZ596" s="355"/>
      <c r="GA596" s="355"/>
      <c r="GB596" s="355"/>
      <c r="GC596" s="355"/>
      <c r="GD596" s="355"/>
      <c r="GE596" s="355"/>
      <c r="GF596" s="355"/>
      <c r="GG596" s="355"/>
      <c r="GH596" s="355"/>
      <c r="GI596" s="355"/>
      <c r="GJ596" s="355"/>
      <c r="GK596" s="355"/>
      <c r="GL596" s="355"/>
      <c r="GM596" s="355"/>
      <c r="GN596" s="355"/>
      <c r="GO596" s="355"/>
      <c r="GP596" s="355"/>
      <c r="GQ596" s="355"/>
      <c r="GR596" s="355"/>
      <c r="GS596" s="355"/>
      <c r="GT596" s="355"/>
      <c r="GU596" s="355"/>
      <c r="GV596" s="355"/>
      <c r="GW596" s="355"/>
      <c r="GX596" s="355"/>
      <c r="GY596" s="355"/>
      <c r="GZ596" s="355"/>
      <c r="HA596" s="355"/>
      <c r="HB596" s="355"/>
      <c r="HC596" s="355"/>
      <c r="HD596" s="355"/>
      <c r="HE596" s="355"/>
      <c r="HF596" s="355"/>
      <c r="HG596" s="355"/>
      <c r="HH596" s="355"/>
      <c r="HI596" s="355"/>
      <c r="HJ596" s="355"/>
      <c r="HK596" s="355"/>
      <c r="HL596" s="355"/>
      <c r="HM596" s="355"/>
      <c r="HN596" s="355"/>
      <c r="HO596" s="355"/>
      <c r="HP596" s="355"/>
      <c r="HQ596" s="355"/>
      <c r="HR596" s="355"/>
      <c r="HS596" s="355"/>
      <c r="HT596" s="355"/>
      <c r="HU596" s="355"/>
      <c r="HV596" s="355"/>
      <c r="HW596" s="355"/>
      <c r="HX596" s="355"/>
      <c r="HY596" s="355"/>
      <c r="HZ596" s="355"/>
      <c r="IA596" s="355"/>
      <c r="IB596" s="355"/>
      <c r="IC596" s="355"/>
      <c r="ID596" s="355"/>
      <c r="IE596" s="355"/>
      <c r="IF596" s="355"/>
      <c r="IG596" s="355"/>
      <c r="IH596" s="355"/>
      <c r="II596" s="355"/>
      <c r="IJ596" s="355"/>
      <c r="IK596" s="355"/>
      <c r="IL596" s="355"/>
      <c r="IM596" s="355"/>
      <c r="IN596" s="355"/>
      <c r="IO596" s="355"/>
      <c r="IP596" s="355"/>
      <c r="IQ596" s="355"/>
      <c r="IR596" s="355"/>
      <c r="IS596" s="355"/>
      <c r="IT596" s="355"/>
      <c r="IU596" s="355"/>
      <c r="IV596" s="355"/>
      <c r="IW596" s="355"/>
    </row>
    <row r="597" customFormat="false" ht="12.75" hidden="false" customHeight="false" outlineLevel="1" collapsed="false">
      <c r="A597" s="273"/>
      <c r="B597" s="354"/>
      <c r="C597" s="354"/>
      <c r="D597" s="361"/>
      <c r="E597" s="361"/>
      <c r="F597" s="361"/>
      <c r="G597" s="361"/>
      <c r="H597" s="361"/>
      <c r="I597" s="361"/>
      <c r="J597" s="361"/>
      <c r="K597" s="361"/>
      <c r="L597" s="361"/>
      <c r="M597" s="361"/>
      <c r="N597" s="361"/>
      <c r="O597" s="361"/>
      <c r="P597" s="361"/>
      <c r="Q597" s="361"/>
      <c r="R597" s="361"/>
      <c r="S597" s="361"/>
      <c r="T597" s="361"/>
      <c r="U597" s="361"/>
      <c r="V597" s="361"/>
      <c r="W597" s="361"/>
      <c r="X597" s="361"/>
      <c r="Y597" s="361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  <c r="AM597" s="355"/>
      <c r="AN597" s="355"/>
      <c r="AO597" s="355"/>
      <c r="AP597" s="355"/>
      <c r="AQ597" s="355"/>
      <c r="AR597" s="355"/>
      <c r="AS597" s="355"/>
      <c r="AT597" s="355"/>
      <c r="AU597" s="355"/>
      <c r="AV597" s="355"/>
      <c r="AW597" s="355"/>
      <c r="AX597" s="355"/>
      <c r="AY597" s="355"/>
      <c r="AZ597" s="355"/>
      <c r="BA597" s="355"/>
      <c r="BB597" s="355"/>
      <c r="BC597" s="355"/>
      <c r="BD597" s="355"/>
      <c r="BE597" s="355"/>
      <c r="BF597" s="355"/>
      <c r="BG597" s="355"/>
      <c r="BH597" s="355"/>
      <c r="BI597" s="355"/>
      <c r="BJ597" s="355"/>
      <c r="BK597" s="355"/>
      <c r="BL597" s="355"/>
      <c r="BM597" s="355"/>
      <c r="BN597" s="355"/>
      <c r="BO597" s="355"/>
      <c r="BP597" s="355"/>
      <c r="BQ597" s="355"/>
      <c r="BR597" s="355"/>
      <c r="BS597" s="355"/>
      <c r="BT597" s="355"/>
      <c r="BU597" s="355"/>
      <c r="BV597" s="355"/>
      <c r="BW597" s="355"/>
      <c r="BX597" s="355"/>
      <c r="BY597" s="355"/>
      <c r="BZ597" s="355"/>
      <c r="CA597" s="355"/>
      <c r="CB597" s="355"/>
      <c r="CC597" s="355"/>
      <c r="CD597" s="355"/>
      <c r="CE597" s="355"/>
      <c r="CF597" s="355"/>
      <c r="CG597" s="355"/>
      <c r="CH597" s="355"/>
      <c r="CI597" s="355"/>
      <c r="CJ597" s="355"/>
      <c r="CK597" s="355"/>
      <c r="CL597" s="355"/>
      <c r="CM597" s="355"/>
      <c r="CN597" s="355"/>
      <c r="CO597" s="355"/>
      <c r="CP597" s="355"/>
      <c r="CQ597" s="355"/>
      <c r="CR597" s="355"/>
      <c r="CS597" s="355"/>
      <c r="CT597" s="355"/>
      <c r="CU597" s="355"/>
      <c r="CV597" s="355"/>
      <c r="CW597" s="355"/>
      <c r="CX597" s="355"/>
      <c r="CY597" s="355"/>
      <c r="CZ597" s="355"/>
      <c r="DA597" s="355"/>
      <c r="DB597" s="355"/>
      <c r="DC597" s="355"/>
      <c r="DD597" s="355"/>
      <c r="DE597" s="355"/>
      <c r="DF597" s="355"/>
      <c r="DG597" s="355"/>
      <c r="DH597" s="355"/>
      <c r="DI597" s="355"/>
      <c r="DJ597" s="355"/>
      <c r="DK597" s="355"/>
      <c r="DL597" s="355"/>
      <c r="DM597" s="355"/>
      <c r="DN597" s="355"/>
      <c r="DO597" s="355"/>
      <c r="DP597" s="355"/>
      <c r="DQ597" s="355"/>
      <c r="DR597" s="355"/>
      <c r="DS597" s="355"/>
      <c r="DT597" s="355"/>
      <c r="DU597" s="355"/>
      <c r="DV597" s="355"/>
      <c r="DW597" s="355"/>
      <c r="DX597" s="355"/>
      <c r="DY597" s="355"/>
      <c r="DZ597" s="355"/>
      <c r="EA597" s="355"/>
      <c r="EB597" s="355"/>
      <c r="EC597" s="355"/>
      <c r="ED597" s="355"/>
      <c r="EE597" s="355"/>
      <c r="EF597" s="355"/>
      <c r="EG597" s="355"/>
      <c r="EH597" s="355"/>
      <c r="EI597" s="355"/>
      <c r="EJ597" s="355"/>
      <c r="EK597" s="355"/>
      <c r="EL597" s="355"/>
      <c r="EM597" s="355"/>
      <c r="EN597" s="355"/>
      <c r="EO597" s="355"/>
      <c r="EP597" s="355"/>
      <c r="EQ597" s="355"/>
      <c r="ER597" s="355"/>
      <c r="ES597" s="355"/>
      <c r="ET597" s="355"/>
      <c r="EU597" s="355"/>
      <c r="EV597" s="355"/>
      <c r="EW597" s="355"/>
      <c r="EX597" s="355"/>
      <c r="EY597" s="355"/>
      <c r="EZ597" s="355"/>
      <c r="FA597" s="355"/>
      <c r="FB597" s="355"/>
      <c r="FC597" s="355"/>
      <c r="FD597" s="355"/>
      <c r="FE597" s="355"/>
      <c r="FF597" s="355"/>
      <c r="FG597" s="355"/>
      <c r="FH597" s="355"/>
      <c r="FI597" s="355"/>
      <c r="FJ597" s="355"/>
      <c r="FK597" s="355"/>
      <c r="FL597" s="355"/>
      <c r="FM597" s="355"/>
      <c r="FN597" s="355"/>
      <c r="FO597" s="355"/>
      <c r="FP597" s="355"/>
      <c r="FQ597" s="355"/>
      <c r="FR597" s="355"/>
      <c r="FS597" s="355"/>
      <c r="FT597" s="355"/>
      <c r="FU597" s="355"/>
      <c r="FV597" s="355"/>
      <c r="FW597" s="355"/>
      <c r="FX597" s="355"/>
      <c r="FY597" s="355"/>
      <c r="FZ597" s="355"/>
      <c r="GA597" s="355"/>
      <c r="GB597" s="355"/>
      <c r="GC597" s="355"/>
      <c r="GD597" s="355"/>
      <c r="GE597" s="355"/>
      <c r="GF597" s="355"/>
      <c r="GG597" s="355"/>
      <c r="GH597" s="355"/>
      <c r="GI597" s="355"/>
      <c r="GJ597" s="355"/>
      <c r="GK597" s="355"/>
      <c r="GL597" s="355"/>
      <c r="GM597" s="355"/>
      <c r="GN597" s="355"/>
      <c r="GO597" s="355"/>
      <c r="GP597" s="355"/>
      <c r="GQ597" s="355"/>
      <c r="GR597" s="355"/>
      <c r="GS597" s="355"/>
      <c r="GT597" s="355"/>
      <c r="GU597" s="355"/>
      <c r="GV597" s="355"/>
      <c r="GW597" s="355"/>
      <c r="GX597" s="355"/>
      <c r="GY597" s="355"/>
      <c r="GZ597" s="355"/>
      <c r="HA597" s="355"/>
      <c r="HB597" s="355"/>
      <c r="HC597" s="355"/>
      <c r="HD597" s="355"/>
      <c r="HE597" s="355"/>
      <c r="HF597" s="355"/>
      <c r="HG597" s="355"/>
      <c r="HH597" s="355"/>
      <c r="HI597" s="355"/>
      <c r="HJ597" s="355"/>
      <c r="HK597" s="355"/>
      <c r="HL597" s="355"/>
      <c r="HM597" s="355"/>
      <c r="HN597" s="355"/>
      <c r="HO597" s="355"/>
      <c r="HP597" s="355"/>
      <c r="HQ597" s="355"/>
      <c r="HR597" s="355"/>
      <c r="HS597" s="355"/>
      <c r="HT597" s="355"/>
      <c r="HU597" s="355"/>
      <c r="HV597" s="355"/>
      <c r="HW597" s="355"/>
      <c r="HX597" s="355"/>
      <c r="HY597" s="355"/>
      <c r="HZ597" s="355"/>
      <c r="IA597" s="355"/>
      <c r="IB597" s="355"/>
      <c r="IC597" s="355"/>
      <c r="ID597" s="355"/>
      <c r="IE597" s="355"/>
      <c r="IF597" s="355"/>
      <c r="IG597" s="355"/>
      <c r="IH597" s="355"/>
      <c r="II597" s="355"/>
      <c r="IJ597" s="355"/>
      <c r="IK597" s="355"/>
      <c r="IL597" s="355"/>
      <c r="IM597" s="355"/>
      <c r="IN597" s="355"/>
      <c r="IO597" s="355"/>
      <c r="IP597" s="355"/>
      <c r="IQ597" s="355"/>
      <c r="IR597" s="355"/>
      <c r="IS597" s="355"/>
      <c r="IT597" s="355"/>
      <c r="IU597" s="355"/>
      <c r="IV597" s="355"/>
      <c r="IW597" s="355"/>
    </row>
    <row r="598" customFormat="false" ht="12.75" hidden="false" customHeight="false" outlineLevel="1" collapsed="false">
      <c r="A598" s="273"/>
      <c r="B598" s="367"/>
      <c r="C598" s="367"/>
      <c r="D598" s="361"/>
      <c r="E598" s="361"/>
      <c r="F598" s="361"/>
      <c r="G598" s="361"/>
      <c r="H598" s="361"/>
      <c r="I598" s="361"/>
      <c r="J598" s="361"/>
      <c r="K598" s="361"/>
      <c r="L598" s="361"/>
      <c r="M598" s="361"/>
      <c r="N598" s="361"/>
      <c r="O598" s="361"/>
      <c r="P598" s="361"/>
      <c r="Q598" s="361"/>
      <c r="R598" s="361"/>
      <c r="S598" s="361"/>
      <c r="T598" s="361"/>
      <c r="U598" s="361"/>
      <c r="V598" s="361"/>
      <c r="W598" s="361"/>
      <c r="X598" s="361"/>
      <c r="Y598" s="361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  <c r="AM598" s="355"/>
      <c r="AN598" s="355"/>
      <c r="AO598" s="355"/>
      <c r="AP598" s="355"/>
      <c r="AQ598" s="355"/>
      <c r="AR598" s="355"/>
      <c r="AS598" s="355"/>
      <c r="AT598" s="355"/>
      <c r="AU598" s="355"/>
      <c r="AV598" s="355"/>
      <c r="AW598" s="355"/>
      <c r="AX598" s="355"/>
      <c r="AY598" s="355"/>
      <c r="AZ598" s="355"/>
      <c r="BA598" s="355"/>
      <c r="BB598" s="355"/>
      <c r="BC598" s="355"/>
      <c r="BD598" s="355"/>
      <c r="BE598" s="355"/>
      <c r="BF598" s="355"/>
      <c r="BG598" s="355"/>
      <c r="BH598" s="355"/>
      <c r="BI598" s="355"/>
      <c r="BJ598" s="355"/>
      <c r="BK598" s="355"/>
      <c r="BL598" s="355"/>
      <c r="BM598" s="355"/>
      <c r="BN598" s="355"/>
      <c r="BO598" s="355"/>
      <c r="BP598" s="355"/>
      <c r="BQ598" s="355"/>
      <c r="BR598" s="355"/>
      <c r="BS598" s="355"/>
      <c r="BT598" s="355"/>
      <c r="BU598" s="355"/>
      <c r="BV598" s="355"/>
      <c r="BW598" s="355"/>
      <c r="BX598" s="355"/>
      <c r="BY598" s="355"/>
      <c r="BZ598" s="355"/>
      <c r="CA598" s="355"/>
      <c r="CB598" s="355"/>
      <c r="CC598" s="355"/>
      <c r="CD598" s="355"/>
      <c r="CE598" s="355"/>
      <c r="CF598" s="355"/>
      <c r="CG598" s="355"/>
      <c r="CH598" s="355"/>
      <c r="CI598" s="355"/>
      <c r="CJ598" s="355"/>
      <c r="CK598" s="355"/>
      <c r="CL598" s="355"/>
      <c r="CM598" s="355"/>
      <c r="CN598" s="355"/>
      <c r="CO598" s="355"/>
      <c r="CP598" s="355"/>
      <c r="CQ598" s="355"/>
      <c r="CR598" s="355"/>
      <c r="CS598" s="355"/>
      <c r="CT598" s="355"/>
      <c r="CU598" s="355"/>
      <c r="CV598" s="355"/>
      <c r="CW598" s="355"/>
      <c r="CX598" s="355"/>
      <c r="CY598" s="355"/>
      <c r="CZ598" s="355"/>
      <c r="DA598" s="355"/>
      <c r="DB598" s="355"/>
      <c r="DC598" s="355"/>
      <c r="DD598" s="355"/>
      <c r="DE598" s="355"/>
      <c r="DF598" s="355"/>
      <c r="DG598" s="355"/>
      <c r="DH598" s="355"/>
      <c r="DI598" s="355"/>
      <c r="DJ598" s="355"/>
      <c r="DK598" s="355"/>
      <c r="DL598" s="355"/>
      <c r="DM598" s="355"/>
      <c r="DN598" s="355"/>
      <c r="DO598" s="355"/>
      <c r="DP598" s="355"/>
      <c r="DQ598" s="355"/>
      <c r="DR598" s="355"/>
      <c r="DS598" s="355"/>
      <c r="DT598" s="355"/>
      <c r="DU598" s="355"/>
      <c r="DV598" s="355"/>
      <c r="DW598" s="355"/>
      <c r="DX598" s="355"/>
      <c r="DY598" s="355"/>
      <c r="DZ598" s="355"/>
      <c r="EA598" s="355"/>
      <c r="EB598" s="355"/>
      <c r="EC598" s="355"/>
      <c r="ED598" s="355"/>
      <c r="EE598" s="355"/>
      <c r="EF598" s="355"/>
      <c r="EG598" s="355"/>
      <c r="EH598" s="355"/>
      <c r="EI598" s="355"/>
      <c r="EJ598" s="355"/>
      <c r="EK598" s="355"/>
      <c r="EL598" s="355"/>
      <c r="EM598" s="355"/>
      <c r="EN598" s="355"/>
      <c r="EO598" s="355"/>
      <c r="EP598" s="355"/>
      <c r="EQ598" s="355"/>
      <c r="ER598" s="355"/>
      <c r="ES598" s="355"/>
      <c r="ET598" s="355"/>
      <c r="EU598" s="355"/>
      <c r="EV598" s="355"/>
      <c r="EW598" s="355"/>
      <c r="EX598" s="355"/>
      <c r="EY598" s="355"/>
      <c r="EZ598" s="355"/>
      <c r="FA598" s="355"/>
      <c r="FB598" s="355"/>
      <c r="FC598" s="355"/>
      <c r="FD598" s="355"/>
      <c r="FE598" s="355"/>
      <c r="FF598" s="355"/>
      <c r="FG598" s="355"/>
      <c r="FH598" s="355"/>
      <c r="FI598" s="355"/>
      <c r="FJ598" s="355"/>
      <c r="FK598" s="355"/>
      <c r="FL598" s="355"/>
      <c r="FM598" s="355"/>
      <c r="FN598" s="355"/>
      <c r="FO598" s="355"/>
      <c r="FP598" s="355"/>
      <c r="FQ598" s="355"/>
      <c r="FR598" s="355"/>
      <c r="FS598" s="355"/>
      <c r="FT598" s="355"/>
      <c r="FU598" s="355"/>
      <c r="FV598" s="355"/>
      <c r="FW598" s="355"/>
      <c r="FX598" s="355"/>
      <c r="FY598" s="355"/>
      <c r="FZ598" s="355"/>
      <c r="GA598" s="355"/>
      <c r="GB598" s="355"/>
      <c r="GC598" s="355"/>
      <c r="GD598" s="355"/>
      <c r="GE598" s="355"/>
      <c r="GF598" s="355"/>
      <c r="GG598" s="355"/>
      <c r="GH598" s="355"/>
      <c r="GI598" s="355"/>
      <c r="GJ598" s="355"/>
      <c r="GK598" s="355"/>
      <c r="GL598" s="355"/>
      <c r="GM598" s="355"/>
      <c r="GN598" s="355"/>
      <c r="GO598" s="355"/>
      <c r="GP598" s="355"/>
      <c r="GQ598" s="355"/>
      <c r="GR598" s="355"/>
      <c r="GS598" s="355"/>
      <c r="GT598" s="355"/>
      <c r="GU598" s="355"/>
      <c r="GV598" s="355"/>
      <c r="GW598" s="355"/>
      <c r="GX598" s="355"/>
      <c r="GY598" s="355"/>
      <c r="GZ598" s="355"/>
      <c r="HA598" s="355"/>
      <c r="HB598" s="355"/>
      <c r="HC598" s="355"/>
      <c r="HD598" s="355"/>
      <c r="HE598" s="355"/>
      <c r="HF598" s="355"/>
      <c r="HG598" s="355"/>
      <c r="HH598" s="355"/>
      <c r="HI598" s="355"/>
      <c r="HJ598" s="355"/>
      <c r="HK598" s="355"/>
      <c r="HL598" s="355"/>
      <c r="HM598" s="355"/>
      <c r="HN598" s="355"/>
      <c r="HO598" s="355"/>
      <c r="HP598" s="355"/>
      <c r="HQ598" s="355"/>
      <c r="HR598" s="355"/>
      <c r="HS598" s="355"/>
      <c r="HT598" s="355"/>
      <c r="HU598" s="355"/>
      <c r="HV598" s="355"/>
      <c r="HW598" s="355"/>
      <c r="HX598" s="355"/>
      <c r="HY598" s="355"/>
      <c r="HZ598" s="355"/>
      <c r="IA598" s="355"/>
      <c r="IB598" s="355"/>
      <c r="IC598" s="355"/>
      <c r="ID598" s="355"/>
      <c r="IE598" s="355"/>
      <c r="IF598" s="355"/>
      <c r="IG598" s="355"/>
      <c r="IH598" s="355"/>
      <c r="II598" s="355"/>
      <c r="IJ598" s="355"/>
      <c r="IK598" s="355"/>
      <c r="IL598" s="355"/>
      <c r="IM598" s="355"/>
      <c r="IN598" s="355"/>
      <c r="IO598" s="355"/>
      <c r="IP598" s="355"/>
      <c r="IQ598" s="355"/>
      <c r="IR598" s="355"/>
      <c r="IS598" s="355"/>
      <c r="IT598" s="355"/>
      <c r="IU598" s="355"/>
      <c r="IV598" s="355"/>
      <c r="IW598" s="355"/>
    </row>
    <row r="599" customFormat="false" ht="12.75" hidden="false" customHeight="false" outlineLevel="1" collapsed="false">
      <c r="A599" s="273"/>
      <c r="B599" s="367"/>
      <c r="C599" s="367"/>
      <c r="D599" s="361"/>
      <c r="E599" s="361"/>
      <c r="F599" s="361"/>
      <c r="G599" s="361"/>
      <c r="H599" s="361"/>
      <c r="I599" s="361"/>
      <c r="J599" s="361"/>
      <c r="K599" s="361"/>
      <c r="L599" s="361"/>
      <c r="M599" s="361"/>
      <c r="N599" s="361"/>
      <c r="O599" s="361"/>
      <c r="P599" s="361"/>
      <c r="Q599" s="361"/>
      <c r="R599" s="361"/>
      <c r="S599" s="361"/>
      <c r="T599" s="361"/>
      <c r="U599" s="361"/>
      <c r="V599" s="361"/>
      <c r="W599" s="361"/>
      <c r="X599" s="361"/>
      <c r="Y599" s="361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  <c r="AM599" s="355"/>
      <c r="AN599" s="355"/>
      <c r="AO599" s="355"/>
      <c r="AP599" s="355"/>
      <c r="AQ599" s="355"/>
      <c r="AR599" s="355"/>
      <c r="AS599" s="355"/>
      <c r="AT599" s="355"/>
      <c r="AU599" s="355"/>
      <c r="AV599" s="355"/>
      <c r="AW599" s="355"/>
      <c r="AX599" s="355"/>
      <c r="AY599" s="355"/>
      <c r="AZ599" s="355"/>
      <c r="BA599" s="355"/>
      <c r="BB599" s="355"/>
      <c r="BC599" s="355"/>
      <c r="BD599" s="355"/>
      <c r="BE599" s="355"/>
      <c r="BF599" s="355"/>
      <c r="BG599" s="355"/>
      <c r="BH599" s="355"/>
      <c r="BI599" s="355"/>
      <c r="BJ599" s="355"/>
      <c r="BK599" s="355"/>
      <c r="BL599" s="355"/>
      <c r="BM599" s="355"/>
      <c r="BN599" s="355"/>
      <c r="BO599" s="355"/>
      <c r="BP599" s="355"/>
      <c r="BQ599" s="355"/>
      <c r="BR599" s="355"/>
      <c r="BS599" s="355"/>
      <c r="BT599" s="355"/>
      <c r="BU599" s="355"/>
      <c r="BV599" s="355"/>
      <c r="BW599" s="355"/>
      <c r="BX599" s="355"/>
      <c r="BY599" s="355"/>
      <c r="BZ599" s="355"/>
      <c r="CA599" s="355"/>
      <c r="CB599" s="355"/>
      <c r="CC599" s="355"/>
      <c r="CD599" s="355"/>
      <c r="CE599" s="355"/>
      <c r="CF599" s="355"/>
      <c r="CG599" s="355"/>
      <c r="CH599" s="355"/>
      <c r="CI599" s="355"/>
      <c r="CJ599" s="355"/>
      <c r="CK599" s="355"/>
      <c r="CL599" s="355"/>
      <c r="CM599" s="355"/>
      <c r="CN599" s="355"/>
      <c r="CO599" s="355"/>
      <c r="CP599" s="355"/>
      <c r="CQ599" s="355"/>
      <c r="CR599" s="355"/>
      <c r="CS599" s="355"/>
      <c r="CT599" s="355"/>
      <c r="CU599" s="355"/>
      <c r="CV599" s="355"/>
      <c r="CW599" s="355"/>
      <c r="CX599" s="355"/>
      <c r="CY599" s="355"/>
      <c r="CZ599" s="355"/>
      <c r="DA599" s="355"/>
      <c r="DB599" s="355"/>
      <c r="DC599" s="355"/>
      <c r="DD599" s="355"/>
      <c r="DE599" s="355"/>
      <c r="DF599" s="355"/>
      <c r="DG599" s="355"/>
      <c r="DH599" s="355"/>
      <c r="DI599" s="355"/>
      <c r="DJ599" s="355"/>
      <c r="DK599" s="355"/>
      <c r="DL599" s="355"/>
      <c r="DM599" s="355"/>
      <c r="DN599" s="355"/>
      <c r="DO599" s="355"/>
      <c r="DP599" s="355"/>
      <c r="DQ599" s="355"/>
      <c r="DR599" s="355"/>
      <c r="DS599" s="355"/>
      <c r="DT599" s="355"/>
      <c r="DU599" s="355"/>
      <c r="DV599" s="355"/>
      <c r="DW599" s="355"/>
      <c r="DX599" s="355"/>
      <c r="DY599" s="355"/>
      <c r="DZ599" s="355"/>
      <c r="EA599" s="355"/>
      <c r="EB599" s="355"/>
      <c r="EC599" s="355"/>
      <c r="ED599" s="355"/>
      <c r="EE599" s="355"/>
      <c r="EF599" s="355"/>
      <c r="EG599" s="355"/>
      <c r="EH599" s="355"/>
      <c r="EI599" s="355"/>
      <c r="EJ599" s="355"/>
      <c r="EK599" s="355"/>
      <c r="EL599" s="355"/>
      <c r="EM599" s="355"/>
      <c r="EN599" s="355"/>
      <c r="EO599" s="355"/>
      <c r="EP599" s="355"/>
      <c r="EQ599" s="355"/>
      <c r="ER599" s="355"/>
      <c r="ES599" s="355"/>
      <c r="ET599" s="355"/>
      <c r="EU599" s="355"/>
      <c r="EV599" s="355"/>
      <c r="EW599" s="355"/>
      <c r="EX599" s="355"/>
      <c r="EY599" s="355"/>
      <c r="EZ599" s="355"/>
      <c r="FA599" s="355"/>
      <c r="FB599" s="355"/>
      <c r="FC599" s="355"/>
      <c r="FD599" s="355"/>
      <c r="FE599" s="355"/>
      <c r="FF599" s="355"/>
      <c r="FG599" s="355"/>
      <c r="FH599" s="355"/>
      <c r="FI599" s="355"/>
      <c r="FJ599" s="355"/>
      <c r="FK599" s="355"/>
      <c r="FL599" s="355"/>
      <c r="FM599" s="355"/>
      <c r="FN599" s="355"/>
      <c r="FO599" s="355"/>
      <c r="FP599" s="355"/>
      <c r="FQ599" s="355"/>
      <c r="FR599" s="355"/>
      <c r="FS599" s="355"/>
      <c r="FT599" s="355"/>
      <c r="FU599" s="355"/>
      <c r="FV599" s="355"/>
      <c r="FW599" s="355"/>
      <c r="FX599" s="355"/>
      <c r="FY599" s="355"/>
      <c r="FZ599" s="355"/>
      <c r="GA599" s="355"/>
      <c r="GB599" s="355"/>
      <c r="GC599" s="355"/>
      <c r="GD599" s="355"/>
      <c r="GE599" s="355"/>
      <c r="GF599" s="355"/>
      <c r="GG599" s="355"/>
      <c r="GH599" s="355"/>
      <c r="GI599" s="355"/>
      <c r="GJ599" s="355"/>
      <c r="GK599" s="355"/>
      <c r="GL599" s="355"/>
      <c r="GM599" s="355"/>
      <c r="GN599" s="355"/>
      <c r="GO599" s="355"/>
      <c r="GP599" s="355"/>
      <c r="GQ599" s="355"/>
      <c r="GR599" s="355"/>
      <c r="GS599" s="355"/>
      <c r="GT599" s="355"/>
      <c r="GU599" s="355"/>
      <c r="GV599" s="355"/>
      <c r="GW599" s="355"/>
      <c r="GX599" s="355"/>
      <c r="GY599" s="355"/>
      <c r="GZ599" s="355"/>
      <c r="HA599" s="355"/>
      <c r="HB599" s="355"/>
      <c r="HC599" s="355"/>
      <c r="HD599" s="355"/>
      <c r="HE599" s="355"/>
      <c r="HF599" s="355"/>
      <c r="HG599" s="355"/>
      <c r="HH599" s="355"/>
      <c r="HI599" s="355"/>
      <c r="HJ599" s="355"/>
      <c r="HK599" s="355"/>
      <c r="HL599" s="355"/>
      <c r="HM599" s="355"/>
      <c r="HN599" s="355"/>
      <c r="HO599" s="355"/>
      <c r="HP599" s="355"/>
      <c r="HQ599" s="355"/>
      <c r="HR599" s="355"/>
      <c r="HS599" s="355"/>
      <c r="HT599" s="355"/>
      <c r="HU599" s="355"/>
      <c r="HV599" s="355"/>
      <c r="HW599" s="355"/>
      <c r="HX599" s="355"/>
      <c r="HY599" s="355"/>
      <c r="HZ599" s="355"/>
      <c r="IA599" s="355"/>
      <c r="IB599" s="355"/>
      <c r="IC599" s="355"/>
      <c r="ID599" s="355"/>
      <c r="IE599" s="355"/>
      <c r="IF599" s="355"/>
      <c r="IG599" s="355"/>
      <c r="IH599" s="355"/>
      <c r="II599" s="355"/>
      <c r="IJ599" s="355"/>
      <c r="IK599" s="355"/>
      <c r="IL599" s="355"/>
      <c r="IM599" s="355"/>
      <c r="IN599" s="355"/>
      <c r="IO599" s="355"/>
      <c r="IP599" s="355"/>
      <c r="IQ599" s="355"/>
      <c r="IR599" s="355"/>
      <c r="IS599" s="355"/>
      <c r="IT599" s="355"/>
      <c r="IU599" s="355"/>
      <c r="IV599" s="355"/>
      <c r="IW599" s="355"/>
    </row>
    <row r="600" customFormat="false" ht="12.75" hidden="false" customHeight="false" outlineLevel="1" collapsed="false">
      <c r="A600" s="273"/>
      <c r="B600" s="367"/>
      <c r="C600" s="367"/>
      <c r="D600" s="361"/>
      <c r="E600" s="361"/>
      <c r="F600" s="361"/>
      <c r="G600" s="361"/>
      <c r="H600" s="361"/>
      <c r="I600" s="361"/>
      <c r="J600" s="361"/>
      <c r="K600" s="361"/>
      <c r="L600" s="361"/>
      <c r="M600" s="361"/>
      <c r="N600" s="361"/>
      <c r="O600" s="361"/>
      <c r="P600" s="361"/>
      <c r="Q600" s="361"/>
      <c r="R600" s="361"/>
      <c r="S600" s="361"/>
      <c r="T600" s="361"/>
      <c r="U600" s="361"/>
      <c r="V600" s="361"/>
      <c r="W600" s="361"/>
      <c r="X600" s="361"/>
      <c r="Y600" s="361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  <c r="AM600" s="355"/>
      <c r="AN600" s="355"/>
      <c r="AO600" s="355"/>
      <c r="AP600" s="355"/>
      <c r="AQ600" s="355"/>
      <c r="AR600" s="355"/>
      <c r="AS600" s="355"/>
      <c r="AT600" s="355"/>
      <c r="AU600" s="355"/>
      <c r="AV600" s="355"/>
      <c r="AW600" s="355"/>
      <c r="AX600" s="355"/>
      <c r="AY600" s="355"/>
      <c r="AZ600" s="355"/>
      <c r="BA600" s="355"/>
      <c r="BB600" s="355"/>
      <c r="BC600" s="355"/>
      <c r="BD600" s="355"/>
      <c r="BE600" s="355"/>
      <c r="BF600" s="355"/>
      <c r="BG600" s="355"/>
      <c r="BH600" s="355"/>
      <c r="BI600" s="355"/>
      <c r="BJ600" s="355"/>
      <c r="BK600" s="355"/>
      <c r="BL600" s="355"/>
      <c r="BM600" s="355"/>
      <c r="BN600" s="355"/>
      <c r="BO600" s="355"/>
      <c r="BP600" s="355"/>
      <c r="BQ600" s="355"/>
      <c r="BR600" s="355"/>
      <c r="BS600" s="355"/>
      <c r="BT600" s="355"/>
      <c r="BU600" s="355"/>
      <c r="BV600" s="355"/>
      <c r="BW600" s="355"/>
      <c r="BX600" s="355"/>
      <c r="BY600" s="355"/>
      <c r="BZ600" s="355"/>
      <c r="CA600" s="355"/>
      <c r="CB600" s="355"/>
      <c r="CC600" s="355"/>
      <c r="CD600" s="355"/>
      <c r="CE600" s="355"/>
      <c r="CF600" s="355"/>
      <c r="CG600" s="355"/>
      <c r="CH600" s="355"/>
      <c r="CI600" s="355"/>
      <c r="CJ600" s="355"/>
      <c r="CK600" s="355"/>
      <c r="CL600" s="355"/>
      <c r="CM600" s="355"/>
      <c r="CN600" s="355"/>
      <c r="CO600" s="355"/>
      <c r="CP600" s="355"/>
      <c r="CQ600" s="355"/>
      <c r="CR600" s="355"/>
      <c r="CS600" s="355"/>
      <c r="CT600" s="355"/>
      <c r="CU600" s="355"/>
      <c r="CV600" s="355"/>
      <c r="CW600" s="355"/>
      <c r="CX600" s="355"/>
      <c r="CY600" s="355"/>
      <c r="CZ600" s="355"/>
      <c r="DA600" s="355"/>
      <c r="DB600" s="355"/>
      <c r="DC600" s="355"/>
      <c r="DD600" s="355"/>
      <c r="DE600" s="355"/>
      <c r="DF600" s="355"/>
      <c r="DG600" s="355"/>
      <c r="DH600" s="355"/>
      <c r="DI600" s="355"/>
      <c r="DJ600" s="355"/>
      <c r="DK600" s="355"/>
      <c r="DL600" s="355"/>
      <c r="DM600" s="355"/>
      <c r="DN600" s="355"/>
      <c r="DO600" s="355"/>
      <c r="DP600" s="355"/>
      <c r="DQ600" s="355"/>
      <c r="DR600" s="355"/>
      <c r="DS600" s="355"/>
      <c r="DT600" s="355"/>
      <c r="DU600" s="355"/>
      <c r="DV600" s="355"/>
      <c r="DW600" s="355"/>
      <c r="DX600" s="355"/>
      <c r="DY600" s="355"/>
      <c r="DZ600" s="355"/>
      <c r="EA600" s="355"/>
      <c r="EB600" s="355"/>
      <c r="EC600" s="355"/>
      <c r="ED600" s="355"/>
      <c r="EE600" s="355"/>
      <c r="EF600" s="355"/>
      <c r="EG600" s="355"/>
      <c r="EH600" s="355"/>
      <c r="EI600" s="355"/>
      <c r="EJ600" s="355"/>
      <c r="EK600" s="355"/>
      <c r="EL600" s="355"/>
      <c r="EM600" s="355"/>
      <c r="EN600" s="355"/>
      <c r="EO600" s="355"/>
      <c r="EP600" s="355"/>
      <c r="EQ600" s="355"/>
      <c r="ER600" s="355"/>
      <c r="ES600" s="355"/>
      <c r="ET600" s="355"/>
      <c r="EU600" s="355"/>
      <c r="EV600" s="355"/>
      <c r="EW600" s="355"/>
      <c r="EX600" s="355"/>
      <c r="EY600" s="355"/>
      <c r="EZ600" s="355"/>
      <c r="FA600" s="355"/>
      <c r="FB600" s="355"/>
      <c r="FC600" s="355"/>
      <c r="FD600" s="355"/>
      <c r="FE600" s="355"/>
      <c r="FF600" s="355"/>
      <c r="FG600" s="355"/>
      <c r="FH600" s="355"/>
      <c r="FI600" s="355"/>
      <c r="FJ600" s="355"/>
      <c r="FK600" s="355"/>
      <c r="FL600" s="355"/>
      <c r="FM600" s="355"/>
      <c r="FN600" s="355"/>
      <c r="FO600" s="355"/>
      <c r="FP600" s="355"/>
      <c r="FQ600" s="355"/>
      <c r="FR600" s="355"/>
      <c r="FS600" s="355"/>
      <c r="FT600" s="355"/>
      <c r="FU600" s="355"/>
      <c r="FV600" s="355"/>
      <c r="FW600" s="355"/>
      <c r="FX600" s="355"/>
      <c r="FY600" s="355"/>
      <c r="FZ600" s="355"/>
      <c r="GA600" s="355"/>
      <c r="GB600" s="355"/>
      <c r="GC600" s="355"/>
      <c r="GD600" s="355"/>
      <c r="GE600" s="355"/>
      <c r="GF600" s="355"/>
      <c r="GG600" s="355"/>
      <c r="GH600" s="355"/>
      <c r="GI600" s="355"/>
      <c r="GJ600" s="355"/>
      <c r="GK600" s="355"/>
      <c r="GL600" s="355"/>
      <c r="GM600" s="355"/>
      <c r="GN600" s="355"/>
      <c r="GO600" s="355"/>
      <c r="GP600" s="355"/>
      <c r="GQ600" s="355"/>
      <c r="GR600" s="355"/>
      <c r="GS600" s="355"/>
      <c r="GT600" s="355"/>
      <c r="GU600" s="355"/>
      <c r="GV600" s="355"/>
      <c r="GW600" s="355"/>
      <c r="GX600" s="355"/>
      <c r="GY600" s="355"/>
      <c r="GZ600" s="355"/>
      <c r="HA600" s="355"/>
      <c r="HB600" s="355"/>
      <c r="HC600" s="355"/>
      <c r="HD600" s="355"/>
      <c r="HE600" s="355"/>
      <c r="HF600" s="355"/>
      <c r="HG600" s="355"/>
      <c r="HH600" s="355"/>
      <c r="HI600" s="355"/>
      <c r="HJ600" s="355"/>
      <c r="HK600" s="355"/>
      <c r="HL600" s="355"/>
      <c r="HM600" s="355"/>
      <c r="HN600" s="355"/>
      <c r="HO600" s="355"/>
      <c r="HP600" s="355"/>
      <c r="HQ600" s="355"/>
      <c r="HR600" s="355"/>
      <c r="HS600" s="355"/>
      <c r="HT600" s="355"/>
      <c r="HU600" s="355"/>
      <c r="HV600" s="355"/>
      <c r="HW600" s="355"/>
      <c r="HX600" s="355"/>
      <c r="HY600" s="355"/>
      <c r="HZ600" s="355"/>
      <c r="IA600" s="355"/>
      <c r="IB600" s="355"/>
      <c r="IC600" s="355"/>
      <c r="ID600" s="355"/>
      <c r="IE600" s="355"/>
      <c r="IF600" s="355"/>
      <c r="IG600" s="355"/>
      <c r="IH600" s="355"/>
      <c r="II600" s="355"/>
      <c r="IJ600" s="355"/>
      <c r="IK600" s="355"/>
      <c r="IL600" s="355"/>
      <c r="IM600" s="355"/>
      <c r="IN600" s="355"/>
      <c r="IO600" s="355"/>
      <c r="IP600" s="355"/>
      <c r="IQ600" s="355"/>
      <c r="IR600" s="355"/>
      <c r="IS600" s="355"/>
      <c r="IT600" s="355"/>
      <c r="IU600" s="355"/>
      <c r="IV600" s="355"/>
      <c r="IW600" s="355"/>
    </row>
    <row r="601" customFormat="false" ht="12.75" hidden="false" customHeight="false" outlineLevel="1" collapsed="false">
      <c r="A601" s="235"/>
      <c r="B601" s="235"/>
      <c r="C601" s="235"/>
      <c r="D601" s="235"/>
      <c r="E601" s="235"/>
      <c r="F601" s="235"/>
      <c r="G601" s="235"/>
      <c r="H601" s="235"/>
      <c r="I601" s="235"/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</row>
    <row r="602" customFormat="false" ht="12.75" hidden="false" customHeight="false" outlineLevel="1" collapsed="false">
      <c r="A602" s="235"/>
      <c r="B602" s="235"/>
      <c r="C602" s="235"/>
      <c r="D602" s="235"/>
      <c r="E602" s="235"/>
      <c r="F602" s="235"/>
      <c r="G602" s="235"/>
      <c r="H602" s="235"/>
      <c r="I602" s="235"/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</row>
    <row r="603" customFormat="false" ht="12.75" hidden="false" customHeight="false" outlineLevel="1" collapsed="false">
      <c r="A603" s="235"/>
      <c r="B603" s="235"/>
      <c r="C603" s="235"/>
      <c r="D603" s="235"/>
      <c r="E603" s="235"/>
      <c r="F603" s="235"/>
      <c r="G603" s="235"/>
      <c r="H603" s="235"/>
      <c r="I603" s="235"/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</row>
    <row r="604" customFormat="false" ht="12.75" hidden="false" customHeight="false" outlineLevel="1" collapsed="false">
      <c r="A604" s="242"/>
      <c r="B604" s="235"/>
      <c r="C604" s="235"/>
      <c r="D604" s="235"/>
      <c r="E604" s="235"/>
      <c r="F604" s="235"/>
      <c r="G604" s="235"/>
      <c r="H604" s="235"/>
      <c r="I604" s="235"/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</row>
    <row r="605" customFormat="false" ht="12.75" hidden="false" customHeight="false" outlineLevel="1" collapsed="false">
      <c r="A605" s="256"/>
      <c r="B605" s="235"/>
      <c r="C605" s="235"/>
      <c r="D605" s="235"/>
      <c r="E605" s="235"/>
      <c r="F605" s="235"/>
      <c r="G605" s="235"/>
      <c r="H605" s="235"/>
      <c r="I605" s="235"/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</row>
    <row r="606" customFormat="false" ht="12.75" hidden="false" customHeight="false" outlineLevel="1" collapsed="false">
      <c r="A606" s="369"/>
      <c r="B606" s="235"/>
      <c r="C606" s="235"/>
      <c r="D606" s="235"/>
      <c r="E606" s="346"/>
      <c r="F606" s="346"/>
      <c r="G606" s="346"/>
      <c r="H606" s="346"/>
      <c r="I606" s="346"/>
      <c r="J606" s="346"/>
      <c r="K606" s="346"/>
      <c r="L606" s="346"/>
      <c r="M606" s="346"/>
      <c r="N606" s="346"/>
      <c r="O606" s="346"/>
      <c r="P606" s="346"/>
      <c r="Q606" s="235"/>
      <c r="R606" s="235"/>
      <c r="S606" s="235"/>
      <c r="T606" s="235"/>
      <c r="U606" s="235"/>
      <c r="V606" s="235"/>
      <c r="W606" s="235"/>
      <c r="X606" s="235"/>
      <c r="Y606" s="235"/>
    </row>
    <row r="607" customFormat="false" ht="12.75" hidden="false" customHeight="false" outlineLevel="1" collapsed="false">
      <c r="A607" s="235"/>
      <c r="B607" s="235"/>
      <c r="C607" s="235"/>
      <c r="D607" s="235"/>
      <c r="E607" s="235"/>
      <c r="F607" s="235"/>
      <c r="G607" s="235"/>
      <c r="H607" s="235"/>
      <c r="I607" s="235"/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</row>
    <row r="608" customFormat="false" ht="12.75" hidden="false" customHeight="false" outlineLevel="1" collapsed="false">
      <c r="A608" s="242"/>
      <c r="B608" s="242"/>
      <c r="C608" s="242"/>
      <c r="D608" s="244"/>
      <c r="E608" s="244"/>
      <c r="F608" s="244"/>
      <c r="G608" s="244"/>
      <c r="H608" s="244"/>
      <c r="I608" s="244"/>
      <c r="J608" s="244"/>
      <c r="K608" s="244"/>
      <c r="L608" s="244"/>
      <c r="M608" s="244"/>
      <c r="N608" s="244"/>
      <c r="O608" s="244"/>
      <c r="P608" s="244"/>
      <c r="Q608" s="235"/>
      <c r="R608" s="235"/>
      <c r="S608" s="235"/>
      <c r="T608" s="235"/>
      <c r="U608" s="235"/>
      <c r="V608" s="235"/>
      <c r="W608" s="235"/>
      <c r="X608" s="235"/>
      <c r="Y608" s="235"/>
    </row>
    <row r="609" customFormat="false" ht="12.75" hidden="true" customHeight="false" outlineLevel="2" collapsed="false">
      <c r="A609" s="256"/>
      <c r="B609" s="235"/>
      <c r="C609" s="235"/>
      <c r="D609" s="235"/>
      <c r="E609" s="235"/>
      <c r="F609" s="235"/>
      <c r="G609" s="235"/>
      <c r="H609" s="235"/>
      <c r="I609" s="235"/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</row>
    <row r="610" customFormat="false" ht="12.75" hidden="true" customHeight="false" outlineLevel="2" collapsed="false">
      <c r="A610" s="339"/>
      <c r="B610" s="235"/>
      <c r="C610" s="235"/>
      <c r="D610" s="235"/>
      <c r="E610" s="340"/>
      <c r="F610" s="340"/>
      <c r="G610" s="340"/>
      <c r="H610" s="340"/>
      <c r="I610" s="340"/>
      <c r="J610" s="340"/>
      <c r="K610" s="340"/>
      <c r="L610" s="340"/>
      <c r="M610" s="340"/>
      <c r="N610" s="340"/>
      <c r="O610" s="340"/>
      <c r="P610" s="340"/>
      <c r="Q610" s="235"/>
      <c r="R610" s="235"/>
      <c r="S610" s="235"/>
      <c r="T610" s="235"/>
      <c r="U610" s="235"/>
      <c r="V610" s="235"/>
      <c r="W610" s="235"/>
      <c r="X610" s="235"/>
      <c r="Y610" s="235"/>
    </row>
    <row r="611" customFormat="false" ht="12.75" hidden="true" customHeight="false" outlineLevel="2" collapsed="false">
      <c r="A611" s="339"/>
      <c r="B611" s="235"/>
      <c r="C611" s="235"/>
      <c r="D611" s="235"/>
      <c r="E611" s="340"/>
      <c r="F611" s="340"/>
      <c r="G611" s="340"/>
      <c r="H611" s="340"/>
      <c r="I611" s="340"/>
      <c r="J611" s="340"/>
      <c r="K611" s="340"/>
      <c r="L611" s="340"/>
      <c r="M611" s="340"/>
      <c r="N611" s="340"/>
      <c r="O611" s="340"/>
      <c r="P611" s="340"/>
      <c r="Q611" s="235"/>
      <c r="R611" s="235"/>
      <c r="S611" s="235"/>
      <c r="T611" s="235"/>
      <c r="U611" s="235"/>
      <c r="V611" s="235"/>
      <c r="W611" s="235"/>
      <c r="X611" s="235"/>
      <c r="Y611" s="235"/>
    </row>
    <row r="612" customFormat="false" ht="12.75" hidden="true" customHeight="false" outlineLevel="2" collapsed="false">
      <c r="A612" s="339"/>
      <c r="B612" s="235"/>
      <c r="C612" s="235"/>
      <c r="D612" s="235"/>
      <c r="E612" s="340"/>
      <c r="F612" s="340"/>
      <c r="G612" s="340"/>
      <c r="H612" s="340"/>
      <c r="I612" s="340"/>
      <c r="J612" s="340"/>
      <c r="K612" s="340"/>
      <c r="L612" s="340"/>
      <c r="M612" s="340"/>
      <c r="N612" s="340"/>
      <c r="O612" s="340"/>
      <c r="P612" s="340"/>
      <c r="Q612" s="235"/>
      <c r="R612" s="235"/>
      <c r="S612" s="235"/>
      <c r="T612" s="235"/>
      <c r="U612" s="235"/>
      <c r="V612" s="235"/>
      <c r="W612" s="235"/>
      <c r="X612" s="235"/>
      <c r="Y612" s="235"/>
    </row>
    <row r="613" customFormat="false" ht="12.75" hidden="true" customHeight="false" outlineLevel="2" collapsed="false">
      <c r="A613" s="339"/>
      <c r="B613" s="235"/>
      <c r="C613" s="235"/>
      <c r="D613" s="235"/>
      <c r="E613" s="340"/>
      <c r="F613" s="340"/>
      <c r="G613" s="340"/>
      <c r="H613" s="340"/>
      <c r="I613" s="340"/>
      <c r="J613" s="340"/>
      <c r="K613" s="340"/>
      <c r="L613" s="340"/>
      <c r="M613" s="340"/>
      <c r="N613" s="340"/>
      <c r="O613" s="340"/>
      <c r="P613" s="340"/>
      <c r="Q613" s="235"/>
      <c r="R613" s="235"/>
      <c r="S613" s="235"/>
      <c r="T613" s="235"/>
      <c r="U613" s="235"/>
      <c r="V613" s="235"/>
      <c r="W613" s="235"/>
      <c r="X613" s="235"/>
      <c r="Y613" s="235"/>
    </row>
    <row r="614" customFormat="false" ht="12.75" hidden="true" customHeight="false" outlineLevel="2" collapsed="false">
      <c r="A614" s="235"/>
      <c r="B614" s="235"/>
      <c r="C614" s="235"/>
      <c r="D614" s="235"/>
      <c r="E614" s="340"/>
      <c r="F614" s="340"/>
      <c r="G614" s="340"/>
      <c r="H614" s="340"/>
      <c r="I614" s="340"/>
      <c r="J614" s="340"/>
      <c r="K614" s="340"/>
      <c r="L614" s="340"/>
      <c r="M614" s="340"/>
      <c r="N614" s="340"/>
      <c r="O614" s="340"/>
      <c r="P614" s="340"/>
      <c r="Q614" s="235"/>
      <c r="R614" s="235"/>
      <c r="S614" s="235"/>
      <c r="T614" s="235"/>
      <c r="U614" s="235"/>
      <c r="V614" s="235"/>
      <c r="W614" s="235"/>
      <c r="X614" s="235"/>
      <c r="Y614" s="235"/>
    </row>
    <row r="615" customFormat="false" ht="12.75" hidden="true" customHeight="false" outlineLevel="2" collapsed="false">
      <c r="A615" s="256"/>
      <c r="B615" s="235"/>
      <c r="C615" s="235"/>
      <c r="D615" s="235"/>
      <c r="E615" s="340"/>
      <c r="F615" s="340"/>
      <c r="G615" s="340"/>
      <c r="H615" s="340"/>
      <c r="I615" s="340"/>
      <c r="J615" s="340"/>
      <c r="K615" s="340"/>
      <c r="L615" s="340"/>
      <c r="M615" s="340"/>
      <c r="N615" s="340"/>
      <c r="O615" s="340"/>
      <c r="P615" s="340"/>
      <c r="Q615" s="235"/>
      <c r="R615" s="235"/>
      <c r="S615" s="235"/>
      <c r="T615" s="235"/>
      <c r="U615" s="235"/>
      <c r="V615" s="235"/>
      <c r="W615" s="235"/>
      <c r="X615" s="235"/>
      <c r="Y615" s="235"/>
    </row>
    <row r="616" customFormat="false" ht="12.75" hidden="true" customHeight="false" outlineLevel="2" collapsed="false">
      <c r="A616" s="339"/>
      <c r="B616" s="235"/>
      <c r="C616" s="235"/>
      <c r="D616" s="235"/>
      <c r="E616" s="340"/>
      <c r="F616" s="340"/>
      <c r="G616" s="340"/>
      <c r="H616" s="340"/>
      <c r="I616" s="340"/>
      <c r="J616" s="340"/>
      <c r="K616" s="340"/>
      <c r="L616" s="340"/>
      <c r="M616" s="340"/>
      <c r="N616" s="340"/>
      <c r="O616" s="340"/>
      <c r="P616" s="340"/>
      <c r="Q616" s="235"/>
      <c r="R616" s="235"/>
      <c r="S616" s="235"/>
      <c r="T616" s="235"/>
      <c r="U616" s="235"/>
      <c r="V616" s="235"/>
      <c r="W616" s="235"/>
      <c r="X616" s="235"/>
      <c r="Y616" s="235"/>
    </row>
    <row r="617" customFormat="false" ht="12.75" hidden="true" customHeight="false" outlineLevel="2" collapsed="false">
      <c r="A617" s="339"/>
      <c r="B617" s="235"/>
      <c r="C617" s="235"/>
      <c r="D617" s="235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235"/>
      <c r="R617" s="235"/>
      <c r="S617" s="235"/>
      <c r="T617" s="235"/>
      <c r="U617" s="235"/>
      <c r="V617" s="235"/>
      <c r="W617" s="235"/>
      <c r="X617" s="235"/>
      <c r="Y617" s="235"/>
    </row>
    <row r="618" customFormat="false" ht="12.75" hidden="true" customHeight="false" outlineLevel="2" collapsed="false">
      <c r="A618" s="339"/>
      <c r="B618" s="235"/>
      <c r="C618" s="235"/>
      <c r="D618" s="235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235"/>
      <c r="R618" s="235"/>
      <c r="S618" s="235"/>
      <c r="T618" s="235"/>
      <c r="U618" s="235"/>
      <c r="V618" s="235"/>
      <c r="W618" s="235"/>
      <c r="X618" s="235"/>
      <c r="Y618" s="235"/>
    </row>
    <row r="619" customFormat="false" ht="12.75" hidden="true" customHeight="false" outlineLevel="2" collapsed="false">
      <c r="A619" s="339"/>
      <c r="B619" s="235"/>
      <c r="C619" s="235"/>
      <c r="D619" s="235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235"/>
      <c r="R619" s="235"/>
      <c r="S619" s="235"/>
      <c r="T619" s="235"/>
      <c r="U619" s="235"/>
      <c r="V619" s="235"/>
      <c r="W619" s="235"/>
      <c r="X619" s="235"/>
      <c r="Y619" s="235"/>
    </row>
    <row r="620" customFormat="false" ht="12.75" hidden="true" customHeight="false" outlineLevel="2" collapsed="false">
      <c r="A620" s="339"/>
      <c r="B620" s="235"/>
      <c r="C620" s="235"/>
      <c r="D620" s="235"/>
      <c r="E620" s="340"/>
      <c r="F620" s="340"/>
      <c r="G620" s="340"/>
      <c r="H620" s="340"/>
      <c r="I620" s="340"/>
      <c r="J620" s="340"/>
      <c r="K620" s="340"/>
      <c r="L620" s="340"/>
      <c r="M620" s="340"/>
      <c r="N620" s="340"/>
      <c r="O620" s="340"/>
      <c r="P620" s="340"/>
      <c r="Q620" s="235"/>
      <c r="R620" s="235"/>
      <c r="S620" s="235"/>
      <c r="T620" s="235"/>
      <c r="U620" s="235"/>
      <c r="V620" s="235"/>
      <c r="W620" s="235"/>
      <c r="X620" s="235"/>
      <c r="Y620" s="235"/>
    </row>
    <row r="621" customFormat="false" ht="12.75" hidden="true" customHeight="false" outlineLevel="2" collapsed="false">
      <c r="A621" s="339"/>
      <c r="B621" s="235"/>
      <c r="C621" s="235"/>
      <c r="D621" s="235"/>
      <c r="E621" s="340"/>
      <c r="F621" s="340"/>
      <c r="G621" s="340"/>
      <c r="H621" s="340"/>
      <c r="I621" s="340"/>
      <c r="J621" s="340"/>
      <c r="K621" s="340"/>
      <c r="L621" s="340"/>
      <c r="M621" s="340"/>
      <c r="N621" s="340"/>
      <c r="O621" s="340"/>
      <c r="P621" s="340"/>
      <c r="Q621" s="235"/>
      <c r="R621" s="235"/>
      <c r="S621" s="235"/>
      <c r="T621" s="235"/>
      <c r="U621" s="235"/>
      <c r="V621" s="235"/>
      <c r="W621" s="235"/>
      <c r="X621" s="235"/>
      <c r="Y621" s="235"/>
    </row>
    <row r="622" customFormat="false" ht="12.75" hidden="true" customHeight="false" outlineLevel="2" collapsed="false">
      <c r="A622" s="339"/>
      <c r="B622" s="235"/>
      <c r="C622" s="235"/>
      <c r="D622" s="235"/>
      <c r="E622" s="340"/>
      <c r="F622" s="340"/>
      <c r="G622" s="340"/>
      <c r="H622" s="340"/>
      <c r="I622" s="340"/>
      <c r="J622" s="340"/>
      <c r="K622" s="340"/>
      <c r="L622" s="340"/>
      <c r="M622" s="340"/>
      <c r="N622" s="340"/>
      <c r="O622" s="340"/>
      <c r="P622" s="340"/>
      <c r="Q622" s="235"/>
      <c r="R622" s="235"/>
      <c r="S622" s="235"/>
      <c r="T622" s="235"/>
      <c r="U622" s="235"/>
      <c r="V622" s="235"/>
      <c r="W622" s="235"/>
      <c r="X622" s="235"/>
      <c r="Y622" s="235"/>
    </row>
    <row r="623" customFormat="false" ht="12.75" hidden="true" customHeight="false" outlineLevel="2" collapsed="false">
      <c r="A623" s="339"/>
      <c r="B623" s="235"/>
      <c r="C623" s="235"/>
      <c r="D623" s="235"/>
      <c r="E623" s="340"/>
      <c r="F623" s="340"/>
      <c r="G623" s="340"/>
      <c r="H623" s="340"/>
      <c r="I623" s="340"/>
      <c r="J623" s="340"/>
      <c r="K623" s="340"/>
      <c r="L623" s="340"/>
      <c r="M623" s="340"/>
      <c r="N623" s="340"/>
      <c r="O623" s="340"/>
      <c r="P623" s="340"/>
      <c r="Q623" s="235"/>
      <c r="R623" s="235"/>
      <c r="S623" s="235"/>
      <c r="T623" s="235"/>
      <c r="U623" s="235"/>
      <c r="V623" s="235"/>
      <c r="W623" s="235"/>
      <c r="X623" s="235"/>
      <c r="Y623" s="235"/>
    </row>
    <row r="624" customFormat="false" ht="12.75" hidden="true" customHeight="false" outlineLevel="2" collapsed="false">
      <c r="A624" s="339"/>
      <c r="B624" s="235"/>
      <c r="C624" s="235"/>
      <c r="D624" s="235"/>
      <c r="E624" s="340"/>
      <c r="F624" s="340"/>
      <c r="G624" s="340"/>
      <c r="H624" s="340"/>
      <c r="I624" s="340"/>
      <c r="J624" s="340"/>
      <c r="K624" s="340"/>
      <c r="L624" s="340"/>
      <c r="M624" s="340"/>
      <c r="N624" s="340"/>
      <c r="O624" s="340"/>
      <c r="P624" s="340"/>
      <c r="Q624" s="235"/>
      <c r="R624" s="235"/>
      <c r="S624" s="235"/>
      <c r="T624" s="235"/>
      <c r="U624" s="235"/>
      <c r="V624" s="235"/>
      <c r="W624" s="235"/>
      <c r="X624" s="235"/>
      <c r="Y624" s="235"/>
    </row>
    <row r="625" customFormat="false" ht="12.75" hidden="true" customHeight="false" outlineLevel="2" collapsed="false">
      <c r="A625" s="339"/>
      <c r="B625" s="235"/>
      <c r="C625" s="235"/>
      <c r="D625" s="235"/>
      <c r="E625" s="340"/>
      <c r="F625" s="340"/>
      <c r="G625" s="340"/>
      <c r="H625" s="340"/>
      <c r="I625" s="340"/>
      <c r="J625" s="340"/>
      <c r="K625" s="340"/>
      <c r="L625" s="340"/>
      <c r="M625" s="340"/>
      <c r="N625" s="340"/>
      <c r="O625" s="340"/>
      <c r="P625" s="340"/>
      <c r="Q625" s="235"/>
      <c r="R625" s="235"/>
      <c r="S625" s="235"/>
      <c r="T625" s="235"/>
      <c r="U625" s="235"/>
      <c r="V625" s="235"/>
      <c r="W625" s="235"/>
      <c r="X625" s="235"/>
      <c r="Y625" s="235"/>
    </row>
    <row r="626" customFormat="false" ht="12.75" hidden="true" customHeight="false" outlineLevel="2" collapsed="false">
      <c r="A626" s="235"/>
      <c r="B626" s="235"/>
      <c r="C626" s="235"/>
      <c r="D626" s="235"/>
      <c r="E626" s="340"/>
      <c r="F626" s="340"/>
      <c r="G626" s="340"/>
      <c r="H626" s="340"/>
      <c r="I626" s="340"/>
      <c r="J626" s="340"/>
      <c r="K626" s="340"/>
      <c r="L626" s="340"/>
      <c r="M626" s="340"/>
      <c r="N626" s="340"/>
      <c r="O626" s="340"/>
      <c r="P626" s="340"/>
      <c r="Q626" s="235"/>
      <c r="R626" s="235"/>
      <c r="S626" s="235"/>
      <c r="T626" s="235"/>
      <c r="U626" s="235"/>
      <c r="V626" s="235"/>
      <c r="W626" s="235"/>
      <c r="X626" s="235"/>
      <c r="Y626" s="235"/>
    </row>
    <row r="627" customFormat="false" ht="12.75" hidden="true" customHeight="false" outlineLevel="2" collapsed="false">
      <c r="A627" s="235"/>
      <c r="B627" s="235"/>
      <c r="C627" s="235"/>
      <c r="D627" s="235"/>
      <c r="E627" s="340"/>
      <c r="F627" s="340"/>
      <c r="G627" s="340"/>
      <c r="H627" s="340"/>
      <c r="I627" s="340"/>
      <c r="J627" s="340"/>
      <c r="K627" s="340"/>
      <c r="L627" s="340"/>
      <c r="M627" s="340"/>
      <c r="N627" s="340"/>
      <c r="O627" s="340"/>
      <c r="P627" s="340"/>
      <c r="Q627" s="235"/>
      <c r="R627" s="235"/>
      <c r="S627" s="235"/>
      <c r="T627" s="235"/>
      <c r="U627" s="235"/>
      <c r="V627" s="235"/>
      <c r="W627" s="235"/>
      <c r="X627" s="235"/>
      <c r="Y627" s="235"/>
    </row>
    <row r="628" customFormat="false" ht="12.75" hidden="true" customHeight="false" outlineLevel="2" collapsed="false">
      <c r="A628" s="235"/>
      <c r="B628" s="235"/>
      <c r="C628" s="235"/>
      <c r="D628" s="235"/>
      <c r="E628" s="340"/>
      <c r="F628" s="340"/>
      <c r="G628" s="340"/>
      <c r="H628" s="340"/>
      <c r="I628" s="340"/>
      <c r="J628" s="340"/>
      <c r="K628" s="340"/>
      <c r="L628" s="340"/>
      <c r="M628" s="340"/>
      <c r="N628" s="340"/>
      <c r="O628" s="340"/>
      <c r="P628" s="340"/>
      <c r="Q628" s="235"/>
      <c r="R628" s="235"/>
      <c r="S628" s="235"/>
      <c r="T628" s="235"/>
      <c r="U628" s="235"/>
      <c r="V628" s="235"/>
      <c r="W628" s="235"/>
      <c r="X628" s="235"/>
      <c r="Y628" s="235"/>
    </row>
    <row r="629" customFormat="false" ht="12.75" hidden="true" customHeight="false" outlineLevel="2" collapsed="false">
      <c r="A629" s="339"/>
      <c r="B629" s="235"/>
      <c r="C629" s="235"/>
      <c r="D629" s="235"/>
      <c r="E629" s="340"/>
      <c r="F629" s="340"/>
      <c r="G629" s="340"/>
      <c r="H629" s="340"/>
      <c r="I629" s="340"/>
      <c r="J629" s="340"/>
      <c r="K629" s="340"/>
      <c r="L629" s="340"/>
      <c r="M629" s="340"/>
      <c r="N629" s="340"/>
      <c r="O629" s="340"/>
      <c r="P629" s="340"/>
      <c r="Q629" s="235"/>
      <c r="R629" s="235"/>
      <c r="S629" s="235"/>
      <c r="T629" s="235"/>
      <c r="U629" s="235"/>
      <c r="V629" s="235"/>
      <c r="W629" s="235"/>
      <c r="X629" s="235"/>
      <c r="Y629" s="235"/>
    </row>
    <row r="630" customFormat="false" ht="12.75" hidden="true" customHeight="false" outlineLevel="2" collapsed="false">
      <c r="A630" s="235"/>
      <c r="B630" s="235"/>
      <c r="C630" s="235"/>
      <c r="D630" s="235"/>
      <c r="E630" s="340"/>
      <c r="F630" s="340"/>
      <c r="G630" s="340"/>
      <c r="H630" s="340"/>
      <c r="I630" s="340"/>
      <c r="J630" s="340"/>
      <c r="K630" s="340"/>
      <c r="L630" s="340"/>
      <c r="M630" s="340"/>
      <c r="N630" s="340"/>
      <c r="O630" s="340"/>
      <c r="P630" s="340"/>
      <c r="Q630" s="235"/>
      <c r="R630" s="235"/>
      <c r="S630" s="235"/>
      <c r="T630" s="235"/>
      <c r="U630" s="235"/>
      <c r="V630" s="235"/>
      <c r="W630" s="235"/>
      <c r="X630" s="235"/>
      <c r="Y630" s="235"/>
    </row>
    <row r="631" customFormat="false" ht="12.75" hidden="true" customHeight="false" outlineLevel="2" collapsed="false">
      <c r="A631" s="235"/>
      <c r="B631" s="235"/>
      <c r="C631" s="235"/>
      <c r="D631" s="235"/>
      <c r="E631" s="340"/>
      <c r="F631" s="340"/>
      <c r="G631" s="340"/>
      <c r="H631" s="340"/>
      <c r="I631" s="340"/>
      <c r="J631" s="340"/>
      <c r="K631" s="340"/>
      <c r="L631" s="340"/>
      <c r="M631" s="340"/>
      <c r="N631" s="340"/>
      <c r="O631" s="340"/>
      <c r="P631" s="340"/>
      <c r="Q631" s="235"/>
      <c r="R631" s="235"/>
      <c r="S631" s="235"/>
      <c r="T631" s="235"/>
      <c r="U631" s="235"/>
      <c r="V631" s="235"/>
      <c r="W631" s="235"/>
      <c r="X631" s="235"/>
      <c r="Y631" s="235"/>
    </row>
    <row r="632" customFormat="false" ht="12.75" hidden="true" customHeight="false" outlineLevel="2" collapsed="false">
      <c r="A632" s="256"/>
      <c r="B632" s="235"/>
      <c r="C632" s="235"/>
      <c r="D632" s="235"/>
      <c r="E632" s="340"/>
      <c r="F632" s="340"/>
      <c r="G632" s="340"/>
      <c r="H632" s="340"/>
      <c r="I632" s="340"/>
      <c r="J632" s="340"/>
      <c r="K632" s="340"/>
      <c r="L632" s="340"/>
      <c r="M632" s="340"/>
      <c r="N632" s="340"/>
      <c r="O632" s="340"/>
      <c r="P632" s="340"/>
      <c r="Q632" s="235"/>
      <c r="R632" s="235"/>
      <c r="S632" s="235"/>
      <c r="T632" s="235"/>
      <c r="U632" s="235"/>
      <c r="V632" s="235"/>
      <c r="W632" s="235"/>
      <c r="X632" s="235"/>
      <c r="Y632" s="235"/>
    </row>
    <row r="633" customFormat="false" ht="12.75" hidden="true" customHeight="false" outlineLevel="2" collapsed="false">
      <c r="A633" s="339"/>
      <c r="B633" s="235"/>
      <c r="C633" s="235"/>
      <c r="D633" s="235"/>
      <c r="E633" s="340"/>
      <c r="F633" s="340"/>
      <c r="G633" s="340"/>
      <c r="H633" s="340"/>
      <c r="I633" s="340"/>
      <c r="J633" s="340"/>
      <c r="K633" s="340"/>
      <c r="L633" s="340"/>
      <c r="M633" s="340"/>
      <c r="N633" s="340"/>
      <c r="O633" s="340"/>
      <c r="P633" s="340"/>
      <c r="Q633" s="235"/>
      <c r="R633" s="235"/>
      <c r="S633" s="235"/>
      <c r="T633" s="235"/>
      <c r="U633" s="235"/>
      <c r="V633" s="235"/>
      <c r="W633" s="235"/>
      <c r="X633" s="235"/>
      <c r="Y633" s="235"/>
    </row>
    <row r="634" customFormat="false" ht="12.75" hidden="false" customHeight="false" outlineLevel="1" collapsed="true">
      <c r="A634" s="256"/>
      <c r="B634" s="235"/>
      <c r="C634" s="235"/>
      <c r="D634" s="235"/>
      <c r="E634" s="340"/>
      <c r="F634" s="340"/>
      <c r="G634" s="340"/>
      <c r="H634" s="340"/>
      <c r="I634" s="340"/>
      <c r="J634" s="340"/>
      <c r="K634" s="340"/>
      <c r="L634" s="340"/>
      <c r="M634" s="340"/>
      <c r="N634" s="340"/>
      <c r="O634" s="340"/>
      <c r="P634" s="340"/>
      <c r="Q634" s="235"/>
      <c r="R634" s="235"/>
      <c r="S634" s="235"/>
      <c r="T634" s="235"/>
      <c r="U634" s="235"/>
      <c r="V634" s="235"/>
      <c r="W634" s="235"/>
      <c r="X634" s="235"/>
      <c r="Y634" s="235"/>
    </row>
    <row r="635" customFormat="false" ht="12.75" hidden="false" customHeight="false" outlineLevel="1" collapsed="false">
      <c r="A635" s="256"/>
      <c r="B635" s="235"/>
      <c r="C635" s="235"/>
      <c r="D635" s="235"/>
      <c r="E635" s="340"/>
      <c r="F635" s="340"/>
      <c r="G635" s="340"/>
      <c r="H635" s="340"/>
      <c r="I635" s="340"/>
      <c r="J635" s="340"/>
      <c r="K635" s="340"/>
      <c r="L635" s="340"/>
      <c r="M635" s="340"/>
      <c r="N635" s="340"/>
      <c r="O635" s="340"/>
      <c r="P635" s="340"/>
      <c r="Q635" s="235"/>
      <c r="R635" s="235"/>
      <c r="S635" s="235"/>
      <c r="T635" s="235"/>
      <c r="U635" s="235"/>
      <c r="V635" s="235"/>
      <c r="W635" s="235"/>
      <c r="X635" s="235"/>
      <c r="Y635" s="235"/>
    </row>
    <row r="636" customFormat="false" ht="12.75" hidden="false" customHeight="false" outlineLevel="1" collapsed="false">
      <c r="A636" s="256"/>
      <c r="B636" s="235"/>
      <c r="C636" s="235"/>
      <c r="D636" s="235"/>
      <c r="E636" s="340"/>
      <c r="F636" s="340"/>
      <c r="G636" s="340"/>
      <c r="H636" s="340"/>
      <c r="I636" s="340"/>
      <c r="J636" s="340"/>
      <c r="K636" s="340"/>
      <c r="L636" s="340"/>
      <c r="M636" s="340"/>
      <c r="N636" s="340"/>
      <c r="O636" s="340"/>
      <c r="P636" s="340"/>
      <c r="Q636" s="235"/>
      <c r="R636" s="235"/>
      <c r="S636" s="235"/>
      <c r="T636" s="235"/>
      <c r="U636" s="235"/>
      <c r="V636" s="235"/>
      <c r="W636" s="235"/>
      <c r="X636" s="235"/>
      <c r="Y636" s="235"/>
    </row>
    <row r="637" customFormat="false" ht="12.75" hidden="false" customHeight="false" outlineLevel="1" collapsed="false">
      <c r="A637" s="235"/>
      <c r="B637" s="235"/>
      <c r="C637" s="235"/>
      <c r="D637" s="235"/>
      <c r="E637" s="340"/>
      <c r="F637" s="340"/>
      <c r="G637" s="340"/>
      <c r="H637" s="340"/>
      <c r="I637" s="340"/>
      <c r="J637" s="340"/>
      <c r="K637" s="340"/>
      <c r="L637" s="340"/>
      <c r="M637" s="340"/>
      <c r="N637" s="340"/>
      <c r="O637" s="340"/>
      <c r="P637" s="340"/>
      <c r="Q637" s="235"/>
      <c r="R637" s="235"/>
      <c r="S637" s="235"/>
      <c r="T637" s="235"/>
      <c r="U637" s="235"/>
      <c r="V637" s="235"/>
      <c r="W637" s="235"/>
      <c r="X637" s="235"/>
      <c r="Y637" s="235"/>
    </row>
    <row r="638" customFormat="false" ht="12.75" hidden="false" customHeight="false" outlineLevel="1" collapsed="false">
      <c r="A638" s="235"/>
      <c r="B638" s="235"/>
      <c r="C638" s="235"/>
      <c r="D638" s="235"/>
      <c r="E638" s="340"/>
      <c r="F638" s="340"/>
      <c r="G638" s="340"/>
      <c r="H638" s="340"/>
      <c r="I638" s="340"/>
      <c r="J638" s="340"/>
      <c r="K638" s="340"/>
      <c r="L638" s="340"/>
      <c r="M638" s="340"/>
      <c r="N638" s="340"/>
      <c r="O638" s="340"/>
      <c r="P638" s="340"/>
      <c r="Q638" s="235"/>
      <c r="R638" s="235"/>
      <c r="S638" s="235"/>
      <c r="T638" s="235"/>
      <c r="U638" s="235"/>
      <c r="V638" s="235"/>
      <c r="W638" s="235"/>
      <c r="X638" s="235"/>
      <c r="Y638" s="235"/>
    </row>
    <row r="639" customFormat="false" ht="12.75" hidden="false" customHeight="false" outlineLevel="1" collapsed="false">
      <c r="A639" s="256"/>
      <c r="B639" s="235"/>
      <c r="C639" s="235"/>
      <c r="D639" s="235"/>
      <c r="E639" s="340"/>
      <c r="F639" s="340"/>
      <c r="G639" s="340"/>
      <c r="H639" s="340"/>
      <c r="I639" s="340"/>
      <c r="J639" s="340"/>
      <c r="K639" s="340"/>
      <c r="L639" s="340"/>
      <c r="M639" s="340"/>
      <c r="N639" s="340"/>
      <c r="O639" s="340"/>
      <c r="P639" s="340"/>
      <c r="Q639" s="235"/>
      <c r="R639" s="235"/>
      <c r="S639" s="235"/>
      <c r="T639" s="235"/>
      <c r="U639" s="235"/>
      <c r="V639" s="235"/>
      <c r="W639" s="235"/>
      <c r="X639" s="235"/>
      <c r="Y639" s="235"/>
    </row>
    <row r="640" customFormat="false" ht="12.75" hidden="false" customHeight="false" outlineLevel="1" collapsed="false">
      <c r="A640" s="256"/>
      <c r="B640" s="235"/>
      <c r="C640" s="235"/>
      <c r="D640" s="235"/>
      <c r="E640" s="340"/>
      <c r="F640" s="340"/>
      <c r="G640" s="340"/>
      <c r="H640" s="340"/>
      <c r="I640" s="340"/>
      <c r="J640" s="340"/>
      <c r="K640" s="340"/>
      <c r="L640" s="340"/>
      <c r="M640" s="340"/>
      <c r="N640" s="340"/>
      <c r="O640" s="340"/>
      <c r="P640" s="340"/>
      <c r="Q640" s="235"/>
      <c r="R640" s="235"/>
      <c r="S640" s="235"/>
      <c r="T640" s="235"/>
      <c r="U640" s="235"/>
      <c r="V640" s="235"/>
      <c r="W640" s="235"/>
      <c r="X640" s="235"/>
      <c r="Y640" s="235"/>
    </row>
    <row r="641" customFormat="false" ht="12.75" hidden="false" customHeight="false" outlineLevel="1" collapsed="false">
      <c r="A641" s="256"/>
      <c r="B641" s="235"/>
      <c r="C641" s="235"/>
      <c r="D641" s="235"/>
      <c r="E641" s="340"/>
      <c r="F641" s="340"/>
      <c r="G641" s="340"/>
      <c r="H641" s="340"/>
      <c r="I641" s="340"/>
      <c r="J641" s="340"/>
      <c r="K641" s="340"/>
      <c r="L641" s="340"/>
      <c r="M641" s="340"/>
      <c r="N641" s="340"/>
      <c r="O641" s="340"/>
      <c r="P641" s="340"/>
      <c r="Q641" s="235"/>
      <c r="R641" s="235"/>
      <c r="S641" s="235"/>
      <c r="T641" s="235"/>
      <c r="U641" s="235"/>
      <c r="V641" s="235"/>
      <c r="W641" s="235"/>
      <c r="X641" s="235"/>
      <c r="Y641" s="235"/>
    </row>
    <row r="642" customFormat="false" ht="12.75" hidden="false" customHeight="false" outlineLevel="1" collapsed="false">
      <c r="A642" s="256"/>
      <c r="B642" s="235"/>
      <c r="C642" s="235"/>
      <c r="D642" s="235"/>
      <c r="E642" s="340"/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235"/>
      <c r="R642" s="235"/>
      <c r="S642" s="235"/>
      <c r="T642" s="235"/>
      <c r="U642" s="235"/>
      <c r="V642" s="235"/>
      <c r="W642" s="235"/>
      <c r="X642" s="235"/>
      <c r="Y642" s="235"/>
    </row>
    <row r="643" customFormat="false" ht="12.75" hidden="false" customHeight="false" outlineLevel="0" collapsed="false">
      <c r="A643" s="235"/>
      <c r="B643" s="235"/>
      <c r="C643" s="235"/>
      <c r="D643" s="235"/>
      <c r="E643" s="235"/>
      <c r="F643" s="235"/>
      <c r="G643" s="235"/>
      <c r="H643" s="340"/>
      <c r="I643" s="340"/>
      <c r="J643" s="340"/>
      <c r="K643" s="340"/>
      <c r="L643" s="340"/>
      <c r="M643" s="340"/>
      <c r="N643" s="340"/>
      <c r="O643" s="340"/>
      <c r="P643" s="340"/>
      <c r="Q643" s="235"/>
      <c r="R643" s="235"/>
      <c r="S643" s="235"/>
      <c r="T643" s="235"/>
      <c r="U643" s="235"/>
      <c r="V643" s="235"/>
      <c r="W643" s="235"/>
      <c r="X643" s="235"/>
      <c r="Y643" s="235"/>
    </row>
    <row r="644" customFormat="false" ht="12.75" hidden="false" customHeight="false" outlineLevel="0" collapsed="false">
      <c r="A644" s="235"/>
      <c r="B644" s="235"/>
      <c r="C644" s="235"/>
      <c r="D644" s="235"/>
      <c r="E644" s="235"/>
      <c r="F644" s="235"/>
      <c r="G644" s="235"/>
      <c r="H644" s="340"/>
      <c r="I644" s="340"/>
      <c r="J644" s="340"/>
      <c r="K644" s="340"/>
      <c r="L644" s="340"/>
      <c r="M644" s="340"/>
      <c r="N644" s="340"/>
      <c r="O644" s="340"/>
      <c r="P644" s="340"/>
      <c r="Q644" s="235"/>
      <c r="R644" s="235"/>
      <c r="S644" s="235"/>
      <c r="T644" s="235"/>
      <c r="U644" s="235"/>
      <c r="V644" s="235"/>
      <c r="W644" s="235"/>
      <c r="X644" s="235"/>
      <c r="Y644" s="235"/>
    </row>
    <row r="645" customFormat="false" ht="12.75" hidden="false" customHeight="false" outlineLevel="0" collapsed="false">
      <c r="A645" s="235"/>
      <c r="B645" s="235"/>
      <c r="C645" s="235"/>
      <c r="D645" s="235"/>
      <c r="E645" s="235"/>
      <c r="F645" s="235"/>
      <c r="G645" s="235"/>
      <c r="H645" s="340"/>
      <c r="I645" s="340"/>
      <c r="J645" s="340"/>
      <c r="K645" s="340"/>
      <c r="L645" s="340"/>
      <c r="M645" s="340"/>
      <c r="N645" s="340"/>
      <c r="O645" s="340"/>
      <c r="P645" s="340"/>
      <c r="Q645" s="235"/>
      <c r="R645" s="235"/>
      <c r="S645" s="235"/>
      <c r="T645" s="235"/>
      <c r="U645" s="235"/>
      <c r="V645" s="235"/>
      <c r="W645" s="235"/>
      <c r="X645" s="235"/>
      <c r="Y645" s="235"/>
    </row>
    <row r="646" customFormat="false" ht="12.75" hidden="false" customHeight="false" outlineLevel="0" collapsed="false">
      <c r="A646" s="235"/>
      <c r="B646" s="235"/>
      <c r="C646" s="235"/>
      <c r="D646" s="235"/>
      <c r="E646" s="235"/>
      <c r="F646" s="235"/>
      <c r="G646" s="235"/>
      <c r="H646" s="340"/>
      <c r="I646" s="340"/>
      <c r="J646" s="340"/>
      <c r="K646" s="340"/>
      <c r="L646" s="340"/>
      <c r="M646" s="340"/>
      <c r="N646" s="340"/>
      <c r="O646" s="340"/>
      <c r="P646" s="340"/>
      <c r="Q646" s="235"/>
      <c r="R646" s="235"/>
      <c r="S646" s="235"/>
      <c r="T646" s="235"/>
      <c r="U646" s="235"/>
      <c r="V646" s="235"/>
      <c r="W646" s="235"/>
      <c r="X646" s="235"/>
      <c r="Y646" s="235"/>
    </row>
    <row r="647" customFormat="false" ht="12.75" hidden="false" customHeight="false" outlineLevel="0" collapsed="false">
      <c r="A647" s="235"/>
      <c r="B647" s="235"/>
      <c r="C647" s="235"/>
      <c r="D647" s="235"/>
      <c r="E647" s="235"/>
      <c r="F647" s="235"/>
      <c r="G647" s="235"/>
      <c r="H647" s="340"/>
      <c r="I647" s="340"/>
      <c r="J647" s="340"/>
      <c r="K647" s="340"/>
      <c r="L647" s="340"/>
      <c r="M647" s="340"/>
      <c r="N647" s="340"/>
      <c r="O647" s="340"/>
      <c r="P647" s="340"/>
      <c r="Q647" s="235"/>
      <c r="R647" s="235"/>
      <c r="S647" s="235"/>
      <c r="T647" s="235"/>
      <c r="U647" s="235"/>
      <c r="V647" s="235"/>
      <c r="W647" s="235"/>
      <c r="X647" s="235"/>
      <c r="Y647" s="235"/>
    </row>
    <row r="648" customFormat="false" ht="12.75" hidden="false" customHeight="false" outlineLevel="0" collapsed="false">
      <c r="A648" s="235"/>
      <c r="B648" s="235"/>
      <c r="C648" s="235"/>
      <c r="D648" s="235"/>
      <c r="E648" s="235"/>
      <c r="F648" s="235"/>
      <c r="G648" s="235"/>
      <c r="H648" s="235"/>
      <c r="I648" s="235"/>
      <c r="J648" s="235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</row>
    <row r="649" customFormat="false" ht="12.75" hidden="false" customHeight="false" outlineLevel="0" collapsed="false">
      <c r="A649" s="235"/>
      <c r="B649" s="235"/>
      <c r="C649" s="235"/>
      <c r="D649" s="235"/>
      <c r="E649" s="235"/>
      <c r="F649" s="235"/>
      <c r="G649" s="235"/>
      <c r="H649" s="235"/>
      <c r="I649" s="235"/>
      <c r="J649" s="235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</row>
    <row r="650" customFormat="false" ht="12.75" hidden="false" customHeight="false" outlineLevel="0" collapsed="false">
      <c r="A650" s="235"/>
      <c r="B650" s="235"/>
      <c r="C650" s="235"/>
      <c r="D650" s="235"/>
      <c r="E650" s="235"/>
      <c r="F650" s="235"/>
      <c r="G650" s="235"/>
      <c r="H650" s="235"/>
      <c r="I650" s="235"/>
      <c r="J650" s="235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</row>
    <row r="651" customFormat="false" ht="12.75" hidden="false" customHeight="false" outlineLevel="0" collapsed="false">
      <c r="A651" s="235"/>
      <c r="B651" s="235"/>
      <c r="C651" s="235"/>
      <c r="D651" s="235"/>
      <c r="E651" s="235"/>
      <c r="F651" s="235"/>
      <c r="G651" s="235"/>
      <c r="H651" s="235"/>
      <c r="I651" s="235"/>
      <c r="J651" s="235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</row>
    <row r="652" customFormat="false" ht="12.75" hidden="false" customHeight="false" outlineLevel="0" collapsed="false">
      <c r="A652" s="235"/>
      <c r="B652" s="235"/>
      <c r="C652" s="235"/>
      <c r="D652" s="235"/>
      <c r="E652" s="235"/>
      <c r="F652" s="235"/>
      <c r="G652" s="235"/>
      <c r="H652" s="235"/>
      <c r="I652" s="235"/>
      <c r="J652" s="235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</row>
    <row r="653" customFormat="false" ht="12.75" hidden="false" customHeight="false" outlineLevel="0" collapsed="false">
      <c r="A653" s="235"/>
      <c r="B653" s="235"/>
      <c r="C653" s="235"/>
      <c r="D653" s="235"/>
      <c r="E653" s="235"/>
      <c r="F653" s="235"/>
      <c r="G653" s="235"/>
      <c r="H653" s="235"/>
      <c r="I653" s="235"/>
      <c r="J653" s="235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</row>
    <row r="654" customFormat="false" ht="12.75" hidden="false" customHeight="false" outlineLevel="0" collapsed="false">
      <c r="A654" s="235"/>
      <c r="B654" s="235"/>
      <c r="C654" s="235"/>
      <c r="D654" s="235"/>
      <c r="E654" s="235"/>
      <c r="F654" s="235"/>
      <c r="G654" s="235"/>
      <c r="H654" s="235"/>
      <c r="I654" s="235"/>
      <c r="J654" s="235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</row>
    <row r="655" customFormat="false" ht="12.75" hidden="false" customHeight="false" outlineLevel="0" collapsed="false">
      <c r="A655" s="235"/>
      <c r="B655" s="235"/>
      <c r="C655" s="235"/>
      <c r="D655" s="235"/>
      <c r="E655" s="235"/>
      <c r="F655" s="235"/>
      <c r="G655" s="235"/>
      <c r="H655" s="235"/>
      <c r="I655" s="235"/>
      <c r="J655" s="235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</row>
    <row r="656" customFormat="false" ht="12.75" hidden="false" customHeight="false" outlineLevel="0" collapsed="false">
      <c r="A656" s="235"/>
      <c r="B656" s="235"/>
      <c r="C656" s="235"/>
      <c r="D656" s="235"/>
      <c r="E656" s="235"/>
      <c r="F656" s="235"/>
      <c r="G656" s="235"/>
      <c r="H656" s="235"/>
      <c r="I656" s="235"/>
      <c r="J656" s="235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</row>
    <row r="657" customFormat="false" ht="12.75" hidden="false" customHeight="false" outlineLevel="0" collapsed="false">
      <c r="A657" s="235"/>
      <c r="B657" s="235"/>
      <c r="C657" s="235"/>
      <c r="D657" s="235"/>
      <c r="E657" s="235"/>
      <c r="F657" s="235"/>
      <c r="G657" s="235"/>
      <c r="H657" s="235"/>
      <c r="I657" s="235"/>
      <c r="J657" s="235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</row>
    <row r="658" customFormat="false" ht="12.75" hidden="false" customHeight="false" outlineLevel="0" collapsed="false">
      <c r="A658" s="235"/>
      <c r="B658" s="235"/>
      <c r="C658" s="235"/>
      <c r="D658" s="235"/>
      <c r="E658" s="235"/>
      <c r="F658" s="235"/>
      <c r="G658" s="235"/>
      <c r="H658" s="235"/>
      <c r="I658" s="235"/>
      <c r="J658" s="235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</row>
    <row r="659" customFormat="false" ht="12.75" hidden="false" customHeight="false" outlineLevel="0" collapsed="false">
      <c r="A659" s="235"/>
      <c r="B659" s="235"/>
      <c r="C659" s="235"/>
      <c r="D659" s="235"/>
      <c r="E659" s="235"/>
      <c r="F659" s="235"/>
      <c r="G659" s="235"/>
      <c r="H659" s="235"/>
      <c r="I659" s="235"/>
      <c r="J659" s="235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</row>
    <row r="660" customFormat="false" ht="12.75" hidden="false" customHeight="false" outlineLevel="0" collapsed="false">
      <c r="A660" s="235"/>
      <c r="B660" s="235"/>
      <c r="C660" s="235"/>
      <c r="D660" s="235"/>
      <c r="E660" s="235"/>
      <c r="F660" s="235"/>
      <c r="G660" s="235"/>
      <c r="H660" s="235"/>
      <c r="I660" s="235"/>
      <c r="J660" s="235"/>
      <c r="K660" s="235"/>
      <c r="L660" s="235"/>
      <c r="M660" s="235"/>
      <c r="N660" s="235"/>
      <c r="O660" s="235"/>
      <c r="P660" s="235"/>
      <c r="Q660" s="235"/>
      <c r="R660" s="235"/>
      <c r="S660" s="235"/>
      <c r="T660" s="235"/>
      <c r="U660" s="235"/>
      <c r="V660" s="235"/>
      <c r="W660" s="235"/>
      <c r="X660" s="235"/>
      <c r="Y660" s="235"/>
    </row>
    <row r="661" customFormat="false" ht="12.75" hidden="false" customHeight="false" outlineLevel="0" collapsed="false">
      <c r="A661" s="235"/>
      <c r="B661" s="235"/>
      <c r="C661" s="235"/>
      <c r="D661" s="235"/>
      <c r="E661" s="235"/>
      <c r="F661" s="235"/>
      <c r="G661" s="235"/>
      <c r="H661" s="235"/>
      <c r="I661" s="235"/>
      <c r="J661" s="235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</row>
    <row r="662" customFormat="false" ht="12.75" hidden="false" customHeight="false" outlineLevel="0" collapsed="false">
      <c r="A662" s="235"/>
      <c r="B662" s="235"/>
      <c r="C662" s="235"/>
      <c r="D662" s="235"/>
      <c r="E662" s="235"/>
      <c r="F662" s="235"/>
      <c r="G662" s="235"/>
      <c r="H662" s="235"/>
      <c r="I662" s="235"/>
      <c r="J662" s="235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</row>
    <row r="663" customFormat="false" ht="12.75" hidden="false" customHeight="false" outlineLevel="0" collapsed="false">
      <c r="A663" s="235"/>
      <c r="B663" s="235"/>
      <c r="C663" s="235"/>
      <c r="D663" s="235"/>
      <c r="E663" s="235"/>
      <c r="F663" s="235"/>
      <c r="G663" s="235"/>
      <c r="H663" s="235"/>
      <c r="I663" s="235"/>
      <c r="J663" s="235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</row>
    <row r="664" customFormat="false" ht="12.75" hidden="false" customHeight="false" outlineLevel="0" collapsed="false">
      <c r="A664" s="235"/>
      <c r="B664" s="235"/>
      <c r="C664" s="235"/>
      <c r="D664" s="235"/>
      <c r="E664" s="235"/>
      <c r="F664" s="235"/>
      <c r="G664" s="235"/>
      <c r="H664" s="235"/>
      <c r="I664" s="235"/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</row>
    <row r="665" customFormat="false" ht="12.75" hidden="false" customHeight="false" outlineLevel="0" collapsed="false">
      <c r="A665" s="235"/>
      <c r="B665" s="235"/>
      <c r="C665" s="235"/>
      <c r="D665" s="235"/>
      <c r="E665" s="235"/>
      <c r="F665" s="235"/>
      <c r="G665" s="235"/>
      <c r="H665" s="235"/>
      <c r="I665" s="235"/>
      <c r="J665" s="235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</row>
    <row r="666" customFormat="false" ht="12.75" hidden="false" customHeight="false" outlineLevel="0" collapsed="false">
      <c r="A666" s="235"/>
      <c r="B666" s="235"/>
      <c r="C666" s="235"/>
      <c r="D666" s="235"/>
      <c r="E666" s="235"/>
      <c r="F666" s="235"/>
      <c r="G666" s="235"/>
      <c r="H666" s="235"/>
      <c r="I666" s="235"/>
      <c r="J666" s="235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</row>
    <row r="667" customFormat="false" ht="12.75" hidden="false" customHeight="false" outlineLevel="0" collapsed="false">
      <c r="A667" s="235"/>
      <c r="B667" s="235"/>
      <c r="C667" s="235"/>
      <c r="D667" s="235"/>
      <c r="E667" s="235"/>
      <c r="F667" s="235"/>
      <c r="G667" s="235"/>
      <c r="H667" s="235"/>
      <c r="I667" s="235"/>
      <c r="J667" s="235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</row>
    <row r="668" customFormat="false" ht="12.75" hidden="false" customHeight="false" outlineLevel="0" collapsed="false">
      <c r="A668" s="235"/>
      <c r="B668" s="235"/>
      <c r="C668" s="235"/>
      <c r="D668" s="235"/>
      <c r="E668" s="235"/>
      <c r="F668" s="235"/>
      <c r="G668" s="235"/>
      <c r="H668" s="235"/>
      <c r="I668" s="235"/>
      <c r="J668" s="235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</row>
    <row r="669" customFormat="false" ht="12.75" hidden="false" customHeight="false" outlineLevel="0" collapsed="false">
      <c r="A669" s="235"/>
      <c r="B669" s="235"/>
      <c r="C669" s="235"/>
      <c r="D669" s="235"/>
      <c r="E669" s="235"/>
      <c r="F669" s="235"/>
      <c r="G669" s="235"/>
      <c r="H669" s="235"/>
      <c r="I669" s="235"/>
      <c r="J669" s="235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</row>
    <row r="670" customFormat="false" ht="12.75" hidden="false" customHeight="false" outlineLevel="0" collapsed="false">
      <c r="A670" s="235"/>
      <c r="B670" s="235"/>
      <c r="C670" s="235"/>
      <c r="D670" s="235"/>
      <c r="E670" s="235"/>
      <c r="F670" s="235"/>
      <c r="G670" s="235"/>
      <c r="H670" s="235"/>
      <c r="I670" s="235"/>
      <c r="J670" s="235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</row>
    <row r="671" customFormat="false" ht="12.75" hidden="false" customHeight="false" outlineLevel="0" collapsed="false">
      <c r="A671" s="235"/>
      <c r="B671" s="235"/>
      <c r="C671" s="235"/>
      <c r="D671" s="235"/>
      <c r="E671" s="235"/>
      <c r="F671" s="235"/>
      <c r="G671" s="235"/>
      <c r="H671" s="235"/>
      <c r="I671" s="235"/>
      <c r="J671" s="235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</row>
    <row r="672" customFormat="false" ht="12.75" hidden="false" customHeight="false" outlineLevel="0" collapsed="false">
      <c r="A672" s="235"/>
      <c r="B672" s="235"/>
      <c r="C672" s="235"/>
      <c r="D672" s="235"/>
      <c r="E672" s="235"/>
      <c r="F672" s="235"/>
      <c r="G672" s="235"/>
      <c r="H672" s="235"/>
      <c r="I672" s="235"/>
      <c r="J672" s="235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</row>
    <row r="673" customFormat="false" ht="12.75" hidden="false" customHeight="false" outlineLevel="0" collapsed="false">
      <c r="A673" s="235"/>
      <c r="B673" s="235"/>
      <c r="C673" s="235"/>
      <c r="D673" s="235"/>
      <c r="E673" s="235"/>
      <c r="F673" s="235"/>
      <c r="G673" s="235"/>
      <c r="H673" s="235"/>
      <c r="I673" s="235"/>
      <c r="J673" s="235"/>
      <c r="K673" s="235"/>
      <c r="L673" s="235"/>
      <c r="M673" s="235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</row>
    <row r="674" customFormat="false" ht="12.75" hidden="false" customHeight="false" outlineLevel="0" collapsed="false">
      <c r="A674" s="235"/>
      <c r="B674" s="235"/>
      <c r="C674" s="235"/>
      <c r="D674" s="235"/>
      <c r="E674" s="235"/>
      <c r="F674" s="235"/>
      <c r="G674" s="235"/>
      <c r="H674" s="235"/>
      <c r="I674" s="235"/>
      <c r="J674" s="235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</row>
    <row r="675" customFormat="false" ht="12.75" hidden="false" customHeight="false" outlineLevel="0" collapsed="false">
      <c r="A675" s="235"/>
      <c r="B675" s="235"/>
      <c r="C675" s="235"/>
      <c r="D675" s="235"/>
      <c r="E675" s="235"/>
      <c r="F675" s="235"/>
      <c r="G675" s="235"/>
      <c r="H675" s="235"/>
      <c r="I675" s="235"/>
      <c r="J675" s="235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</row>
    <row r="676" customFormat="false" ht="12.75" hidden="false" customHeight="false" outlineLevel="0" collapsed="false">
      <c r="A676" s="235"/>
      <c r="B676" s="235"/>
      <c r="C676" s="235"/>
      <c r="D676" s="235"/>
      <c r="E676" s="235"/>
      <c r="F676" s="235"/>
      <c r="G676" s="235"/>
      <c r="H676" s="235"/>
      <c r="I676" s="235"/>
      <c r="J676" s="235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</row>
    <row r="677" customFormat="false" ht="12.75" hidden="false" customHeight="false" outlineLevel="0" collapsed="false">
      <c r="A677" s="235"/>
      <c r="B677" s="235"/>
      <c r="C677" s="235"/>
      <c r="D677" s="235"/>
      <c r="E677" s="235"/>
      <c r="F677" s="235"/>
      <c r="G677" s="235"/>
      <c r="H677" s="235"/>
      <c r="I677" s="235"/>
      <c r="J677" s="235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</row>
    <row r="678" customFormat="false" ht="12.75" hidden="false" customHeight="false" outlineLevel="0" collapsed="false">
      <c r="A678" s="235"/>
      <c r="B678" s="235"/>
      <c r="C678" s="235"/>
      <c r="D678" s="235"/>
      <c r="E678" s="235"/>
      <c r="F678" s="235"/>
      <c r="G678" s="235"/>
      <c r="H678" s="235"/>
      <c r="I678" s="235"/>
      <c r="J678" s="235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</row>
    <row r="679" customFormat="false" ht="12.75" hidden="false" customHeight="false" outlineLevel="0" collapsed="false">
      <c r="A679" s="235"/>
      <c r="B679" s="235"/>
      <c r="C679" s="235"/>
      <c r="D679" s="235"/>
      <c r="E679" s="235"/>
      <c r="F679" s="235"/>
      <c r="G679" s="235"/>
      <c r="H679" s="235"/>
      <c r="I679" s="235"/>
      <c r="J679" s="235"/>
      <c r="K679" s="235"/>
      <c r="L679" s="235"/>
      <c r="M679" s="235"/>
      <c r="N679" s="235"/>
      <c r="O679" s="235"/>
      <c r="P679" s="235"/>
      <c r="Q679" s="235"/>
      <c r="R679" s="235"/>
      <c r="S679" s="235"/>
      <c r="T679" s="235"/>
      <c r="U679" s="235"/>
      <c r="V679" s="235"/>
      <c r="W679" s="235"/>
      <c r="X679" s="235"/>
      <c r="Y679" s="235"/>
    </row>
    <row r="680" customFormat="false" ht="12.75" hidden="false" customHeight="false" outlineLevel="0" collapsed="false">
      <c r="A680" s="235"/>
      <c r="B680" s="235"/>
      <c r="C680" s="235"/>
      <c r="D680" s="235"/>
      <c r="E680" s="235"/>
      <c r="F680" s="235"/>
      <c r="G680" s="235"/>
      <c r="H680" s="235"/>
      <c r="I680" s="235"/>
      <c r="J680" s="235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</row>
    <row r="681" customFormat="false" ht="12.75" hidden="false" customHeight="false" outlineLevel="0" collapsed="false">
      <c r="A681" s="235"/>
      <c r="B681" s="235"/>
      <c r="C681" s="235"/>
      <c r="D681" s="235"/>
      <c r="E681" s="235"/>
      <c r="F681" s="235"/>
      <c r="G681" s="235"/>
      <c r="H681" s="235"/>
      <c r="I681" s="235"/>
      <c r="J681" s="235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</row>
    <row r="682" customFormat="false" ht="12.75" hidden="false" customHeight="false" outlineLevel="0" collapsed="false">
      <c r="A682" s="235"/>
      <c r="B682" s="235"/>
      <c r="C682" s="235"/>
      <c r="D682" s="235"/>
      <c r="E682" s="235"/>
      <c r="F682" s="235"/>
      <c r="G682" s="235"/>
      <c r="H682" s="235"/>
      <c r="I682" s="235"/>
      <c r="J682" s="235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</row>
    <row r="683" customFormat="false" ht="12.75" hidden="false" customHeight="false" outlineLevel="0" collapsed="false">
      <c r="A683" s="235"/>
      <c r="B683" s="235"/>
      <c r="C683" s="235"/>
      <c r="D683" s="235"/>
      <c r="E683" s="235"/>
      <c r="F683" s="235"/>
      <c r="G683" s="235"/>
      <c r="H683" s="235"/>
      <c r="I683" s="235"/>
      <c r="J683" s="235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</row>
    <row r="684" customFormat="false" ht="12.75" hidden="false" customHeight="false" outlineLevel="0" collapsed="false">
      <c r="A684" s="235"/>
      <c r="B684" s="235"/>
      <c r="C684" s="235"/>
      <c r="D684" s="235"/>
      <c r="E684" s="235"/>
      <c r="F684" s="235"/>
      <c r="G684" s="235"/>
      <c r="H684" s="235"/>
      <c r="I684" s="235"/>
      <c r="J684" s="235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</row>
    <row r="685" customFormat="false" ht="12.75" hidden="false" customHeight="false" outlineLevel="0" collapsed="false">
      <c r="A685" s="235"/>
      <c r="B685" s="235"/>
      <c r="C685" s="235"/>
      <c r="D685" s="235"/>
      <c r="E685" s="235"/>
      <c r="F685" s="235"/>
      <c r="G685" s="235"/>
      <c r="H685" s="235"/>
      <c r="I685" s="235"/>
      <c r="J685" s="235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</row>
    <row r="686" customFormat="false" ht="12.75" hidden="false" customHeight="false" outlineLevel="0" collapsed="false">
      <c r="A686" s="235"/>
      <c r="B686" s="235"/>
      <c r="C686" s="235"/>
      <c r="D686" s="235"/>
      <c r="E686" s="235"/>
      <c r="F686" s="235"/>
      <c r="G686" s="235"/>
      <c r="H686" s="235"/>
      <c r="I686" s="235"/>
      <c r="J686" s="235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</row>
    <row r="687" customFormat="false" ht="12.75" hidden="false" customHeight="false" outlineLevel="0" collapsed="false">
      <c r="A687" s="235"/>
      <c r="B687" s="235"/>
      <c r="C687" s="235"/>
      <c r="D687" s="235"/>
      <c r="E687" s="235"/>
      <c r="F687" s="235"/>
      <c r="G687" s="235"/>
      <c r="H687" s="235"/>
      <c r="I687" s="235"/>
      <c r="J687" s="235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</row>
    <row r="688" customFormat="false" ht="12.75" hidden="false" customHeight="false" outlineLevel="0" collapsed="false">
      <c r="A688" s="235"/>
      <c r="B688" s="235"/>
      <c r="C688" s="235"/>
      <c r="D688" s="235"/>
      <c r="E688" s="235"/>
      <c r="F688" s="235"/>
      <c r="G688" s="235"/>
      <c r="H688" s="235"/>
      <c r="I688" s="235"/>
      <c r="J688" s="235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</row>
    <row r="689" customFormat="false" ht="12.75" hidden="false" customHeight="false" outlineLevel="0" collapsed="false">
      <c r="A689" s="235"/>
      <c r="B689" s="235"/>
      <c r="C689" s="235"/>
      <c r="D689" s="235"/>
      <c r="E689" s="235"/>
      <c r="F689" s="235"/>
      <c r="G689" s="235"/>
      <c r="H689" s="235"/>
      <c r="I689" s="235"/>
      <c r="J689" s="235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</row>
    <row r="690" customFormat="false" ht="12.75" hidden="false" customHeight="false" outlineLevel="0" collapsed="false">
      <c r="A690" s="235"/>
      <c r="B690" s="235"/>
      <c r="C690" s="235"/>
      <c r="D690" s="235"/>
      <c r="E690" s="235"/>
      <c r="F690" s="235"/>
      <c r="G690" s="235"/>
      <c r="H690" s="235"/>
      <c r="I690" s="235"/>
      <c r="J690" s="235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</row>
    <row r="691" customFormat="false" ht="12.75" hidden="false" customHeight="false" outlineLevel="0" collapsed="false">
      <c r="A691" s="235"/>
      <c r="B691" s="235"/>
      <c r="C691" s="235"/>
      <c r="D691" s="235"/>
      <c r="E691" s="235"/>
      <c r="F691" s="235"/>
      <c r="G691" s="235"/>
      <c r="H691" s="235"/>
      <c r="I691" s="235"/>
      <c r="J691" s="235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</row>
    <row r="692" customFormat="false" ht="12.75" hidden="false" customHeight="false" outlineLevel="0" collapsed="false">
      <c r="A692" s="235"/>
      <c r="B692" s="235"/>
      <c r="C692" s="235"/>
      <c r="D692" s="235"/>
      <c r="E692" s="235"/>
      <c r="F692" s="235"/>
      <c r="G692" s="235"/>
      <c r="H692" s="235"/>
      <c r="I692" s="235"/>
      <c r="J692" s="235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</row>
    <row r="693" customFormat="false" ht="12.75" hidden="false" customHeight="false" outlineLevel="0" collapsed="false">
      <c r="A693" s="235"/>
      <c r="B693" s="235"/>
      <c r="C693" s="235"/>
      <c r="D693" s="235"/>
      <c r="E693" s="235"/>
      <c r="F693" s="235"/>
      <c r="G693" s="235"/>
      <c r="H693" s="235"/>
      <c r="I693" s="235"/>
      <c r="J693" s="235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</row>
    <row r="694" customFormat="false" ht="12.75" hidden="false" customHeight="false" outlineLevel="0" collapsed="false">
      <c r="A694" s="235"/>
      <c r="B694" s="235"/>
      <c r="C694" s="235"/>
      <c r="D694" s="235"/>
      <c r="E694" s="235"/>
      <c r="F694" s="235"/>
      <c r="G694" s="235"/>
      <c r="H694" s="235"/>
      <c r="I694" s="235"/>
      <c r="J694" s="235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</row>
    <row r="695" customFormat="false" ht="12.75" hidden="false" customHeight="false" outlineLevel="0" collapsed="false">
      <c r="A695" s="235"/>
      <c r="B695" s="235"/>
      <c r="C695" s="235"/>
      <c r="D695" s="235"/>
      <c r="E695" s="235"/>
      <c r="F695" s="235"/>
      <c r="G695" s="235"/>
      <c r="H695" s="235"/>
      <c r="I695" s="235"/>
      <c r="J695" s="235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</row>
    <row r="696" customFormat="false" ht="12.75" hidden="false" customHeight="false" outlineLevel="0" collapsed="false">
      <c r="A696" s="235"/>
      <c r="B696" s="235"/>
      <c r="C696" s="235"/>
      <c r="D696" s="235"/>
      <c r="E696" s="235"/>
      <c r="F696" s="235"/>
      <c r="G696" s="235"/>
      <c r="H696" s="235"/>
      <c r="I696" s="235"/>
      <c r="J696" s="235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</row>
    <row r="697" customFormat="false" ht="12.75" hidden="false" customHeight="false" outlineLevel="0" collapsed="false">
      <c r="A697" s="235"/>
      <c r="B697" s="235"/>
      <c r="C697" s="235"/>
      <c r="D697" s="235"/>
      <c r="E697" s="235"/>
      <c r="F697" s="235"/>
      <c r="G697" s="235"/>
      <c r="H697" s="235"/>
      <c r="I697" s="235"/>
      <c r="J697" s="235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</row>
    <row r="698" customFormat="false" ht="12.75" hidden="false" customHeight="false" outlineLevel="0" collapsed="false">
      <c r="A698" s="235"/>
      <c r="B698" s="235"/>
      <c r="C698" s="235"/>
      <c r="D698" s="235"/>
      <c r="E698" s="235"/>
      <c r="F698" s="235"/>
      <c r="G698" s="235"/>
      <c r="H698" s="235"/>
      <c r="I698" s="235"/>
      <c r="J698" s="235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</row>
    <row r="699" customFormat="false" ht="12.75" hidden="false" customHeight="false" outlineLevel="0" collapsed="false">
      <c r="A699" s="235"/>
      <c r="B699" s="235"/>
      <c r="C699" s="235"/>
      <c r="D699" s="235"/>
      <c r="E699" s="235"/>
      <c r="F699" s="235"/>
      <c r="G699" s="235"/>
      <c r="H699" s="235"/>
      <c r="I699" s="235"/>
      <c r="J699" s="235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</row>
    <row r="700" customFormat="false" ht="12.75" hidden="false" customHeight="false" outlineLevel="0" collapsed="false">
      <c r="A700" s="235"/>
      <c r="B700" s="235"/>
      <c r="C700" s="235"/>
      <c r="D700" s="235"/>
      <c r="E700" s="235"/>
      <c r="F700" s="235"/>
      <c r="G700" s="235"/>
      <c r="H700" s="235"/>
      <c r="I700" s="235"/>
      <c r="J700" s="235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</row>
    <row r="701" customFormat="false" ht="12.75" hidden="false" customHeight="false" outlineLevel="0" collapsed="false">
      <c r="A701" s="235"/>
      <c r="B701" s="235"/>
      <c r="C701" s="235"/>
      <c r="D701" s="235"/>
      <c r="E701" s="235"/>
      <c r="F701" s="235"/>
      <c r="G701" s="235"/>
      <c r="H701" s="235"/>
      <c r="I701" s="235"/>
      <c r="J701" s="235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</row>
    <row r="702" customFormat="false" ht="12.75" hidden="false" customHeight="false" outlineLevel="0" collapsed="false">
      <c r="A702" s="235"/>
      <c r="B702" s="235"/>
      <c r="C702" s="235"/>
      <c r="D702" s="235"/>
      <c r="E702" s="235"/>
      <c r="F702" s="235"/>
      <c r="G702" s="235"/>
      <c r="H702" s="235"/>
      <c r="I702" s="235"/>
      <c r="J702" s="235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</row>
    <row r="703" customFormat="false" ht="12.75" hidden="false" customHeight="false" outlineLevel="0" collapsed="false">
      <c r="A703" s="235"/>
      <c r="B703" s="235"/>
      <c r="C703" s="235"/>
      <c r="D703" s="235"/>
      <c r="E703" s="235"/>
      <c r="F703" s="235"/>
      <c r="G703" s="235"/>
      <c r="H703" s="235"/>
      <c r="I703" s="235"/>
      <c r="J703" s="235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</row>
    <row r="704" customFormat="false" ht="12.75" hidden="false" customHeight="false" outlineLevel="0" collapsed="false">
      <c r="A704" s="235"/>
      <c r="B704" s="235"/>
      <c r="C704" s="235"/>
      <c r="D704" s="235"/>
      <c r="E704" s="235"/>
      <c r="F704" s="235"/>
      <c r="G704" s="235"/>
      <c r="H704" s="235"/>
      <c r="I704" s="235"/>
      <c r="J704" s="235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</row>
    <row r="705" customFormat="false" ht="12.75" hidden="false" customHeight="false" outlineLevel="0" collapsed="false">
      <c r="A705" s="235"/>
      <c r="B705" s="235"/>
      <c r="C705" s="235"/>
      <c r="D705" s="235"/>
      <c r="E705" s="235"/>
      <c r="F705" s="235"/>
      <c r="G705" s="235"/>
      <c r="H705" s="235"/>
      <c r="I705" s="235"/>
      <c r="J705" s="235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</row>
    <row r="706" customFormat="false" ht="12.75" hidden="false" customHeight="false" outlineLevel="0" collapsed="false">
      <c r="A706" s="235"/>
      <c r="B706" s="235"/>
      <c r="C706" s="235"/>
      <c r="D706" s="235"/>
      <c r="E706" s="235"/>
      <c r="F706" s="235"/>
      <c r="G706" s="235"/>
      <c r="H706" s="235"/>
      <c r="I706" s="235"/>
      <c r="J706" s="235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</row>
    <row r="707" customFormat="false" ht="12.75" hidden="false" customHeight="false" outlineLevel="0" collapsed="false">
      <c r="A707" s="235"/>
      <c r="B707" s="235"/>
      <c r="C707" s="235"/>
      <c r="D707" s="235"/>
      <c r="E707" s="235"/>
      <c r="F707" s="235"/>
      <c r="G707" s="235"/>
      <c r="H707" s="235"/>
      <c r="I707" s="235"/>
      <c r="J707" s="235"/>
      <c r="K707" s="235"/>
      <c r="L707" s="235"/>
      <c r="M707" s="235"/>
      <c r="N707" s="235"/>
      <c r="O707" s="235"/>
      <c r="P707" s="235"/>
      <c r="Q707" s="235"/>
      <c r="R707" s="235"/>
      <c r="S707" s="235"/>
      <c r="T707" s="235"/>
      <c r="U707" s="235"/>
      <c r="V707" s="235"/>
      <c r="W707" s="235"/>
      <c r="X707" s="235"/>
      <c r="Y707" s="235"/>
    </row>
    <row r="708" customFormat="false" ht="12.75" hidden="false" customHeight="false" outlineLevel="0" collapsed="false">
      <c r="A708" s="235"/>
      <c r="B708" s="235"/>
      <c r="C708" s="235"/>
      <c r="D708" s="235"/>
      <c r="E708" s="235"/>
      <c r="F708" s="235"/>
      <c r="G708" s="235"/>
      <c r="H708" s="235"/>
      <c r="I708" s="235"/>
      <c r="J708" s="235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</row>
    <row r="709" customFormat="false" ht="12.75" hidden="false" customHeight="false" outlineLevel="0" collapsed="false">
      <c r="A709" s="235"/>
      <c r="B709" s="235"/>
      <c r="C709" s="235"/>
      <c r="D709" s="235"/>
      <c r="E709" s="235"/>
      <c r="F709" s="235"/>
      <c r="G709" s="235"/>
      <c r="H709" s="235"/>
      <c r="I709" s="235"/>
      <c r="J709" s="235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</row>
    <row r="710" customFormat="false" ht="12.75" hidden="false" customHeight="false" outlineLevel="0" collapsed="false">
      <c r="A710" s="235"/>
      <c r="B710" s="235"/>
      <c r="C710" s="235"/>
      <c r="D710" s="235"/>
      <c r="E710" s="235"/>
      <c r="F710" s="235"/>
      <c r="G710" s="235"/>
      <c r="H710" s="235"/>
      <c r="I710" s="235"/>
      <c r="J710" s="235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</row>
    <row r="711" customFormat="false" ht="12.75" hidden="false" customHeight="false" outlineLevel="0" collapsed="false">
      <c r="A711" s="235"/>
      <c r="B711" s="235"/>
      <c r="C711" s="235"/>
      <c r="D711" s="235"/>
      <c r="E711" s="235"/>
      <c r="F711" s="235"/>
      <c r="G711" s="235"/>
      <c r="H711" s="235"/>
      <c r="I711" s="235"/>
      <c r="J711" s="235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</row>
    <row r="712" customFormat="false" ht="12.75" hidden="false" customHeight="false" outlineLevel="0" collapsed="false">
      <c r="A712" s="235"/>
      <c r="B712" s="235"/>
      <c r="C712" s="235"/>
      <c r="D712" s="235"/>
      <c r="E712" s="235"/>
      <c r="F712" s="235"/>
      <c r="G712" s="235"/>
      <c r="H712" s="235"/>
      <c r="I712" s="235"/>
      <c r="J712" s="235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</row>
    <row r="713" customFormat="false" ht="12.75" hidden="false" customHeight="false" outlineLevel="0" collapsed="false">
      <c r="A713" s="235"/>
      <c r="B713" s="235"/>
      <c r="C713" s="235"/>
      <c r="D713" s="235"/>
      <c r="E713" s="235"/>
      <c r="F713" s="235"/>
      <c r="G713" s="235"/>
      <c r="H713" s="235"/>
      <c r="I713" s="235"/>
      <c r="J713" s="235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</row>
    <row r="714" customFormat="false" ht="12.75" hidden="false" customHeight="false" outlineLevel="0" collapsed="false">
      <c r="A714" s="235"/>
      <c r="B714" s="235"/>
      <c r="C714" s="235"/>
      <c r="D714" s="235"/>
      <c r="E714" s="235"/>
      <c r="F714" s="235"/>
      <c r="G714" s="235"/>
      <c r="H714" s="235"/>
      <c r="I714" s="235"/>
      <c r="J714" s="235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</row>
    <row r="715" customFormat="false" ht="12.75" hidden="false" customHeight="false" outlineLevel="0" collapsed="false">
      <c r="A715" s="235"/>
      <c r="B715" s="235"/>
      <c r="C715" s="235"/>
      <c r="D715" s="235"/>
      <c r="E715" s="235"/>
      <c r="F715" s="235"/>
      <c r="G715" s="235"/>
      <c r="H715" s="235"/>
      <c r="I715" s="235"/>
      <c r="J715" s="235"/>
      <c r="K715" s="235"/>
      <c r="L715" s="235"/>
      <c r="M715" s="235"/>
      <c r="N715" s="235"/>
      <c r="O715" s="235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</row>
    <row r="716" customFormat="false" ht="12.75" hidden="false" customHeight="false" outlineLevel="0" collapsed="false">
      <c r="A716" s="235"/>
      <c r="B716" s="235"/>
      <c r="C716" s="235"/>
      <c r="D716" s="235"/>
      <c r="E716" s="235"/>
      <c r="F716" s="235"/>
      <c r="G716" s="235"/>
      <c r="H716" s="235"/>
      <c r="I716" s="235"/>
      <c r="J716" s="235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</row>
    <row r="717" customFormat="false" ht="12.75" hidden="false" customHeight="false" outlineLevel="0" collapsed="false">
      <c r="A717" s="235"/>
      <c r="B717" s="235"/>
      <c r="C717" s="235"/>
      <c r="D717" s="235"/>
      <c r="E717" s="235"/>
      <c r="F717" s="235"/>
      <c r="G717" s="235"/>
      <c r="H717" s="235"/>
      <c r="I717" s="235"/>
      <c r="J717" s="235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</row>
    <row r="718" customFormat="false" ht="12.75" hidden="false" customHeight="false" outlineLevel="0" collapsed="false">
      <c r="A718" s="235"/>
      <c r="B718" s="235"/>
      <c r="C718" s="235"/>
      <c r="D718" s="235"/>
      <c r="E718" s="235"/>
      <c r="F718" s="235"/>
      <c r="G718" s="235"/>
      <c r="H718" s="235"/>
      <c r="I718" s="235"/>
      <c r="J718" s="235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</row>
    <row r="719" customFormat="false" ht="12.75" hidden="false" customHeight="false" outlineLevel="0" collapsed="false">
      <c r="A719" s="235"/>
      <c r="B719" s="235"/>
      <c r="C719" s="235"/>
      <c r="D719" s="235"/>
      <c r="E719" s="235"/>
      <c r="F719" s="235"/>
      <c r="G719" s="235"/>
      <c r="H719" s="235"/>
      <c r="I719" s="235"/>
      <c r="J719" s="235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</row>
    <row r="720" customFormat="false" ht="12.75" hidden="false" customHeight="false" outlineLevel="0" collapsed="false">
      <c r="A720" s="235"/>
      <c r="B720" s="235"/>
      <c r="C720" s="235"/>
      <c r="D720" s="235"/>
      <c r="E720" s="235"/>
      <c r="F720" s="235"/>
      <c r="G720" s="235"/>
      <c r="H720" s="235"/>
      <c r="I720" s="235"/>
      <c r="J720" s="235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</row>
    <row r="721" customFormat="false" ht="12.75" hidden="false" customHeight="false" outlineLevel="0" collapsed="false">
      <c r="A721" s="235"/>
      <c r="B721" s="235"/>
      <c r="C721" s="235"/>
      <c r="D721" s="235"/>
      <c r="E721" s="235"/>
      <c r="F721" s="235"/>
      <c r="G721" s="235"/>
      <c r="H721" s="235"/>
      <c r="I721" s="235"/>
      <c r="J721" s="235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</row>
    <row r="722" customFormat="false" ht="12.75" hidden="false" customHeight="false" outlineLevel="0" collapsed="false">
      <c r="A722" s="235"/>
      <c r="B722" s="235"/>
      <c r="C722" s="235"/>
      <c r="D722" s="235"/>
      <c r="E722" s="235"/>
      <c r="F722" s="235"/>
      <c r="G722" s="235"/>
      <c r="H722" s="235"/>
      <c r="I722" s="235"/>
      <c r="J722" s="235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</row>
    <row r="723" customFormat="false" ht="12.75" hidden="false" customHeight="false" outlineLevel="0" collapsed="false">
      <c r="A723" s="235"/>
      <c r="B723" s="235"/>
      <c r="C723" s="235"/>
      <c r="D723" s="235"/>
      <c r="E723" s="235"/>
      <c r="F723" s="235"/>
      <c r="G723" s="235"/>
      <c r="H723" s="235"/>
      <c r="I723" s="235"/>
      <c r="J723" s="235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</row>
    <row r="724" customFormat="false" ht="12.75" hidden="false" customHeight="false" outlineLevel="0" collapsed="false">
      <c r="A724" s="235"/>
      <c r="B724" s="235"/>
      <c r="C724" s="235"/>
      <c r="D724" s="235"/>
      <c r="E724" s="235"/>
      <c r="F724" s="235"/>
      <c r="G724" s="235"/>
      <c r="H724" s="235"/>
      <c r="I724" s="235"/>
      <c r="J724" s="235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</row>
    <row r="725" customFormat="false" ht="12.75" hidden="false" customHeight="false" outlineLevel="0" collapsed="false">
      <c r="A725" s="235"/>
      <c r="B725" s="235"/>
      <c r="C725" s="235"/>
      <c r="D725" s="235"/>
      <c r="E725" s="235"/>
      <c r="F725" s="235"/>
      <c r="G725" s="235"/>
      <c r="H725" s="235"/>
      <c r="I725" s="235"/>
      <c r="J725" s="235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</row>
    <row r="726" customFormat="false" ht="12.75" hidden="false" customHeight="false" outlineLevel="0" collapsed="false">
      <c r="A726" s="235"/>
      <c r="B726" s="235"/>
      <c r="C726" s="235"/>
      <c r="D726" s="235"/>
      <c r="E726" s="235"/>
      <c r="F726" s="235"/>
      <c r="G726" s="235"/>
      <c r="H726" s="235"/>
      <c r="I726" s="235"/>
      <c r="J726" s="235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</row>
    <row r="727" customFormat="false" ht="12.75" hidden="false" customHeight="false" outlineLevel="0" collapsed="false">
      <c r="A727" s="235"/>
      <c r="B727" s="235"/>
      <c r="C727" s="235"/>
      <c r="D727" s="235"/>
      <c r="E727" s="235"/>
      <c r="F727" s="235"/>
      <c r="G727" s="235"/>
      <c r="H727" s="235"/>
      <c r="I727" s="235"/>
      <c r="J727" s="235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</row>
    <row r="728" customFormat="false" ht="12.75" hidden="false" customHeight="false" outlineLevel="0" collapsed="false">
      <c r="A728" s="235"/>
      <c r="B728" s="235"/>
      <c r="C728" s="235"/>
      <c r="D728" s="235"/>
      <c r="E728" s="235"/>
      <c r="F728" s="235"/>
      <c r="G728" s="235"/>
      <c r="H728" s="235"/>
      <c r="I728" s="235"/>
      <c r="J728" s="235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</row>
    <row r="729" customFormat="false" ht="12.75" hidden="false" customHeight="false" outlineLevel="0" collapsed="false">
      <c r="A729" s="235"/>
      <c r="B729" s="235"/>
      <c r="C729" s="235"/>
      <c r="D729" s="235"/>
      <c r="E729" s="235"/>
      <c r="F729" s="235"/>
      <c r="G729" s="235"/>
      <c r="H729" s="235"/>
      <c r="I729" s="235"/>
      <c r="J729" s="235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</row>
    <row r="730" customFormat="false" ht="12.75" hidden="false" customHeight="false" outlineLevel="0" collapsed="false">
      <c r="A730" s="235"/>
      <c r="B730" s="235"/>
      <c r="C730" s="235"/>
      <c r="D730" s="235"/>
      <c r="E730" s="235"/>
      <c r="F730" s="235"/>
      <c r="G730" s="235"/>
      <c r="H730" s="235"/>
      <c r="I730" s="235"/>
      <c r="J730" s="235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</row>
    <row r="731" customFormat="false" ht="12.75" hidden="false" customHeight="false" outlineLevel="0" collapsed="false">
      <c r="A731" s="235"/>
      <c r="B731" s="235"/>
      <c r="C731" s="235"/>
      <c r="D731" s="235"/>
      <c r="E731" s="235"/>
      <c r="F731" s="235"/>
      <c r="G731" s="235"/>
      <c r="H731" s="235"/>
      <c r="I731" s="235"/>
      <c r="J731" s="235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</row>
    <row r="732" customFormat="false" ht="12.75" hidden="false" customHeight="false" outlineLevel="0" collapsed="false">
      <c r="A732" s="235"/>
      <c r="B732" s="235"/>
      <c r="C732" s="235"/>
      <c r="D732" s="235"/>
      <c r="E732" s="235"/>
      <c r="F732" s="235"/>
      <c r="G732" s="235"/>
      <c r="H732" s="235"/>
      <c r="I732" s="235"/>
      <c r="J732" s="235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</row>
    <row r="733" customFormat="false" ht="12.75" hidden="false" customHeight="false" outlineLevel="0" collapsed="false">
      <c r="A733" s="235"/>
      <c r="B733" s="235"/>
      <c r="C733" s="235"/>
      <c r="D733" s="235"/>
      <c r="E733" s="235"/>
      <c r="F733" s="235"/>
      <c r="G733" s="235"/>
      <c r="H733" s="235"/>
      <c r="I733" s="235"/>
      <c r="J733" s="235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</row>
    <row r="734" customFormat="false" ht="12.75" hidden="false" customHeight="false" outlineLevel="0" collapsed="false">
      <c r="A734" s="235"/>
      <c r="B734" s="235"/>
      <c r="C734" s="235"/>
      <c r="D734" s="235"/>
      <c r="E734" s="235"/>
      <c r="F734" s="235"/>
      <c r="G734" s="235"/>
      <c r="H734" s="235"/>
      <c r="I734" s="235"/>
      <c r="J734" s="235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</row>
    <row r="735" customFormat="false" ht="12.75" hidden="false" customHeight="false" outlineLevel="0" collapsed="false">
      <c r="A735" s="235"/>
      <c r="B735" s="235"/>
      <c r="C735" s="235"/>
      <c r="D735" s="235"/>
      <c r="E735" s="235"/>
      <c r="F735" s="235"/>
      <c r="G735" s="235"/>
      <c r="H735" s="235"/>
      <c r="I735" s="235"/>
      <c r="J735" s="235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</row>
    <row r="736" customFormat="false" ht="12.75" hidden="false" customHeight="false" outlineLevel="0" collapsed="false">
      <c r="A736" s="235"/>
      <c r="B736" s="235"/>
      <c r="C736" s="235"/>
      <c r="D736" s="235"/>
      <c r="E736" s="235"/>
      <c r="F736" s="235"/>
      <c r="G736" s="235"/>
      <c r="H736" s="235"/>
      <c r="I736" s="235"/>
      <c r="J736" s="235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</row>
    <row r="737" customFormat="false" ht="12.75" hidden="false" customHeight="false" outlineLevel="0" collapsed="false">
      <c r="A737" s="235"/>
      <c r="B737" s="235"/>
      <c r="C737" s="235"/>
      <c r="D737" s="235"/>
      <c r="E737" s="235"/>
      <c r="F737" s="235"/>
      <c r="G737" s="235"/>
      <c r="H737" s="235"/>
      <c r="I737" s="235"/>
      <c r="J737" s="235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</row>
    <row r="738" customFormat="false" ht="12.75" hidden="false" customHeight="false" outlineLevel="0" collapsed="false">
      <c r="A738" s="235"/>
      <c r="B738" s="235"/>
      <c r="C738" s="235"/>
      <c r="D738" s="235"/>
      <c r="E738" s="235"/>
      <c r="F738" s="235"/>
      <c r="G738" s="235"/>
      <c r="H738" s="235"/>
      <c r="I738" s="235"/>
      <c r="J738" s="235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</row>
    <row r="739" customFormat="false" ht="12.75" hidden="false" customHeight="false" outlineLevel="0" collapsed="false">
      <c r="A739" s="235"/>
      <c r="B739" s="235"/>
      <c r="C739" s="235"/>
      <c r="D739" s="235"/>
      <c r="E739" s="235"/>
      <c r="F739" s="235"/>
      <c r="G739" s="235"/>
      <c r="H739" s="235"/>
      <c r="I739" s="235"/>
      <c r="J739" s="235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</row>
    <row r="740" customFormat="false" ht="12.75" hidden="false" customHeight="false" outlineLevel="0" collapsed="false">
      <c r="A740" s="235"/>
      <c r="B740" s="235"/>
      <c r="C740" s="235"/>
      <c r="D740" s="235"/>
      <c r="E740" s="235"/>
      <c r="F740" s="235"/>
      <c r="G740" s="235"/>
      <c r="H740" s="235"/>
      <c r="I740" s="235"/>
      <c r="J740" s="235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</row>
    <row r="741" customFormat="false" ht="12.75" hidden="false" customHeight="false" outlineLevel="0" collapsed="false">
      <c r="A741" s="235"/>
      <c r="B741" s="235"/>
      <c r="C741" s="235"/>
      <c r="D741" s="235"/>
      <c r="E741" s="235"/>
      <c r="F741" s="235"/>
      <c r="G741" s="235"/>
      <c r="H741" s="235"/>
      <c r="I741" s="235"/>
      <c r="J741" s="235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</row>
    <row r="742" customFormat="false" ht="12.75" hidden="false" customHeight="false" outlineLevel="0" collapsed="false">
      <c r="A742" s="235"/>
      <c r="B742" s="235"/>
      <c r="C742" s="235"/>
      <c r="D742" s="235"/>
      <c r="E742" s="235"/>
      <c r="F742" s="235"/>
      <c r="G742" s="235"/>
      <c r="H742" s="235"/>
      <c r="I742" s="235"/>
      <c r="J742" s="235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/>
      <c r="X742" s="235"/>
      <c r="Y742" s="235"/>
    </row>
    <row r="743" customFormat="false" ht="12.75" hidden="false" customHeight="false" outlineLevel="0" collapsed="false">
      <c r="A743" s="235"/>
      <c r="B743" s="235"/>
      <c r="C743" s="235"/>
      <c r="D743" s="235"/>
      <c r="E743" s="235"/>
      <c r="F743" s="235"/>
      <c r="G743" s="235"/>
      <c r="H743" s="235"/>
      <c r="I743" s="235"/>
      <c r="J743" s="235"/>
      <c r="K743" s="235"/>
      <c r="L743" s="235"/>
      <c r="M743" s="235"/>
      <c r="N743" s="235"/>
      <c r="O743" s="235"/>
      <c r="P743" s="235"/>
      <c r="Q743" s="235"/>
      <c r="R743" s="235"/>
      <c r="S743" s="235"/>
      <c r="T743" s="235"/>
      <c r="U743" s="235"/>
      <c r="V743" s="235"/>
      <c r="W743" s="235"/>
      <c r="X743" s="235"/>
      <c r="Y743" s="235"/>
    </row>
    <row r="744" customFormat="false" ht="12.75" hidden="false" customHeight="false" outlineLevel="0" collapsed="false">
      <c r="A744" s="235"/>
      <c r="B744" s="235"/>
      <c r="C744" s="235"/>
      <c r="D744" s="235"/>
      <c r="E744" s="235"/>
      <c r="F744" s="235"/>
      <c r="G744" s="235"/>
      <c r="H744" s="235"/>
      <c r="I744" s="235"/>
      <c r="J744" s="235"/>
      <c r="K744" s="235"/>
      <c r="L744" s="235"/>
      <c r="M744" s="235"/>
      <c r="N744" s="235"/>
      <c r="O744" s="235"/>
      <c r="P744" s="235"/>
      <c r="Q744" s="235"/>
      <c r="R744" s="235"/>
      <c r="S744" s="235"/>
      <c r="T744" s="235"/>
      <c r="U744" s="235"/>
      <c r="V744" s="235"/>
      <c r="W744" s="235"/>
      <c r="X744" s="235"/>
      <c r="Y744" s="235"/>
    </row>
    <row r="745" customFormat="false" ht="12.75" hidden="false" customHeight="false" outlineLevel="0" collapsed="false">
      <c r="A745" s="235"/>
      <c r="B745" s="235"/>
      <c r="C745" s="235"/>
      <c r="D745" s="235"/>
      <c r="E745" s="235"/>
      <c r="F745" s="235"/>
      <c r="G745" s="235"/>
      <c r="H745" s="235"/>
      <c r="I745" s="235"/>
      <c r="J745" s="235"/>
      <c r="K745" s="235"/>
      <c r="L745" s="235"/>
      <c r="M745" s="235"/>
      <c r="N745" s="235"/>
      <c r="O745" s="235"/>
      <c r="P745" s="235"/>
      <c r="Q745" s="235"/>
      <c r="R745" s="235"/>
      <c r="S745" s="235"/>
      <c r="T745" s="235"/>
      <c r="U745" s="235"/>
      <c r="V745" s="235"/>
      <c r="W745" s="235"/>
      <c r="X745" s="235"/>
      <c r="Y745" s="235"/>
    </row>
    <row r="746" customFormat="false" ht="12.75" hidden="false" customHeight="false" outlineLevel="0" collapsed="false">
      <c r="A746" s="235"/>
      <c r="B746" s="235"/>
      <c r="C746" s="235"/>
      <c r="D746" s="235"/>
      <c r="E746" s="235"/>
      <c r="F746" s="235"/>
      <c r="G746" s="235"/>
      <c r="H746" s="235"/>
      <c r="I746" s="235"/>
      <c r="J746" s="235"/>
      <c r="K746" s="235"/>
      <c r="L746" s="235"/>
      <c r="M746" s="235"/>
      <c r="N746" s="235"/>
      <c r="O746" s="235"/>
      <c r="P746" s="235"/>
      <c r="Q746" s="235"/>
      <c r="R746" s="235"/>
      <c r="S746" s="235"/>
      <c r="T746" s="235"/>
      <c r="U746" s="235"/>
      <c r="V746" s="235"/>
      <c r="W746" s="235"/>
      <c r="X746" s="235"/>
      <c r="Y746" s="235"/>
    </row>
    <row r="747" customFormat="false" ht="12.75" hidden="false" customHeight="false" outlineLevel="0" collapsed="false">
      <c r="A747" s="235"/>
      <c r="B747" s="235"/>
      <c r="C747" s="235"/>
      <c r="D747" s="235"/>
      <c r="E747" s="235"/>
      <c r="F747" s="235"/>
      <c r="G747" s="235"/>
      <c r="H747" s="235"/>
      <c r="I747" s="235"/>
      <c r="J747" s="235"/>
      <c r="K747" s="235"/>
      <c r="L747" s="235"/>
      <c r="M747" s="235"/>
      <c r="N747" s="235"/>
      <c r="O747" s="235"/>
      <c r="P747" s="235"/>
      <c r="Q747" s="235"/>
      <c r="R747" s="235"/>
      <c r="S747" s="235"/>
      <c r="T747" s="235"/>
      <c r="U747" s="235"/>
      <c r="V747" s="235"/>
      <c r="W747" s="235"/>
      <c r="X747" s="235"/>
      <c r="Y747" s="235"/>
    </row>
    <row r="748" customFormat="false" ht="12.75" hidden="false" customHeight="false" outlineLevel="0" collapsed="false">
      <c r="A748" s="235"/>
      <c r="B748" s="235"/>
      <c r="C748" s="235"/>
      <c r="D748" s="235"/>
      <c r="E748" s="235"/>
      <c r="F748" s="235"/>
      <c r="G748" s="235"/>
      <c r="H748" s="235"/>
      <c r="I748" s="235"/>
      <c r="J748" s="235"/>
      <c r="K748" s="235"/>
      <c r="L748" s="235"/>
      <c r="M748" s="235"/>
      <c r="N748" s="235"/>
      <c r="O748" s="235"/>
      <c r="P748" s="235"/>
      <c r="Q748" s="235"/>
      <c r="R748" s="235"/>
      <c r="S748" s="235"/>
      <c r="T748" s="235"/>
      <c r="U748" s="235"/>
      <c r="V748" s="235"/>
      <c r="W748" s="235"/>
      <c r="X748" s="235"/>
      <c r="Y748" s="235"/>
    </row>
    <row r="749" customFormat="false" ht="12.75" hidden="false" customHeight="false" outlineLevel="0" collapsed="false">
      <c r="A749" s="235"/>
      <c r="B749" s="235"/>
      <c r="C749" s="235"/>
      <c r="D749" s="235"/>
      <c r="E749" s="235"/>
      <c r="F749" s="235"/>
      <c r="G749" s="235"/>
      <c r="H749" s="235"/>
      <c r="I749" s="235"/>
      <c r="J749" s="235"/>
      <c r="K749" s="235"/>
      <c r="L749" s="235"/>
      <c r="M749" s="235"/>
      <c r="N749" s="235"/>
      <c r="O749" s="235"/>
      <c r="P749" s="235"/>
      <c r="Q749" s="235"/>
      <c r="R749" s="235"/>
      <c r="S749" s="235"/>
      <c r="T749" s="235"/>
      <c r="U749" s="235"/>
      <c r="V749" s="235"/>
      <c r="W749" s="235"/>
      <c r="X749" s="235"/>
      <c r="Y749" s="235"/>
    </row>
    <row r="750" customFormat="false" ht="12.75" hidden="false" customHeight="false" outlineLevel="0" collapsed="false">
      <c r="A750" s="235"/>
      <c r="B750" s="235"/>
      <c r="C750" s="235"/>
      <c r="D750" s="235"/>
      <c r="E750" s="235"/>
      <c r="F750" s="235"/>
      <c r="G750" s="235"/>
      <c r="H750" s="235"/>
      <c r="I750" s="235"/>
      <c r="J750" s="235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</row>
    <row r="751" customFormat="false" ht="12.75" hidden="false" customHeight="false" outlineLevel="0" collapsed="false">
      <c r="A751" s="235"/>
      <c r="B751" s="235"/>
      <c r="C751" s="235"/>
      <c r="D751" s="235"/>
      <c r="E751" s="235"/>
      <c r="F751" s="235"/>
      <c r="G751" s="235"/>
      <c r="H751" s="235"/>
      <c r="I751" s="235"/>
      <c r="J751" s="235"/>
      <c r="K751" s="235"/>
      <c r="L751" s="235"/>
      <c r="M751" s="235"/>
      <c r="N751" s="235"/>
      <c r="O751" s="235"/>
      <c r="P751" s="235"/>
      <c r="Q751" s="235"/>
      <c r="R751" s="235"/>
      <c r="S751" s="235"/>
      <c r="T751" s="235"/>
      <c r="U751" s="235"/>
      <c r="V751" s="235"/>
      <c r="W751" s="235"/>
      <c r="X751" s="235"/>
      <c r="Y751" s="235"/>
    </row>
    <row r="752" customFormat="false" ht="12.75" hidden="false" customHeight="false" outlineLevel="0" collapsed="false">
      <c r="A752" s="235"/>
      <c r="B752" s="235"/>
      <c r="C752" s="235"/>
      <c r="D752" s="235"/>
      <c r="E752" s="235"/>
      <c r="F752" s="235"/>
      <c r="G752" s="235"/>
      <c r="H752" s="235"/>
      <c r="I752" s="235"/>
      <c r="J752" s="235"/>
      <c r="K752" s="235"/>
      <c r="L752" s="235"/>
      <c r="M752" s="235"/>
      <c r="N752" s="235"/>
      <c r="O752" s="235"/>
      <c r="P752" s="235"/>
      <c r="Q752" s="235"/>
      <c r="R752" s="235"/>
      <c r="S752" s="235"/>
      <c r="T752" s="235"/>
      <c r="U752" s="235"/>
      <c r="V752" s="235"/>
      <c r="W752" s="235"/>
      <c r="X752" s="235"/>
      <c r="Y752" s="235"/>
    </row>
    <row r="753" customFormat="false" ht="12.75" hidden="false" customHeight="false" outlineLevel="0" collapsed="false">
      <c r="A753" s="235"/>
      <c r="B753" s="235"/>
      <c r="C753" s="235"/>
      <c r="D753" s="235"/>
      <c r="E753" s="235"/>
      <c r="F753" s="235"/>
      <c r="G753" s="235"/>
      <c r="H753" s="235"/>
      <c r="I753" s="235"/>
      <c r="J753" s="235"/>
      <c r="K753" s="235"/>
      <c r="L753" s="235"/>
      <c r="M753" s="235"/>
      <c r="N753" s="235"/>
      <c r="O753" s="235"/>
      <c r="P753" s="235"/>
      <c r="Q753" s="235"/>
      <c r="R753" s="235"/>
      <c r="S753" s="235"/>
      <c r="T753" s="235"/>
      <c r="U753" s="235"/>
      <c r="V753" s="235"/>
      <c r="W753" s="235"/>
      <c r="X753" s="235"/>
      <c r="Y753" s="235"/>
    </row>
    <row r="754" customFormat="false" ht="12.75" hidden="false" customHeight="false" outlineLevel="0" collapsed="false">
      <c r="A754" s="235"/>
      <c r="B754" s="235"/>
      <c r="C754" s="235"/>
      <c r="D754" s="235"/>
      <c r="E754" s="235"/>
      <c r="F754" s="235"/>
      <c r="G754" s="235"/>
      <c r="H754" s="235"/>
      <c r="I754" s="235"/>
      <c r="J754" s="235"/>
      <c r="K754" s="235"/>
      <c r="L754" s="235"/>
      <c r="M754" s="235"/>
      <c r="N754" s="235"/>
      <c r="O754" s="235"/>
      <c r="P754" s="235"/>
      <c r="Q754" s="235"/>
      <c r="R754" s="235"/>
      <c r="S754" s="235"/>
      <c r="T754" s="235"/>
      <c r="U754" s="235"/>
      <c r="V754" s="235"/>
      <c r="W754" s="235"/>
      <c r="X754" s="235"/>
      <c r="Y754" s="235"/>
    </row>
    <row r="755" customFormat="false" ht="12.75" hidden="false" customHeight="false" outlineLevel="0" collapsed="false">
      <c r="A755" s="235"/>
      <c r="B755" s="235"/>
      <c r="C755" s="235"/>
      <c r="D755" s="235"/>
      <c r="E755" s="235"/>
      <c r="F755" s="235"/>
      <c r="G755" s="235"/>
      <c r="H755" s="235"/>
      <c r="I755" s="235"/>
      <c r="J755" s="235"/>
      <c r="K755" s="235"/>
      <c r="L755" s="235"/>
      <c r="M755" s="235"/>
      <c r="N755" s="235"/>
      <c r="O755" s="235"/>
      <c r="P755" s="235"/>
      <c r="Q755" s="235"/>
      <c r="R755" s="235"/>
      <c r="S755" s="235"/>
      <c r="T755" s="235"/>
      <c r="U755" s="235"/>
      <c r="V755" s="235"/>
      <c r="W755" s="235"/>
      <c r="X755" s="235"/>
      <c r="Y755" s="235"/>
    </row>
    <row r="756" customFormat="false" ht="12.75" hidden="false" customHeight="false" outlineLevel="0" collapsed="false">
      <c r="A756" s="235"/>
      <c r="B756" s="235"/>
      <c r="C756" s="235"/>
      <c r="D756" s="235"/>
      <c r="E756" s="235"/>
      <c r="F756" s="235"/>
      <c r="G756" s="235"/>
      <c r="H756" s="235"/>
      <c r="I756" s="235"/>
      <c r="J756" s="235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</row>
    <row r="757" customFormat="false" ht="12.75" hidden="false" customHeight="false" outlineLevel="0" collapsed="false">
      <c r="A757" s="235"/>
      <c r="B757" s="235"/>
      <c r="C757" s="235"/>
      <c r="D757" s="235"/>
      <c r="E757" s="235"/>
      <c r="F757" s="235"/>
      <c r="G757" s="235"/>
      <c r="H757" s="235"/>
      <c r="I757" s="235"/>
      <c r="J757" s="235"/>
      <c r="K757" s="235"/>
      <c r="L757" s="235"/>
      <c r="M757" s="235"/>
      <c r="N757" s="235"/>
      <c r="O757" s="235"/>
      <c r="P757" s="235"/>
      <c r="Q757" s="235"/>
      <c r="R757" s="235"/>
      <c r="S757" s="235"/>
      <c r="T757" s="235"/>
      <c r="U757" s="235"/>
      <c r="V757" s="235"/>
      <c r="W757" s="235"/>
      <c r="X757" s="235"/>
      <c r="Y757" s="235"/>
    </row>
    <row r="758" customFormat="false" ht="12.75" hidden="false" customHeight="false" outlineLevel="0" collapsed="false">
      <c r="A758" s="235"/>
      <c r="B758" s="235"/>
      <c r="C758" s="235"/>
      <c r="D758" s="235"/>
      <c r="E758" s="235"/>
      <c r="F758" s="235"/>
      <c r="G758" s="235"/>
      <c r="H758" s="235"/>
      <c r="I758" s="235"/>
      <c r="J758" s="235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/>
    </row>
    <row r="759" customFormat="false" ht="12.75" hidden="false" customHeight="false" outlineLevel="0" collapsed="false">
      <c r="A759" s="235"/>
      <c r="B759" s="235"/>
      <c r="C759" s="235"/>
      <c r="D759" s="235"/>
      <c r="E759" s="235"/>
      <c r="F759" s="235"/>
      <c r="G759" s="235"/>
      <c r="H759" s="235"/>
      <c r="I759" s="235"/>
      <c r="J759" s="235"/>
      <c r="K759" s="235"/>
      <c r="L759" s="235"/>
      <c r="M759" s="235"/>
      <c r="N759" s="235"/>
      <c r="O759" s="235"/>
      <c r="P759" s="235"/>
      <c r="Q759" s="235"/>
      <c r="R759" s="235"/>
      <c r="S759" s="235"/>
      <c r="T759" s="235"/>
      <c r="U759" s="235"/>
      <c r="V759" s="235"/>
      <c r="W759" s="235"/>
      <c r="X759" s="235"/>
      <c r="Y759" s="235"/>
    </row>
    <row r="760" customFormat="false" ht="12.75" hidden="false" customHeight="false" outlineLevel="0" collapsed="false">
      <c r="A760" s="235"/>
      <c r="B760" s="235"/>
      <c r="C760" s="235"/>
      <c r="D760" s="235"/>
      <c r="E760" s="235"/>
      <c r="F760" s="235"/>
      <c r="G760" s="235"/>
      <c r="H760" s="235"/>
      <c r="I760" s="235"/>
      <c r="J760" s="235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</row>
    <row r="761" customFormat="false" ht="12.75" hidden="false" customHeight="false" outlineLevel="0" collapsed="false">
      <c r="A761" s="235"/>
      <c r="B761" s="235"/>
      <c r="C761" s="235"/>
      <c r="D761" s="235"/>
      <c r="E761" s="235"/>
      <c r="F761" s="235"/>
      <c r="G761" s="235"/>
      <c r="H761" s="235"/>
      <c r="I761" s="235"/>
      <c r="J761" s="235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</row>
    <row r="762" customFormat="false" ht="12.75" hidden="false" customHeight="false" outlineLevel="0" collapsed="false">
      <c r="A762" s="235"/>
      <c r="B762" s="235"/>
      <c r="C762" s="235"/>
      <c r="D762" s="235"/>
      <c r="E762" s="235"/>
      <c r="F762" s="235"/>
      <c r="G762" s="235"/>
      <c r="H762" s="235"/>
      <c r="I762" s="235"/>
      <c r="J762" s="235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</row>
    <row r="763" customFormat="false" ht="12.75" hidden="false" customHeight="false" outlineLevel="0" collapsed="false">
      <c r="A763" s="235"/>
      <c r="B763" s="235"/>
      <c r="C763" s="235"/>
      <c r="D763" s="235"/>
      <c r="E763" s="235"/>
      <c r="F763" s="235"/>
      <c r="G763" s="235"/>
      <c r="H763" s="235"/>
      <c r="I763" s="235"/>
      <c r="J763" s="235"/>
      <c r="K763" s="235"/>
      <c r="L763" s="235"/>
      <c r="M763" s="235"/>
      <c r="N763" s="235"/>
      <c r="O763" s="235"/>
      <c r="P763" s="235"/>
      <c r="Q763" s="235"/>
      <c r="R763" s="235"/>
      <c r="S763" s="235"/>
      <c r="T763" s="235"/>
      <c r="U763" s="235"/>
      <c r="V763" s="235"/>
      <c r="W763" s="235"/>
      <c r="X763" s="235"/>
      <c r="Y763" s="235"/>
    </row>
    <row r="764" customFormat="false" ht="12.75" hidden="false" customHeight="false" outlineLevel="0" collapsed="false">
      <c r="A764" s="235"/>
      <c r="B764" s="235"/>
      <c r="C764" s="235"/>
      <c r="D764" s="235"/>
      <c r="E764" s="235"/>
      <c r="F764" s="235"/>
      <c r="G764" s="235"/>
      <c r="H764" s="235"/>
      <c r="I764" s="235"/>
      <c r="J764" s="235"/>
      <c r="K764" s="235"/>
      <c r="L764" s="235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</row>
    <row r="765" customFormat="false" ht="12.75" hidden="false" customHeight="false" outlineLevel="0" collapsed="false">
      <c r="A765" s="235"/>
      <c r="B765" s="235"/>
      <c r="C765" s="235"/>
      <c r="D765" s="235"/>
      <c r="E765" s="235"/>
      <c r="F765" s="235"/>
      <c r="G765" s="235"/>
      <c r="H765" s="235"/>
      <c r="I765" s="235"/>
      <c r="J765" s="235"/>
      <c r="K765" s="235"/>
      <c r="L765" s="235"/>
      <c r="M765" s="235"/>
      <c r="N765" s="235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</row>
    <row r="766" customFormat="false" ht="12.75" hidden="false" customHeight="false" outlineLevel="0" collapsed="false">
      <c r="A766" s="235"/>
      <c r="B766" s="235"/>
      <c r="C766" s="235"/>
      <c r="D766" s="235"/>
      <c r="E766" s="235"/>
      <c r="F766" s="235"/>
      <c r="G766" s="235"/>
      <c r="H766" s="235"/>
      <c r="I766" s="235"/>
      <c r="J766" s="235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</row>
    <row r="767" customFormat="false" ht="12.75" hidden="false" customHeight="false" outlineLevel="0" collapsed="false">
      <c r="A767" s="235"/>
      <c r="B767" s="235"/>
      <c r="C767" s="235"/>
      <c r="D767" s="235"/>
      <c r="E767" s="235"/>
      <c r="F767" s="235"/>
      <c r="G767" s="235"/>
      <c r="H767" s="235"/>
      <c r="I767" s="235"/>
      <c r="J767" s="235"/>
      <c r="K767" s="235"/>
      <c r="L767" s="235"/>
      <c r="M767" s="235"/>
      <c r="N767" s="235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</row>
    <row r="768" customFormat="false" ht="12.75" hidden="false" customHeight="false" outlineLevel="0" collapsed="false">
      <c r="A768" s="235"/>
      <c r="B768" s="235"/>
      <c r="C768" s="235"/>
      <c r="D768" s="235"/>
      <c r="E768" s="235"/>
      <c r="F768" s="235"/>
      <c r="G768" s="235"/>
      <c r="H768" s="235"/>
      <c r="I768" s="235"/>
      <c r="J768" s="235"/>
      <c r="K768" s="235"/>
      <c r="L768" s="235"/>
      <c r="M768" s="235"/>
      <c r="N768" s="235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</row>
    <row r="769" customFormat="false" ht="12.75" hidden="false" customHeight="false" outlineLevel="0" collapsed="false">
      <c r="A769" s="235"/>
      <c r="B769" s="235"/>
      <c r="C769" s="235"/>
      <c r="D769" s="235"/>
      <c r="E769" s="235"/>
      <c r="F769" s="235"/>
      <c r="G769" s="235"/>
      <c r="H769" s="235"/>
      <c r="I769" s="235"/>
      <c r="J769" s="235"/>
      <c r="K769" s="235"/>
      <c r="L769" s="235"/>
      <c r="M769" s="235"/>
      <c r="N769" s="235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</row>
    <row r="770" customFormat="false" ht="12.75" hidden="false" customHeight="false" outlineLevel="0" collapsed="false">
      <c r="A770" s="235"/>
      <c r="B770" s="235"/>
      <c r="C770" s="235"/>
      <c r="D770" s="235"/>
      <c r="E770" s="235"/>
      <c r="F770" s="235"/>
      <c r="G770" s="235"/>
      <c r="H770" s="235"/>
      <c r="I770" s="235"/>
      <c r="J770" s="235"/>
      <c r="K770" s="235"/>
      <c r="L770" s="235"/>
      <c r="M770" s="235"/>
      <c r="N770" s="235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</row>
    <row r="771" customFormat="false" ht="12.75" hidden="false" customHeight="false" outlineLevel="0" collapsed="false">
      <c r="A771" s="235"/>
      <c r="B771" s="235"/>
      <c r="C771" s="235"/>
      <c r="D771" s="235"/>
      <c r="E771" s="235"/>
      <c r="F771" s="235"/>
      <c r="G771" s="235"/>
      <c r="H771" s="235"/>
      <c r="I771" s="235"/>
      <c r="J771" s="235"/>
      <c r="K771" s="235"/>
      <c r="L771" s="235"/>
      <c r="M771" s="235"/>
      <c r="N771" s="235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</row>
    <row r="772" customFormat="false" ht="12.75" hidden="false" customHeight="false" outlineLevel="0" collapsed="false">
      <c r="A772" s="235"/>
      <c r="B772" s="235"/>
      <c r="C772" s="235"/>
      <c r="D772" s="235"/>
      <c r="E772" s="235"/>
      <c r="F772" s="235"/>
      <c r="G772" s="235"/>
      <c r="H772" s="235"/>
      <c r="I772" s="235"/>
      <c r="J772" s="235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</row>
    <row r="773" customFormat="false" ht="12.75" hidden="false" customHeight="false" outlineLevel="0" collapsed="false">
      <c r="A773" s="235"/>
      <c r="B773" s="235"/>
      <c r="C773" s="235"/>
      <c r="D773" s="235"/>
      <c r="E773" s="235"/>
      <c r="F773" s="235"/>
      <c r="G773" s="235"/>
      <c r="H773" s="235"/>
      <c r="I773" s="235"/>
      <c r="J773" s="235"/>
      <c r="K773" s="235"/>
      <c r="L773" s="235"/>
      <c r="M773" s="235"/>
      <c r="N773" s="235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</row>
    <row r="774" customFormat="false" ht="12.75" hidden="false" customHeight="false" outlineLevel="0" collapsed="false">
      <c r="A774" s="235"/>
      <c r="B774" s="235"/>
      <c r="C774" s="235"/>
      <c r="D774" s="235"/>
      <c r="E774" s="235"/>
      <c r="F774" s="235"/>
      <c r="G774" s="235"/>
      <c r="H774" s="235"/>
      <c r="I774" s="235"/>
      <c r="J774" s="235"/>
      <c r="K774" s="235"/>
      <c r="L774" s="235"/>
      <c r="M774" s="235"/>
      <c r="N774" s="235"/>
      <c r="O774" s="235"/>
      <c r="P774" s="235"/>
      <c r="Q774" s="235"/>
      <c r="R774" s="235"/>
      <c r="S774" s="235"/>
      <c r="T774" s="235"/>
      <c r="U774" s="235"/>
      <c r="V774" s="235"/>
      <c r="W774" s="235"/>
      <c r="X774" s="235"/>
      <c r="Y774" s="235"/>
    </row>
    <row r="775" customFormat="false" ht="12.75" hidden="false" customHeight="false" outlineLevel="0" collapsed="false">
      <c r="A775" s="235"/>
      <c r="B775" s="235"/>
      <c r="C775" s="235"/>
      <c r="D775" s="235"/>
      <c r="E775" s="235"/>
      <c r="F775" s="235"/>
      <c r="G775" s="235"/>
      <c r="H775" s="235"/>
      <c r="I775" s="235"/>
      <c r="J775" s="235"/>
      <c r="K775" s="235"/>
      <c r="L775" s="235"/>
      <c r="M775" s="235"/>
      <c r="N775" s="235"/>
      <c r="O775" s="235"/>
      <c r="P775" s="235"/>
      <c r="Q775" s="235"/>
      <c r="R775" s="235"/>
      <c r="S775" s="235"/>
      <c r="T775" s="235"/>
      <c r="U775" s="235"/>
      <c r="V775" s="235"/>
      <c r="W775" s="235"/>
      <c r="X775" s="235"/>
      <c r="Y775" s="235"/>
    </row>
    <row r="776" customFormat="false" ht="12.75" hidden="false" customHeight="false" outlineLevel="0" collapsed="false">
      <c r="A776" s="235"/>
      <c r="B776" s="235"/>
      <c r="C776" s="235"/>
      <c r="D776" s="235"/>
      <c r="E776" s="235"/>
      <c r="F776" s="235"/>
      <c r="G776" s="235"/>
      <c r="H776" s="235"/>
      <c r="I776" s="235"/>
      <c r="J776" s="235"/>
      <c r="K776" s="235"/>
      <c r="L776" s="235"/>
      <c r="M776" s="235"/>
      <c r="N776" s="235"/>
      <c r="O776" s="235"/>
      <c r="P776" s="235"/>
      <c r="Q776" s="235"/>
      <c r="R776" s="235"/>
      <c r="S776" s="235"/>
      <c r="T776" s="235"/>
      <c r="U776" s="235"/>
      <c r="V776" s="235"/>
      <c r="W776" s="235"/>
      <c r="X776" s="235"/>
      <c r="Y776" s="235"/>
    </row>
    <row r="777" customFormat="false" ht="12.75" hidden="false" customHeight="false" outlineLevel="0" collapsed="false">
      <c r="A777" s="235"/>
      <c r="B777" s="235"/>
      <c r="C777" s="235"/>
      <c r="D777" s="235"/>
      <c r="E777" s="235"/>
      <c r="F777" s="235"/>
      <c r="G777" s="235"/>
      <c r="H777" s="235"/>
      <c r="I777" s="235"/>
      <c r="J777" s="235"/>
      <c r="K777" s="235"/>
      <c r="L777" s="235"/>
      <c r="M777" s="235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</row>
    <row r="778" customFormat="false" ht="12.75" hidden="false" customHeight="false" outlineLevel="0" collapsed="false">
      <c r="A778" s="235"/>
      <c r="B778" s="235"/>
      <c r="C778" s="235"/>
      <c r="D778" s="235"/>
      <c r="E778" s="235"/>
      <c r="F778" s="235"/>
      <c r="G778" s="235"/>
      <c r="H778" s="235"/>
      <c r="I778" s="235"/>
      <c r="J778" s="235"/>
      <c r="K778" s="235"/>
      <c r="L778" s="235"/>
      <c r="M778" s="235"/>
      <c r="N778" s="235"/>
      <c r="O778" s="235"/>
      <c r="P778" s="235"/>
      <c r="Q778" s="235"/>
      <c r="R778" s="235"/>
      <c r="S778" s="235"/>
      <c r="T778" s="235"/>
      <c r="U778" s="235"/>
      <c r="V778" s="235"/>
      <c r="W778" s="235"/>
      <c r="X778" s="235"/>
      <c r="Y778" s="235"/>
    </row>
    <row r="779" customFormat="false" ht="12.75" hidden="false" customHeight="false" outlineLevel="0" collapsed="false">
      <c r="A779" s="235"/>
      <c r="B779" s="235"/>
      <c r="C779" s="235"/>
      <c r="D779" s="235"/>
      <c r="E779" s="235"/>
      <c r="F779" s="235"/>
      <c r="G779" s="235"/>
      <c r="H779" s="235"/>
      <c r="I779" s="235"/>
      <c r="J779" s="235"/>
      <c r="K779" s="235"/>
      <c r="L779" s="235"/>
      <c r="M779" s="235"/>
      <c r="N779" s="235"/>
      <c r="O779" s="235"/>
      <c r="P779" s="235"/>
      <c r="Q779" s="235"/>
      <c r="R779" s="235"/>
      <c r="S779" s="235"/>
      <c r="T779" s="235"/>
      <c r="U779" s="235"/>
      <c r="V779" s="235"/>
      <c r="W779" s="235"/>
      <c r="X779" s="235"/>
      <c r="Y779" s="235"/>
    </row>
    <row r="780" customFormat="false" ht="12.75" hidden="false" customHeight="false" outlineLevel="0" collapsed="false">
      <c r="A780" s="235"/>
      <c r="B780" s="235"/>
      <c r="C780" s="235"/>
      <c r="D780" s="235"/>
      <c r="E780" s="235"/>
      <c r="F780" s="235"/>
      <c r="G780" s="235"/>
      <c r="H780" s="235"/>
      <c r="I780" s="235"/>
      <c r="J780" s="235"/>
      <c r="K780" s="235"/>
      <c r="L780" s="235"/>
      <c r="M780" s="235"/>
      <c r="N780" s="235"/>
      <c r="O780" s="235"/>
      <c r="P780" s="235"/>
      <c r="Q780" s="235"/>
      <c r="R780" s="235"/>
      <c r="S780" s="235"/>
      <c r="T780" s="235"/>
      <c r="U780" s="235"/>
      <c r="V780" s="235"/>
      <c r="W780" s="235"/>
      <c r="X780" s="235"/>
      <c r="Y780" s="235"/>
    </row>
    <row r="781" customFormat="false" ht="12.75" hidden="false" customHeight="false" outlineLevel="0" collapsed="false">
      <c r="A781" s="235"/>
      <c r="B781" s="235"/>
      <c r="C781" s="235"/>
      <c r="D781" s="235"/>
      <c r="E781" s="235"/>
      <c r="F781" s="235"/>
      <c r="G781" s="235"/>
      <c r="H781" s="235"/>
      <c r="I781" s="235"/>
      <c r="J781" s="235"/>
      <c r="K781" s="235"/>
      <c r="L781" s="235"/>
      <c r="M781" s="235"/>
      <c r="N781" s="235"/>
      <c r="O781" s="235"/>
      <c r="P781" s="235"/>
      <c r="Q781" s="235"/>
      <c r="R781" s="235"/>
      <c r="S781" s="235"/>
      <c r="T781" s="235"/>
      <c r="U781" s="235"/>
      <c r="V781" s="235"/>
      <c r="W781" s="235"/>
      <c r="X781" s="235"/>
      <c r="Y781" s="235"/>
    </row>
    <row r="782" customFormat="false" ht="12.75" hidden="false" customHeight="false" outlineLevel="0" collapsed="false">
      <c r="A782" s="235"/>
      <c r="B782" s="235"/>
      <c r="C782" s="235"/>
      <c r="D782" s="235"/>
      <c r="E782" s="235"/>
      <c r="F782" s="235"/>
      <c r="G782" s="235"/>
      <c r="H782" s="235"/>
      <c r="I782" s="235"/>
      <c r="J782" s="235"/>
      <c r="K782" s="235"/>
      <c r="L782" s="235"/>
      <c r="M782" s="235"/>
      <c r="N782" s="235"/>
      <c r="O782" s="235"/>
      <c r="P782" s="235"/>
      <c r="Q782" s="235"/>
      <c r="R782" s="235"/>
      <c r="S782" s="235"/>
      <c r="T782" s="235"/>
      <c r="U782" s="235"/>
      <c r="V782" s="235"/>
      <c r="W782" s="235"/>
      <c r="X782" s="235"/>
      <c r="Y782" s="235"/>
    </row>
    <row r="783" customFormat="false" ht="12.75" hidden="false" customHeight="false" outlineLevel="0" collapsed="false">
      <c r="A783" s="235"/>
      <c r="B783" s="235"/>
      <c r="C783" s="235"/>
      <c r="D783" s="235"/>
      <c r="E783" s="235"/>
      <c r="F783" s="235"/>
      <c r="G783" s="235"/>
      <c r="H783" s="235"/>
      <c r="I783" s="235"/>
      <c r="J783" s="235"/>
      <c r="K783" s="235"/>
      <c r="L783" s="235"/>
      <c r="M783" s="235"/>
      <c r="N783" s="235"/>
      <c r="O783" s="235"/>
      <c r="P783" s="235"/>
      <c r="Q783" s="235"/>
      <c r="R783" s="235"/>
      <c r="S783" s="235"/>
      <c r="T783" s="235"/>
      <c r="U783" s="235"/>
      <c r="V783" s="235"/>
      <c r="W783" s="235"/>
      <c r="X783" s="235"/>
      <c r="Y783" s="235"/>
    </row>
    <row r="784" customFormat="false" ht="12.75" hidden="false" customHeight="false" outlineLevel="0" collapsed="false">
      <c r="A784" s="235"/>
      <c r="B784" s="235"/>
      <c r="C784" s="235"/>
      <c r="D784" s="235"/>
      <c r="E784" s="235"/>
      <c r="F784" s="235"/>
      <c r="G784" s="235"/>
      <c r="H784" s="235"/>
      <c r="I784" s="235"/>
      <c r="J784" s="235"/>
      <c r="K784" s="235"/>
      <c r="L784" s="235"/>
      <c r="M784" s="235"/>
      <c r="N784" s="235"/>
      <c r="O784" s="235"/>
      <c r="P784" s="235"/>
      <c r="Q784" s="235"/>
      <c r="R784" s="235"/>
      <c r="S784" s="235"/>
      <c r="T784" s="235"/>
      <c r="U784" s="235"/>
      <c r="V784" s="235"/>
      <c r="W784" s="235"/>
      <c r="X784" s="235"/>
      <c r="Y784" s="235"/>
    </row>
    <row r="785" customFormat="false" ht="12.75" hidden="false" customHeight="false" outlineLevel="0" collapsed="false">
      <c r="A785" s="235"/>
      <c r="B785" s="235"/>
      <c r="C785" s="235"/>
      <c r="D785" s="235"/>
      <c r="E785" s="235"/>
      <c r="F785" s="235"/>
      <c r="G785" s="235"/>
      <c r="H785" s="235"/>
      <c r="I785" s="235"/>
      <c r="J785" s="235"/>
      <c r="K785" s="235"/>
      <c r="L785" s="235"/>
      <c r="M785" s="235"/>
      <c r="N785" s="235"/>
      <c r="O785" s="235"/>
      <c r="P785" s="235"/>
      <c r="Q785" s="235"/>
      <c r="R785" s="235"/>
      <c r="S785" s="235"/>
      <c r="T785" s="235"/>
      <c r="U785" s="235"/>
      <c r="V785" s="235"/>
      <c r="W785" s="235"/>
      <c r="X785" s="235"/>
      <c r="Y785" s="235"/>
    </row>
    <row r="786" customFormat="false" ht="12.75" hidden="false" customHeight="false" outlineLevel="0" collapsed="false">
      <c r="A786" s="235"/>
      <c r="B786" s="235"/>
      <c r="C786" s="235"/>
      <c r="D786" s="235"/>
      <c r="E786" s="235"/>
      <c r="F786" s="235"/>
      <c r="G786" s="235"/>
      <c r="H786" s="235"/>
      <c r="I786" s="235"/>
      <c r="J786" s="235"/>
      <c r="K786" s="235"/>
      <c r="L786" s="235"/>
      <c r="M786" s="235"/>
      <c r="N786" s="235"/>
      <c r="O786" s="235"/>
      <c r="P786" s="235"/>
      <c r="Q786" s="235"/>
      <c r="R786" s="235"/>
      <c r="S786" s="235"/>
      <c r="T786" s="235"/>
      <c r="U786" s="235"/>
      <c r="V786" s="235"/>
      <c r="W786" s="235"/>
      <c r="X786" s="235"/>
      <c r="Y786" s="235"/>
    </row>
    <row r="787" customFormat="false" ht="12.75" hidden="false" customHeight="false" outlineLevel="0" collapsed="false">
      <c r="A787" s="235"/>
      <c r="B787" s="235"/>
      <c r="C787" s="235"/>
      <c r="D787" s="235"/>
      <c r="E787" s="235"/>
      <c r="F787" s="235"/>
      <c r="G787" s="235"/>
      <c r="H787" s="235"/>
      <c r="I787" s="235"/>
      <c r="J787" s="235"/>
      <c r="K787" s="235"/>
      <c r="L787" s="235"/>
      <c r="M787" s="235"/>
      <c r="N787" s="235"/>
      <c r="O787" s="235"/>
      <c r="P787" s="235"/>
      <c r="Q787" s="235"/>
      <c r="R787" s="235"/>
      <c r="S787" s="235"/>
      <c r="T787" s="235"/>
      <c r="U787" s="235"/>
      <c r="V787" s="235"/>
      <c r="W787" s="235"/>
      <c r="X787" s="235"/>
      <c r="Y787" s="235"/>
    </row>
    <row r="788" customFormat="false" ht="12.75" hidden="false" customHeight="false" outlineLevel="0" collapsed="false">
      <c r="A788" s="235"/>
      <c r="B788" s="235"/>
      <c r="C788" s="235"/>
      <c r="D788" s="235"/>
      <c r="E788" s="235"/>
      <c r="F788" s="235"/>
      <c r="G788" s="235"/>
      <c r="H788" s="235"/>
      <c r="I788" s="235"/>
      <c r="J788" s="235"/>
      <c r="K788" s="235"/>
      <c r="L788" s="235"/>
      <c r="M788" s="235"/>
      <c r="N788" s="235"/>
      <c r="O788" s="235"/>
      <c r="P788" s="235"/>
      <c r="Q788" s="235"/>
      <c r="R788" s="235"/>
      <c r="S788" s="235"/>
      <c r="T788" s="235"/>
      <c r="U788" s="235"/>
      <c r="V788" s="235"/>
      <c r="W788" s="235"/>
      <c r="X788" s="235"/>
      <c r="Y788" s="235"/>
    </row>
    <row r="789" customFormat="false" ht="12.75" hidden="false" customHeight="false" outlineLevel="0" collapsed="false">
      <c r="A789" s="235"/>
      <c r="B789" s="235"/>
      <c r="C789" s="235"/>
      <c r="D789" s="235"/>
      <c r="E789" s="235"/>
      <c r="F789" s="235"/>
      <c r="G789" s="235"/>
      <c r="H789" s="235"/>
      <c r="I789" s="235"/>
      <c r="J789" s="235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</row>
    <row r="790" customFormat="false" ht="12.75" hidden="false" customHeight="false" outlineLevel="0" collapsed="false">
      <c r="A790" s="235"/>
      <c r="B790" s="235"/>
      <c r="C790" s="235"/>
      <c r="D790" s="235"/>
      <c r="E790" s="235"/>
      <c r="F790" s="235"/>
      <c r="G790" s="235"/>
      <c r="H790" s="235"/>
      <c r="I790" s="235"/>
      <c r="J790" s="235"/>
      <c r="K790" s="235"/>
      <c r="L790" s="235"/>
      <c r="M790" s="235"/>
      <c r="N790" s="235"/>
      <c r="O790" s="235"/>
      <c r="P790" s="235"/>
      <c r="Q790" s="235"/>
      <c r="R790" s="235"/>
      <c r="S790" s="235"/>
      <c r="T790" s="235"/>
      <c r="U790" s="235"/>
      <c r="V790" s="235"/>
      <c r="W790" s="235"/>
      <c r="X790" s="235"/>
      <c r="Y790" s="235"/>
    </row>
    <row r="791" customFormat="false" ht="12.75" hidden="false" customHeight="false" outlineLevel="0" collapsed="false">
      <c r="A791" s="235"/>
      <c r="B791" s="235"/>
      <c r="C791" s="235"/>
      <c r="D791" s="235"/>
      <c r="E791" s="235"/>
      <c r="F791" s="235"/>
      <c r="G791" s="235"/>
      <c r="H791" s="235"/>
      <c r="I791" s="235"/>
      <c r="J791" s="235"/>
      <c r="K791" s="235"/>
      <c r="L791" s="235"/>
      <c r="M791" s="235"/>
      <c r="N791" s="235"/>
      <c r="O791" s="235"/>
      <c r="P791" s="235"/>
      <c r="Q791" s="235"/>
      <c r="R791" s="235"/>
      <c r="S791" s="235"/>
      <c r="T791" s="235"/>
      <c r="U791" s="235"/>
      <c r="V791" s="235"/>
      <c r="W791" s="235"/>
      <c r="X791" s="235"/>
      <c r="Y791" s="235"/>
    </row>
    <row r="792" customFormat="false" ht="12.75" hidden="false" customHeight="false" outlineLevel="0" collapsed="false">
      <c r="A792" s="235"/>
      <c r="B792" s="235"/>
      <c r="C792" s="235"/>
      <c r="D792" s="235"/>
      <c r="E792" s="235"/>
      <c r="F792" s="235"/>
      <c r="G792" s="235"/>
      <c r="H792" s="235"/>
      <c r="I792" s="235"/>
      <c r="J792" s="235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</row>
    <row r="793" customFormat="false" ht="12.75" hidden="false" customHeight="false" outlineLevel="0" collapsed="false">
      <c r="A793" s="235"/>
      <c r="B793" s="235"/>
      <c r="C793" s="235"/>
      <c r="D793" s="235"/>
      <c r="E793" s="235"/>
      <c r="F793" s="235"/>
      <c r="G793" s="235"/>
      <c r="H793" s="235"/>
      <c r="I793" s="235"/>
      <c r="J793" s="235"/>
      <c r="K793" s="235"/>
      <c r="L793" s="235"/>
      <c r="M793" s="235"/>
      <c r="N793" s="235"/>
      <c r="O793" s="235"/>
      <c r="P793" s="235"/>
      <c r="Q793" s="235"/>
      <c r="R793" s="235"/>
      <c r="S793" s="235"/>
      <c r="T793" s="235"/>
      <c r="U793" s="235"/>
      <c r="V793" s="235"/>
      <c r="W793" s="235"/>
      <c r="X793" s="235"/>
      <c r="Y793" s="235"/>
    </row>
    <row r="794" customFormat="false" ht="12.75" hidden="false" customHeight="false" outlineLevel="0" collapsed="false">
      <c r="A794" s="235"/>
      <c r="B794" s="235"/>
      <c r="C794" s="235"/>
      <c r="D794" s="235"/>
      <c r="E794" s="235"/>
      <c r="F794" s="235"/>
      <c r="G794" s="235"/>
      <c r="H794" s="235"/>
      <c r="I794" s="235"/>
      <c r="J794" s="235"/>
      <c r="K794" s="235"/>
      <c r="L794" s="235"/>
      <c r="M794" s="235"/>
      <c r="N794" s="235"/>
      <c r="O794" s="235"/>
      <c r="P794" s="235"/>
      <c r="Q794" s="235"/>
      <c r="R794" s="235"/>
      <c r="S794" s="235"/>
      <c r="T794" s="235"/>
      <c r="U794" s="235"/>
      <c r="V794" s="235"/>
      <c r="W794" s="235"/>
      <c r="X794" s="235"/>
      <c r="Y794" s="235"/>
    </row>
    <row r="795" customFormat="false" ht="12.75" hidden="false" customHeight="false" outlineLevel="0" collapsed="false">
      <c r="A795" s="235"/>
      <c r="B795" s="235"/>
      <c r="C795" s="235"/>
      <c r="D795" s="235"/>
      <c r="E795" s="235"/>
      <c r="F795" s="235"/>
      <c r="G795" s="235"/>
      <c r="H795" s="235"/>
      <c r="I795" s="235"/>
      <c r="J795" s="235"/>
      <c r="K795" s="235"/>
      <c r="L795" s="235"/>
      <c r="M795" s="235"/>
      <c r="N795" s="235"/>
      <c r="O795" s="235"/>
      <c r="P795" s="235"/>
      <c r="Q795" s="235"/>
      <c r="R795" s="235"/>
      <c r="S795" s="235"/>
      <c r="T795" s="235"/>
      <c r="U795" s="235"/>
      <c r="V795" s="235"/>
      <c r="W795" s="235"/>
      <c r="X795" s="235"/>
      <c r="Y795" s="235"/>
    </row>
    <row r="796" customFormat="false" ht="12.75" hidden="false" customHeight="false" outlineLevel="0" collapsed="false">
      <c r="A796" s="235"/>
      <c r="B796" s="235"/>
      <c r="C796" s="235"/>
      <c r="D796" s="235"/>
      <c r="E796" s="235"/>
      <c r="F796" s="235"/>
      <c r="G796" s="235"/>
      <c r="H796" s="235"/>
      <c r="I796" s="235"/>
      <c r="J796" s="235"/>
      <c r="K796" s="235"/>
      <c r="L796" s="235"/>
      <c r="M796" s="235"/>
      <c r="N796" s="235"/>
      <c r="O796" s="235"/>
      <c r="P796" s="235"/>
      <c r="Q796" s="235"/>
      <c r="R796" s="235"/>
      <c r="S796" s="235"/>
      <c r="T796" s="235"/>
      <c r="U796" s="235"/>
      <c r="V796" s="235"/>
      <c r="W796" s="235"/>
      <c r="X796" s="235"/>
      <c r="Y796" s="235"/>
    </row>
    <row r="797" customFormat="false" ht="12.75" hidden="false" customHeight="false" outlineLevel="0" collapsed="false">
      <c r="A797" s="235"/>
      <c r="B797" s="235"/>
      <c r="C797" s="235"/>
      <c r="D797" s="235"/>
      <c r="E797" s="235"/>
      <c r="F797" s="235"/>
      <c r="G797" s="235"/>
      <c r="H797" s="235"/>
      <c r="I797" s="235"/>
      <c r="J797" s="235"/>
      <c r="K797" s="235"/>
      <c r="L797" s="235"/>
      <c r="M797" s="235"/>
      <c r="N797" s="235"/>
      <c r="O797" s="235"/>
      <c r="P797" s="235"/>
      <c r="Q797" s="235"/>
      <c r="R797" s="235"/>
      <c r="S797" s="235"/>
      <c r="T797" s="235"/>
      <c r="U797" s="235"/>
      <c r="V797" s="235"/>
      <c r="W797" s="235"/>
      <c r="X797" s="235"/>
      <c r="Y797" s="235"/>
    </row>
    <row r="798" customFormat="false" ht="12.75" hidden="false" customHeight="false" outlineLevel="0" collapsed="false">
      <c r="A798" s="235"/>
      <c r="B798" s="235"/>
      <c r="C798" s="235"/>
      <c r="D798" s="235"/>
      <c r="E798" s="235"/>
      <c r="F798" s="235"/>
      <c r="G798" s="235"/>
      <c r="H798" s="235"/>
      <c r="I798" s="235"/>
      <c r="J798" s="235"/>
      <c r="K798" s="235"/>
      <c r="L798" s="235"/>
      <c r="M798" s="235"/>
      <c r="N798" s="235"/>
      <c r="O798" s="235"/>
      <c r="P798" s="235"/>
      <c r="Q798" s="235"/>
      <c r="R798" s="235"/>
      <c r="S798" s="235"/>
      <c r="T798" s="235"/>
      <c r="U798" s="235"/>
      <c r="V798" s="235"/>
      <c r="W798" s="235"/>
      <c r="X798" s="235"/>
      <c r="Y798" s="235"/>
    </row>
    <row r="799" customFormat="false" ht="12.75" hidden="false" customHeight="false" outlineLevel="0" collapsed="false">
      <c r="A799" s="235"/>
      <c r="B799" s="235"/>
      <c r="C799" s="235"/>
      <c r="D799" s="235"/>
      <c r="E799" s="235"/>
      <c r="F799" s="235"/>
      <c r="G799" s="235"/>
      <c r="H799" s="235"/>
      <c r="I799" s="235"/>
      <c r="J799" s="235"/>
      <c r="K799" s="235"/>
      <c r="L799" s="235"/>
      <c r="M799" s="235"/>
      <c r="N799" s="235"/>
      <c r="O799" s="235"/>
      <c r="P799" s="235"/>
      <c r="Q799" s="235"/>
      <c r="R799" s="235"/>
      <c r="S799" s="235"/>
      <c r="T799" s="235"/>
      <c r="U799" s="235"/>
      <c r="V799" s="235"/>
      <c r="W799" s="235"/>
      <c r="X799" s="235"/>
      <c r="Y799" s="235"/>
    </row>
    <row r="800" customFormat="false" ht="12.75" hidden="false" customHeight="false" outlineLevel="0" collapsed="false">
      <c r="A800" s="235"/>
      <c r="B800" s="235"/>
      <c r="C800" s="235"/>
      <c r="D800" s="235"/>
      <c r="E800" s="235"/>
      <c r="F800" s="235"/>
      <c r="G800" s="235"/>
      <c r="H800" s="235"/>
      <c r="I800" s="235"/>
      <c r="J800" s="235"/>
      <c r="K800" s="235"/>
      <c r="L800" s="235"/>
      <c r="M800" s="235"/>
      <c r="N800" s="235"/>
      <c r="O800" s="235"/>
      <c r="P800" s="235"/>
      <c r="Q800" s="235"/>
      <c r="R800" s="235"/>
      <c r="S800" s="235"/>
      <c r="T800" s="235"/>
      <c r="U800" s="235"/>
      <c r="V800" s="235"/>
      <c r="W800" s="235"/>
      <c r="X800" s="235"/>
      <c r="Y800" s="235"/>
    </row>
    <row r="801" customFormat="false" ht="12.75" hidden="false" customHeight="false" outlineLevel="0" collapsed="false">
      <c r="A801" s="235"/>
      <c r="B801" s="235"/>
      <c r="C801" s="235"/>
      <c r="D801" s="235"/>
      <c r="E801" s="235"/>
      <c r="F801" s="235"/>
      <c r="G801" s="235"/>
      <c r="H801" s="235"/>
      <c r="I801" s="235"/>
      <c r="J801" s="235"/>
      <c r="K801" s="235"/>
      <c r="L801" s="235"/>
      <c r="M801" s="235"/>
      <c r="N801" s="235"/>
      <c r="O801" s="235"/>
      <c r="P801" s="235"/>
      <c r="Q801" s="235"/>
      <c r="R801" s="235"/>
      <c r="S801" s="235"/>
      <c r="T801" s="235"/>
      <c r="U801" s="235"/>
      <c r="V801" s="235"/>
      <c r="W801" s="235"/>
      <c r="X801" s="235"/>
      <c r="Y801" s="235"/>
    </row>
    <row r="802" customFormat="false" ht="12.75" hidden="false" customHeight="false" outlineLevel="0" collapsed="false">
      <c r="A802" s="235"/>
      <c r="B802" s="235"/>
      <c r="C802" s="235"/>
      <c r="D802" s="235"/>
      <c r="E802" s="235"/>
      <c r="F802" s="235"/>
      <c r="G802" s="235"/>
      <c r="H802" s="235"/>
      <c r="I802" s="235"/>
      <c r="J802" s="235"/>
      <c r="K802" s="235"/>
      <c r="L802" s="235"/>
      <c r="M802" s="235"/>
      <c r="N802" s="235"/>
      <c r="O802" s="235"/>
      <c r="P802" s="235"/>
      <c r="Q802" s="235"/>
      <c r="R802" s="235"/>
      <c r="S802" s="235"/>
      <c r="T802" s="235"/>
      <c r="U802" s="235"/>
      <c r="V802" s="235"/>
      <c r="W802" s="235"/>
      <c r="X802" s="235"/>
      <c r="Y802" s="235"/>
    </row>
    <row r="803" customFormat="false" ht="12.75" hidden="false" customHeight="false" outlineLevel="0" collapsed="false">
      <c r="A803" s="235"/>
      <c r="B803" s="235"/>
      <c r="C803" s="235"/>
      <c r="D803" s="235"/>
      <c r="E803" s="235"/>
      <c r="F803" s="235"/>
      <c r="G803" s="235"/>
      <c r="H803" s="235"/>
      <c r="I803" s="235"/>
      <c r="J803" s="235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</row>
    <row r="804" customFormat="false" ht="12.75" hidden="false" customHeight="false" outlineLevel="0" collapsed="false">
      <c r="A804" s="235"/>
      <c r="B804" s="235"/>
      <c r="C804" s="235"/>
      <c r="D804" s="235"/>
      <c r="E804" s="235"/>
      <c r="F804" s="235"/>
      <c r="G804" s="235"/>
      <c r="H804" s="235"/>
      <c r="I804" s="235"/>
      <c r="J804" s="235"/>
      <c r="K804" s="235"/>
      <c r="L804" s="235"/>
      <c r="M804" s="235"/>
      <c r="N804" s="235"/>
      <c r="O804" s="235"/>
      <c r="P804" s="235"/>
      <c r="Q804" s="235"/>
      <c r="R804" s="235"/>
      <c r="S804" s="235"/>
      <c r="T804" s="235"/>
      <c r="U804" s="235"/>
      <c r="V804" s="235"/>
      <c r="W804" s="235"/>
      <c r="X804" s="235"/>
      <c r="Y804" s="235"/>
    </row>
    <row r="805" customFormat="false" ht="12.75" hidden="false" customHeight="false" outlineLevel="0" collapsed="false">
      <c r="A805" s="235"/>
      <c r="B805" s="235"/>
      <c r="C805" s="235"/>
      <c r="D805" s="235"/>
      <c r="E805" s="235"/>
      <c r="F805" s="235"/>
      <c r="G805" s="235"/>
      <c r="H805" s="235"/>
      <c r="I805" s="235"/>
      <c r="J805" s="235"/>
      <c r="K805" s="235"/>
      <c r="L805" s="235"/>
      <c r="M805" s="235"/>
      <c r="N805" s="235"/>
      <c r="O805" s="235"/>
      <c r="P805" s="235"/>
      <c r="Q805" s="235"/>
      <c r="R805" s="235"/>
      <c r="S805" s="235"/>
      <c r="T805" s="235"/>
      <c r="U805" s="235"/>
      <c r="V805" s="235"/>
      <c r="W805" s="235"/>
      <c r="X805" s="235"/>
      <c r="Y805" s="235"/>
    </row>
    <row r="806" customFormat="false" ht="12.75" hidden="false" customHeight="false" outlineLevel="0" collapsed="false">
      <c r="A806" s="235"/>
      <c r="B806" s="235"/>
      <c r="C806" s="235"/>
      <c r="D806" s="235"/>
      <c r="E806" s="235"/>
      <c r="F806" s="235"/>
      <c r="G806" s="235"/>
      <c r="H806" s="235"/>
      <c r="I806" s="235"/>
      <c r="J806" s="235"/>
      <c r="K806" s="235"/>
      <c r="L806" s="235"/>
      <c r="M806" s="235"/>
      <c r="N806" s="235"/>
      <c r="O806" s="235"/>
      <c r="P806" s="235"/>
      <c r="Q806" s="235"/>
      <c r="R806" s="235"/>
      <c r="S806" s="235"/>
      <c r="T806" s="235"/>
      <c r="U806" s="235"/>
      <c r="V806" s="235"/>
      <c r="W806" s="235"/>
      <c r="X806" s="235"/>
      <c r="Y806" s="235"/>
    </row>
    <row r="807" customFormat="false" ht="12.75" hidden="false" customHeight="false" outlineLevel="0" collapsed="false">
      <c r="A807" s="235"/>
      <c r="B807" s="235"/>
      <c r="C807" s="235"/>
      <c r="D807" s="235"/>
      <c r="E807" s="235"/>
      <c r="F807" s="235"/>
      <c r="G807" s="235"/>
      <c r="H807" s="235"/>
      <c r="I807" s="235"/>
      <c r="J807" s="235"/>
      <c r="K807" s="235"/>
      <c r="L807" s="235"/>
      <c r="M807" s="235"/>
      <c r="N807" s="235"/>
      <c r="O807" s="235"/>
      <c r="P807" s="235"/>
      <c r="Q807" s="235"/>
      <c r="R807" s="235"/>
      <c r="S807" s="235"/>
      <c r="T807" s="235"/>
      <c r="U807" s="235"/>
      <c r="V807" s="235"/>
      <c r="W807" s="235"/>
      <c r="X807" s="235"/>
      <c r="Y807" s="235"/>
    </row>
    <row r="808" customFormat="false" ht="12.75" hidden="false" customHeight="false" outlineLevel="0" collapsed="false">
      <c r="A808" s="235"/>
      <c r="B808" s="235"/>
      <c r="C808" s="235"/>
      <c r="D808" s="235"/>
      <c r="E808" s="235"/>
      <c r="F808" s="235"/>
      <c r="G808" s="235"/>
      <c r="H808" s="235"/>
      <c r="I808" s="235"/>
      <c r="J808" s="235"/>
      <c r="K808" s="235"/>
      <c r="L808" s="235"/>
      <c r="M808" s="235"/>
      <c r="N808" s="235"/>
      <c r="O808" s="235"/>
      <c r="P808" s="235"/>
      <c r="Q808" s="235"/>
      <c r="R808" s="235"/>
      <c r="S808" s="235"/>
      <c r="T808" s="235"/>
      <c r="U808" s="235"/>
      <c r="V808" s="235"/>
      <c r="W808" s="235"/>
      <c r="X808" s="235"/>
      <c r="Y808" s="235"/>
    </row>
    <row r="809" customFormat="false" ht="12.75" hidden="false" customHeight="false" outlineLevel="0" collapsed="false">
      <c r="A809" s="235"/>
      <c r="B809" s="235"/>
      <c r="C809" s="235"/>
      <c r="D809" s="235"/>
      <c r="E809" s="235"/>
      <c r="F809" s="235"/>
      <c r="G809" s="235"/>
      <c r="H809" s="235"/>
      <c r="I809" s="235"/>
      <c r="J809" s="235"/>
      <c r="K809" s="235"/>
      <c r="L809" s="235"/>
      <c r="M809" s="235"/>
      <c r="N809" s="235"/>
      <c r="O809" s="235"/>
      <c r="P809" s="235"/>
      <c r="Q809" s="235"/>
      <c r="R809" s="235"/>
      <c r="S809" s="235"/>
      <c r="T809" s="235"/>
      <c r="U809" s="235"/>
      <c r="V809" s="235"/>
      <c r="W809" s="235"/>
      <c r="X809" s="235"/>
      <c r="Y809" s="235"/>
    </row>
    <row r="810" customFormat="false" ht="12.75" hidden="false" customHeight="false" outlineLevel="0" collapsed="false">
      <c r="A810" s="235"/>
      <c r="B810" s="235"/>
      <c r="C810" s="235"/>
      <c r="D810" s="235"/>
      <c r="E810" s="235"/>
      <c r="F810" s="235"/>
      <c r="G810" s="235"/>
      <c r="H810" s="235"/>
      <c r="I810" s="235"/>
      <c r="J810" s="235"/>
      <c r="K810" s="235"/>
      <c r="L810" s="235"/>
      <c r="M810" s="235"/>
      <c r="N810" s="235"/>
      <c r="O810" s="235"/>
      <c r="P810" s="235"/>
      <c r="Q810" s="235"/>
      <c r="R810" s="235"/>
      <c r="S810" s="235"/>
      <c r="T810" s="235"/>
      <c r="U810" s="235"/>
      <c r="V810" s="235"/>
      <c r="W810" s="235"/>
      <c r="X810" s="235"/>
      <c r="Y810" s="235"/>
    </row>
    <row r="811" customFormat="false" ht="12.75" hidden="false" customHeight="false" outlineLevel="0" collapsed="false">
      <c r="A811" s="235"/>
      <c r="B811" s="235"/>
      <c r="C811" s="235"/>
      <c r="D811" s="235"/>
      <c r="E811" s="235"/>
      <c r="F811" s="235"/>
      <c r="G811" s="235"/>
      <c r="H811" s="235"/>
      <c r="I811" s="235"/>
      <c r="J811" s="235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</row>
    <row r="812" customFormat="false" ht="12.75" hidden="false" customHeight="false" outlineLevel="0" collapsed="false">
      <c r="A812" s="235"/>
      <c r="B812" s="235"/>
      <c r="C812" s="235"/>
      <c r="D812" s="235"/>
      <c r="E812" s="235"/>
      <c r="F812" s="235"/>
      <c r="G812" s="235"/>
      <c r="H812" s="235"/>
      <c r="I812" s="235"/>
      <c r="J812" s="235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</row>
    <row r="813" customFormat="false" ht="12.75" hidden="false" customHeight="false" outlineLevel="0" collapsed="false">
      <c r="A813" s="235"/>
      <c r="B813" s="235"/>
      <c r="C813" s="235"/>
      <c r="D813" s="235"/>
      <c r="E813" s="235"/>
      <c r="F813" s="235"/>
      <c r="G813" s="235"/>
      <c r="H813" s="235"/>
      <c r="I813" s="235"/>
      <c r="J813" s="235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</row>
    <row r="814" customFormat="false" ht="12.75" hidden="false" customHeight="false" outlineLevel="0" collapsed="false">
      <c r="A814" s="235"/>
      <c r="B814" s="235"/>
      <c r="C814" s="235"/>
      <c r="D814" s="235"/>
      <c r="E814" s="235"/>
      <c r="F814" s="235"/>
      <c r="G814" s="235"/>
      <c r="H814" s="235"/>
      <c r="I814" s="235"/>
      <c r="J814" s="235"/>
      <c r="K814" s="235"/>
      <c r="L814" s="235"/>
      <c r="M814" s="235"/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</row>
    <row r="815" customFormat="false" ht="12.75" hidden="false" customHeight="false" outlineLevel="0" collapsed="false">
      <c r="A815" s="235"/>
      <c r="B815" s="235"/>
      <c r="C815" s="235"/>
      <c r="D815" s="235"/>
      <c r="E815" s="235"/>
      <c r="F815" s="235"/>
      <c r="G815" s="235"/>
      <c r="H815" s="235"/>
      <c r="I815" s="235"/>
      <c r="J815" s="235"/>
      <c r="K815" s="235"/>
      <c r="L815" s="235"/>
      <c r="M815" s="235"/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</row>
    <row r="816" customFormat="false" ht="12.75" hidden="false" customHeight="false" outlineLevel="0" collapsed="false">
      <c r="A816" s="235"/>
      <c r="B816" s="235"/>
      <c r="C816" s="235"/>
      <c r="D816" s="235"/>
      <c r="E816" s="235"/>
      <c r="F816" s="235"/>
      <c r="G816" s="235"/>
      <c r="H816" s="235"/>
      <c r="I816" s="235"/>
      <c r="J816" s="235"/>
      <c r="K816" s="235"/>
      <c r="L816" s="235"/>
      <c r="M816" s="235"/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</row>
    <row r="817" customFormat="false" ht="12.75" hidden="false" customHeight="false" outlineLevel="0" collapsed="false">
      <c r="A817" s="235"/>
      <c r="B817" s="235"/>
      <c r="C817" s="235"/>
      <c r="D817" s="235"/>
      <c r="E817" s="235"/>
      <c r="F817" s="235"/>
      <c r="G817" s="235"/>
      <c r="H817" s="235"/>
      <c r="I817" s="235"/>
      <c r="J817" s="235"/>
      <c r="K817" s="235"/>
      <c r="L817" s="235"/>
      <c r="M817" s="235"/>
      <c r="N817" s="235"/>
      <c r="O817" s="235"/>
      <c r="P817" s="235"/>
      <c r="Q817" s="235"/>
      <c r="R817" s="235"/>
      <c r="S817" s="235"/>
      <c r="T817" s="235"/>
      <c r="U817" s="235"/>
      <c r="V817" s="235"/>
      <c r="W817" s="235"/>
      <c r="X817" s="235"/>
      <c r="Y817" s="235"/>
    </row>
    <row r="818" customFormat="false" ht="12.75" hidden="false" customHeight="false" outlineLevel="0" collapsed="false">
      <c r="A818" s="235"/>
      <c r="B818" s="235"/>
      <c r="C818" s="235"/>
      <c r="D818" s="235"/>
      <c r="E818" s="235"/>
      <c r="F818" s="235"/>
      <c r="G818" s="235"/>
      <c r="H818" s="235"/>
      <c r="I818" s="235"/>
      <c r="J818" s="235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</row>
    <row r="819" customFormat="false" ht="12.75" hidden="false" customHeight="false" outlineLevel="0" collapsed="false">
      <c r="A819" s="235"/>
      <c r="B819" s="235"/>
      <c r="C819" s="235"/>
      <c r="D819" s="235"/>
      <c r="E819" s="235"/>
      <c r="F819" s="235"/>
      <c r="G819" s="235"/>
      <c r="H819" s="235"/>
      <c r="I819" s="235"/>
      <c r="J819" s="235"/>
      <c r="K819" s="235"/>
      <c r="L819" s="235"/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</row>
    <row r="820" customFormat="false" ht="12.75" hidden="false" customHeight="false" outlineLevel="0" collapsed="false">
      <c r="A820" s="235"/>
      <c r="B820" s="235"/>
      <c r="C820" s="235"/>
      <c r="D820" s="235"/>
      <c r="E820" s="235"/>
      <c r="F820" s="235"/>
      <c r="G820" s="235"/>
      <c r="H820" s="235"/>
      <c r="I820" s="235"/>
      <c r="J820" s="235"/>
      <c r="K820" s="235"/>
      <c r="L820" s="235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</row>
    <row r="821" customFormat="false" ht="12.75" hidden="false" customHeight="false" outlineLevel="0" collapsed="false">
      <c r="A821" s="235"/>
      <c r="B821" s="235"/>
      <c r="C821" s="235"/>
      <c r="D821" s="235"/>
      <c r="E821" s="235"/>
      <c r="F821" s="235"/>
      <c r="G821" s="235"/>
      <c r="H821" s="235"/>
      <c r="I821" s="235"/>
      <c r="J821" s="235"/>
      <c r="K821" s="235"/>
      <c r="L821" s="235"/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</row>
    <row r="822" customFormat="false" ht="12.75" hidden="false" customHeight="false" outlineLevel="0" collapsed="false">
      <c r="A822" s="235"/>
      <c r="B822" s="235"/>
      <c r="C822" s="235"/>
      <c r="D822" s="235"/>
      <c r="E822" s="235"/>
      <c r="F822" s="235"/>
      <c r="G822" s="235"/>
      <c r="H822" s="235"/>
      <c r="I822" s="235"/>
      <c r="J822" s="235"/>
      <c r="K822" s="235"/>
      <c r="L822" s="235"/>
      <c r="M822" s="235"/>
      <c r="N822" s="235"/>
      <c r="O822" s="235"/>
      <c r="P822" s="235"/>
      <c r="Q822" s="235"/>
      <c r="R822" s="235"/>
      <c r="S822" s="235"/>
      <c r="T822" s="235"/>
      <c r="U822" s="235"/>
      <c r="V822" s="235"/>
      <c r="W822" s="235"/>
      <c r="X822" s="235"/>
      <c r="Y822" s="235"/>
    </row>
    <row r="823" customFormat="false" ht="12.75" hidden="false" customHeight="false" outlineLevel="0" collapsed="false">
      <c r="A823" s="235"/>
      <c r="B823" s="235"/>
      <c r="C823" s="235"/>
      <c r="D823" s="235"/>
      <c r="E823" s="235"/>
      <c r="F823" s="235"/>
      <c r="G823" s="235"/>
      <c r="H823" s="235"/>
      <c r="I823" s="235"/>
      <c r="J823" s="235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</row>
    <row r="824" customFormat="false" ht="12.75" hidden="false" customHeight="false" outlineLevel="0" collapsed="false">
      <c r="A824" s="235"/>
      <c r="B824" s="235"/>
      <c r="C824" s="235"/>
      <c r="D824" s="235"/>
      <c r="E824" s="235"/>
      <c r="F824" s="235"/>
      <c r="G824" s="235"/>
      <c r="H824" s="235"/>
      <c r="I824" s="235"/>
      <c r="J824" s="235"/>
      <c r="K824" s="235"/>
      <c r="L824" s="235"/>
      <c r="M824" s="235"/>
      <c r="N824" s="235"/>
      <c r="O824" s="235"/>
      <c r="P824" s="235"/>
      <c r="Q824" s="235"/>
      <c r="R824" s="235"/>
      <c r="S824" s="235"/>
      <c r="T824" s="235"/>
      <c r="U824" s="235"/>
      <c r="V824" s="235"/>
      <c r="W824" s="235"/>
      <c r="X824" s="235"/>
      <c r="Y824" s="235"/>
    </row>
    <row r="825" customFormat="false" ht="12.75" hidden="false" customHeight="false" outlineLevel="0" collapsed="false">
      <c r="A825" s="235"/>
      <c r="B825" s="235"/>
      <c r="C825" s="235"/>
      <c r="D825" s="235"/>
      <c r="E825" s="235"/>
      <c r="F825" s="235"/>
      <c r="G825" s="235"/>
      <c r="H825" s="235"/>
      <c r="I825" s="235"/>
      <c r="J825" s="235"/>
      <c r="K825" s="235"/>
      <c r="L825" s="235"/>
      <c r="M825" s="235"/>
      <c r="N825" s="235"/>
      <c r="O825" s="235"/>
      <c r="P825" s="235"/>
      <c r="Q825" s="235"/>
      <c r="R825" s="235"/>
      <c r="S825" s="235"/>
      <c r="T825" s="235"/>
      <c r="U825" s="235"/>
      <c r="V825" s="235"/>
      <c r="W825" s="235"/>
      <c r="X825" s="235"/>
      <c r="Y825" s="235"/>
    </row>
    <row r="826" customFormat="false" ht="12.75" hidden="false" customHeight="false" outlineLevel="0" collapsed="false">
      <c r="A826" s="235"/>
      <c r="B826" s="235"/>
      <c r="C826" s="235"/>
      <c r="D826" s="235"/>
      <c r="E826" s="235"/>
      <c r="F826" s="235"/>
      <c r="G826" s="235"/>
      <c r="H826" s="235"/>
      <c r="I826" s="235"/>
      <c r="J826" s="235"/>
      <c r="K826" s="235"/>
      <c r="L826" s="235"/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</row>
    <row r="827" customFormat="false" ht="12.75" hidden="false" customHeight="false" outlineLevel="0" collapsed="false">
      <c r="A827" s="235"/>
      <c r="B827" s="235"/>
      <c r="C827" s="235"/>
      <c r="D827" s="235"/>
      <c r="E827" s="235"/>
      <c r="F827" s="235"/>
      <c r="G827" s="235"/>
      <c r="H827" s="235"/>
      <c r="I827" s="235"/>
      <c r="J827" s="235"/>
      <c r="K827" s="235"/>
      <c r="L827" s="235"/>
      <c r="M827" s="235"/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</row>
    <row r="828" customFormat="false" ht="12.75" hidden="false" customHeight="false" outlineLevel="0" collapsed="false">
      <c r="A828" s="235"/>
      <c r="B828" s="235"/>
      <c r="C828" s="235"/>
      <c r="D828" s="235"/>
      <c r="E828" s="235"/>
      <c r="F828" s="235"/>
      <c r="G828" s="235"/>
      <c r="H828" s="235"/>
      <c r="I828" s="235"/>
      <c r="J828" s="235"/>
      <c r="K828" s="235"/>
      <c r="L828" s="235"/>
      <c r="M828" s="235"/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</row>
    <row r="829" customFormat="false" ht="12.75" hidden="false" customHeight="false" outlineLevel="0" collapsed="false">
      <c r="A829" s="235"/>
      <c r="B829" s="235"/>
      <c r="C829" s="235"/>
      <c r="D829" s="235"/>
      <c r="E829" s="235"/>
      <c r="F829" s="235"/>
      <c r="G829" s="235"/>
      <c r="H829" s="235"/>
      <c r="I829" s="235"/>
      <c r="J829" s="235"/>
      <c r="K829" s="235"/>
      <c r="L829" s="235"/>
      <c r="M829" s="235"/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</row>
    <row r="830" customFormat="false" ht="12.75" hidden="false" customHeight="false" outlineLevel="0" collapsed="false">
      <c r="A830" s="235"/>
      <c r="B830" s="235"/>
      <c r="C830" s="235"/>
      <c r="D830" s="235"/>
      <c r="E830" s="235"/>
      <c r="F830" s="235"/>
      <c r="G830" s="235"/>
      <c r="H830" s="235"/>
      <c r="I830" s="235"/>
      <c r="J830" s="235"/>
      <c r="K830" s="235"/>
      <c r="L830" s="235"/>
      <c r="M830" s="235"/>
      <c r="N830" s="235"/>
      <c r="O830" s="235"/>
      <c r="P830" s="235"/>
      <c r="Q830" s="235"/>
      <c r="R830" s="235"/>
      <c r="S830" s="235"/>
      <c r="T830" s="235"/>
      <c r="U830" s="235"/>
      <c r="V830" s="235"/>
      <c r="W830" s="235"/>
      <c r="X830" s="235"/>
      <c r="Y830" s="235"/>
    </row>
    <row r="831" customFormat="false" ht="12.75" hidden="false" customHeight="false" outlineLevel="0" collapsed="false">
      <c r="A831" s="235"/>
      <c r="B831" s="235"/>
      <c r="C831" s="235"/>
      <c r="D831" s="235"/>
      <c r="E831" s="235"/>
      <c r="F831" s="235"/>
      <c r="G831" s="235"/>
      <c r="H831" s="235"/>
      <c r="I831" s="235"/>
      <c r="J831" s="235"/>
      <c r="K831" s="235"/>
      <c r="L831" s="235"/>
      <c r="M831" s="235"/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</row>
    <row r="832" customFormat="false" ht="12.75" hidden="false" customHeight="false" outlineLevel="0" collapsed="false">
      <c r="A832" s="235"/>
      <c r="B832" s="235"/>
      <c r="C832" s="235"/>
      <c r="D832" s="235"/>
      <c r="E832" s="235"/>
      <c r="F832" s="235"/>
      <c r="G832" s="235"/>
      <c r="H832" s="235"/>
      <c r="I832" s="235"/>
      <c r="J832" s="235"/>
      <c r="K832" s="235"/>
      <c r="L832" s="235"/>
      <c r="M832" s="235"/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</row>
    <row r="833" customFormat="false" ht="12.75" hidden="false" customHeight="false" outlineLevel="0" collapsed="false">
      <c r="A833" s="235"/>
      <c r="B833" s="235"/>
      <c r="C833" s="235"/>
      <c r="D833" s="235"/>
      <c r="E833" s="235"/>
      <c r="F833" s="235"/>
      <c r="G833" s="235"/>
      <c r="H833" s="235"/>
      <c r="I833" s="235"/>
      <c r="J833" s="235"/>
      <c r="K833" s="235"/>
      <c r="L833" s="235"/>
      <c r="M833" s="235"/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</row>
    <row r="834" customFormat="false" ht="12.75" hidden="false" customHeight="false" outlineLevel="0" collapsed="false">
      <c r="A834" s="235"/>
      <c r="B834" s="235"/>
      <c r="C834" s="235"/>
      <c r="D834" s="235"/>
      <c r="E834" s="235"/>
      <c r="F834" s="235"/>
      <c r="G834" s="235"/>
      <c r="H834" s="235"/>
      <c r="I834" s="235"/>
      <c r="J834" s="235"/>
      <c r="K834" s="235"/>
      <c r="L834" s="235"/>
      <c r="M834" s="235"/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</row>
    <row r="835" customFormat="false" ht="12.75" hidden="false" customHeight="false" outlineLevel="0" collapsed="false">
      <c r="A835" s="235"/>
      <c r="B835" s="235"/>
      <c r="C835" s="235"/>
      <c r="D835" s="235"/>
      <c r="E835" s="235"/>
      <c r="F835" s="235"/>
      <c r="G835" s="235"/>
      <c r="H835" s="235"/>
      <c r="I835" s="235"/>
      <c r="J835" s="235"/>
      <c r="K835" s="235"/>
      <c r="L835" s="235"/>
      <c r="M835" s="235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</row>
    <row r="836" customFormat="false" ht="12.75" hidden="false" customHeight="false" outlineLevel="0" collapsed="false">
      <c r="A836" s="235"/>
      <c r="B836" s="235"/>
      <c r="C836" s="235"/>
      <c r="D836" s="235"/>
      <c r="E836" s="235"/>
      <c r="F836" s="235"/>
      <c r="G836" s="235"/>
      <c r="H836" s="235"/>
      <c r="I836" s="235"/>
      <c r="J836" s="235"/>
      <c r="K836" s="235"/>
      <c r="L836" s="235"/>
      <c r="M836" s="235"/>
      <c r="N836" s="235"/>
      <c r="O836" s="235"/>
      <c r="P836" s="235"/>
      <c r="Q836" s="235"/>
      <c r="R836" s="235"/>
      <c r="S836" s="235"/>
      <c r="T836" s="235"/>
      <c r="U836" s="235"/>
      <c r="V836" s="235"/>
      <c r="W836" s="235"/>
      <c r="X836" s="235"/>
      <c r="Y836" s="235"/>
    </row>
    <row r="837" customFormat="false" ht="12.75" hidden="false" customHeight="false" outlineLevel="0" collapsed="false">
      <c r="A837" s="235"/>
      <c r="B837" s="235"/>
      <c r="C837" s="235"/>
      <c r="D837" s="235"/>
      <c r="E837" s="235"/>
      <c r="F837" s="235"/>
      <c r="G837" s="235"/>
      <c r="H837" s="235"/>
      <c r="I837" s="235"/>
      <c r="J837" s="235"/>
      <c r="K837" s="235"/>
      <c r="L837" s="235"/>
      <c r="M837" s="235"/>
      <c r="N837" s="235"/>
      <c r="O837" s="235"/>
      <c r="P837" s="235"/>
      <c r="Q837" s="235"/>
      <c r="R837" s="235"/>
      <c r="S837" s="235"/>
      <c r="T837" s="235"/>
      <c r="U837" s="235"/>
      <c r="V837" s="235"/>
      <c r="W837" s="235"/>
      <c r="X837" s="235"/>
      <c r="Y837" s="235"/>
    </row>
    <row r="838" customFormat="false" ht="12.75" hidden="false" customHeight="false" outlineLevel="0" collapsed="false">
      <c r="A838" s="235"/>
      <c r="B838" s="235"/>
      <c r="C838" s="235"/>
      <c r="D838" s="235"/>
      <c r="E838" s="235"/>
      <c r="F838" s="235"/>
      <c r="G838" s="235"/>
      <c r="H838" s="235"/>
      <c r="I838" s="235"/>
      <c r="J838" s="235"/>
      <c r="K838" s="235"/>
      <c r="L838" s="235"/>
      <c r="M838" s="235"/>
      <c r="N838" s="235"/>
      <c r="O838" s="235"/>
      <c r="P838" s="235"/>
      <c r="Q838" s="235"/>
      <c r="R838" s="235"/>
      <c r="S838" s="235"/>
      <c r="T838" s="235"/>
      <c r="U838" s="235"/>
      <c r="V838" s="235"/>
      <c r="W838" s="235"/>
      <c r="X838" s="235"/>
      <c r="Y838" s="235"/>
    </row>
    <row r="839" customFormat="false" ht="12.75" hidden="false" customHeight="false" outlineLevel="0" collapsed="false">
      <c r="A839" s="235"/>
      <c r="B839" s="235"/>
      <c r="C839" s="235"/>
      <c r="D839" s="235"/>
      <c r="E839" s="235"/>
      <c r="F839" s="235"/>
      <c r="G839" s="235"/>
      <c r="H839" s="235"/>
      <c r="I839" s="235"/>
      <c r="J839" s="235"/>
      <c r="K839" s="235"/>
      <c r="L839" s="235"/>
      <c r="M839" s="235"/>
      <c r="N839" s="235"/>
      <c r="O839" s="235"/>
      <c r="P839" s="235"/>
      <c r="Q839" s="235"/>
      <c r="R839" s="235"/>
      <c r="S839" s="235"/>
      <c r="T839" s="235"/>
      <c r="U839" s="235"/>
      <c r="V839" s="235"/>
      <c r="W839" s="235"/>
      <c r="X839" s="235"/>
      <c r="Y839" s="235"/>
    </row>
    <row r="840" customFormat="false" ht="12.75" hidden="false" customHeight="false" outlineLevel="0" collapsed="false">
      <c r="A840" s="235"/>
      <c r="B840" s="235"/>
      <c r="C840" s="235"/>
      <c r="D840" s="235"/>
      <c r="E840" s="235"/>
      <c r="F840" s="235"/>
      <c r="G840" s="235"/>
      <c r="H840" s="235"/>
      <c r="I840" s="235"/>
      <c r="J840" s="235"/>
      <c r="K840" s="235"/>
      <c r="L840" s="235"/>
      <c r="M840" s="235"/>
      <c r="N840" s="235"/>
      <c r="O840" s="235"/>
      <c r="P840" s="235"/>
      <c r="Q840" s="235"/>
      <c r="R840" s="235"/>
      <c r="S840" s="235"/>
      <c r="T840" s="235"/>
      <c r="U840" s="235"/>
      <c r="V840" s="235"/>
      <c r="W840" s="235"/>
      <c r="X840" s="235"/>
      <c r="Y840" s="235"/>
    </row>
    <row r="841" customFormat="false" ht="12.75" hidden="false" customHeight="false" outlineLevel="0" collapsed="false">
      <c r="A841" s="235"/>
      <c r="B841" s="235"/>
      <c r="C841" s="235"/>
      <c r="D841" s="235"/>
      <c r="E841" s="235"/>
      <c r="F841" s="235"/>
      <c r="G841" s="235"/>
      <c r="H841" s="235"/>
      <c r="I841" s="235"/>
      <c r="J841" s="235"/>
      <c r="K841" s="235"/>
      <c r="L841" s="235"/>
      <c r="M841" s="235"/>
      <c r="N841" s="235"/>
      <c r="O841" s="235"/>
      <c r="P841" s="235"/>
      <c r="Q841" s="235"/>
      <c r="R841" s="235"/>
      <c r="S841" s="235"/>
      <c r="T841" s="235"/>
      <c r="U841" s="235"/>
      <c r="V841" s="235"/>
      <c r="W841" s="235"/>
      <c r="X841" s="235"/>
      <c r="Y841" s="235"/>
    </row>
    <row r="842" customFormat="false" ht="12.75" hidden="false" customHeight="false" outlineLevel="0" collapsed="false">
      <c r="A842" s="235"/>
      <c r="B842" s="235"/>
      <c r="C842" s="235"/>
      <c r="D842" s="235"/>
      <c r="E842" s="235"/>
      <c r="F842" s="235"/>
      <c r="G842" s="235"/>
      <c r="H842" s="235"/>
      <c r="I842" s="235"/>
      <c r="J842" s="235"/>
      <c r="K842" s="235"/>
      <c r="L842" s="235"/>
      <c r="M842" s="235"/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</row>
    <row r="843" customFormat="false" ht="12.75" hidden="false" customHeight="false" outlineLevel="0" collapsed="false">
      <c r="A843" s="235"/>
      <c r="B843" s="235"/>
      <c r="C843" s="235"/>
      <c r="D843" s="235"/>
      <c r="E843" s="235"/>
      <c r="F843" s="235"/>
      <c r="G843" s="235"/>
      <c r="H843" s="235"/>
      <c r="I843" s="235"/>
      <c r="J843" s="235"/>
      <c r="K843" s="235"/>
      <c r="L843" s="235"/>
      <c r="M843" s="235"/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</row>
    <row r="844" customFormat="false" ht="12.75" hidden="false" customHeight="false" outlineLevel="0" collapsed="false">
      <c r="A844" s="235"/>
      <c r="B844" s="235"/>
      <c r="C844" s="235"/>
      <c r="D844" s="235"/>
      <c r="E844" s="235"/>
      <c r="F844" s="235"/>
      <c r="G844" s="235"/>
      <c r="H844" s="235"/>
      <c r="I844" s="235"/>
      <c r="J844" s="235"/>
      <c r="K844" s="235"/>
      <c r="L844" s="235"/>
      <c r="M844" s="235"/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</row>
    <row r="845" customFormat="false" ht="12.75" hidden="false" customHeight="false" outlineLevel="0" collapsed="false">
      <c r="A845" s="235"/>
      <c r="B845" s="235"/>
      <c r="C845" s="235"/>
      <c r="D845" s="235"/>
      <c r="E845" s="235"/>
      <c r="F845" s="235"/>
      <c r="G845" s="235"/>
      <c r="H845" s="235"/>
      <c r="I845" s="235"/>
      <c r="J845" s="235"/>
      <c r="K845" s="235"/>
      <c r="L845" s="235"/>
      <c r="M845" s="235"/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</row>
    <row r="846" customFormat="false" ht="12.75" hidden="false" customHeight="false" outlineLevel="0" collapsed="false">
      <c r="A846" s="235"/>
      <c r="B846" s="235"/>
      <c r="C846" s="235"/>
      <c r="D846" s="235"/>
      <c r="E846" s="235"/>
      <c r="F846" s="235"/>
      <c r="G846" s="235"/>
      <c r="H846" s="235"/>
      <c r="I846" s="235"/>
      <c r="J846" s="235"/>
      <c r="K846" s="235"/>
      <c r="L846" s="235"/>
      <c r="M846" s="235"/>
      <c r="N846" s="235"/>
      <c r="O846" s="235"/>
      <c r="P846" s="235"/>
      <c r="Q846" s="235"/>
      <c r="R846" s="235"/>
      <c r="S846" s="235"/>
      <c r="T846" s="235"/>
      <c r="U846" s="235"/>
      <c r="V846" s="235"/>
      <c r="W846" s="235"/>
      <c r="X846" s="235"/>
      <c r="Y846" s="235"/>
    </row>
    <row r="847" customFormat="false" ht="12.75" hidden="false" customHeight="false" outlineLevel="0" collapsed="false">
      <c r="A847" s="235"/>
      <c r="B847" s="235"/>
      <c r="C847" s="235"/>
      <c r="D847" s="235"/>
      <c r="E847" s="235"/>
      <c r="F847" s="235"/>
      <c r="G847" s="235"/>
      <c r="H847" s="235"/>
      <c r="I847" s="235"/>
      <c r="J847" s="235"/>
      <c r="K847" s="235"/>
      <c r="L847" s="235"/>
      <c r="M847" s="235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</row>
    <row r="848" customFormat="false" ht="12.75" hidden="false" customHeight="false" outlineLevel="0" collapsed="false">
      <c r="A848" s="235"/>
      <c r="B848" s="235"/>
      <c r="C848" s="235"/>
      <c r="D848" s="235"/>
      <c r="E848" s="235"/>
      <c r="F848" s="235"/>
      <c r="G848" s="235"/>
      <c r="H848" s="235"/>
      <c r="I848" s="235"/>
      <c r="J848" s="235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</row>
    <row r="849" customFormat="false" ht="12.75" hidden="false" customHeight="false" outlineLevel="0" collapsed="false">
      <c r="A849" s="235"/>
      <c r="B849" s="235"/>
      <c r="C849" s="235"/>
      <c r="D849" s="235"/>
      <c r="E849" s="235"/>
      <c r="F849" s="235"/>
      <c r="G849" s="235"/>
      <c r="H849" s="235"/>
      <c r="I849" s="235"/>
      <c r="J849" s="235"/>
      <c r="K849" s="235"/>
      <c r="L849" s="235"/>
      <c r="M849" s="235"/>
      <c r="N849" s="235"/>
      <c r="O849" s="235"/>
      <c r="P849" s="235"/>
      <c r="Q849" s="235"/>
      <c r="R849" s="235"/>
      <c r="S849" s="235"/>
      <c r="T849" s="235"/>
      <c r="U849" s="235"/>
      <c r="V849" s="235"/>
      <c r="W849" s="235"/>
      <c r="X849" s="235"/>
      <c r="Y849" s="235"/>
    </row>
    <row r="850" customFormat="false" ht="12.75" hidden="false" customHeight="false" outlineLevel="0" collapsed="false">
      <c r="A850" s="235"/>
      <c r="B850" s="235"/>
      <c r="C850" s="235"/>
      <c r="D850" s="235"/>
      <c r="E850" s="235"/>
      <c r="F850" s="235"/>
      <c r="G850" s="235"/>
      <c r="H850" s="235"/>
      <c r="I850" s="235"/>
      <c r="J850" s="235"/>
      <c r="K850" s="235"/>
      <c r="L850" s="235"/>
      <c r="M850" s="235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</row>
    <row r="851" customFormat="false" ht="12.75" hidden="false" customHeight="false" outlineLevel="0" collapsed="false">
      <c r="A851" s="235"/>
      <c r="B851" s="235"/>
      <c r="C851" s="235"/>
      <c r="D851" s="235"/>
      <c r="E851" s="235"/>
      <c r="F851" s="235"/>
      <c r="G851" s="235"/>
      <c r="H851" s="235"/>
      <c r="I851" s="235"/>
      <c r="J851" s="235"/>
      <c r="K851" s="235"/>
      <c r="L851" s="235"/>
      <c r="M851" s="235"/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</row>
    <row r="852" customFormat="false" ht="12.75" hidden="false" customHeight="false" outlineLevel="0" collapsed="false">
      <c r="A852" s="235"/>
      <c r="B852" s="235"/>
      <c r="C852" s="235"/>
      <c r="D852" s="235"/>
      <c r="E852" s="235"/>
      <c r="F852" s="235"/>
      <c r="G852" s="235"/>
      <c r="H852" s="235"/>
      <c r="I852" s="235"/>
      <c r="J852" s="235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</row>
    <row r="853" customFormat="false" ht="12.75" hidden="false" customHeight="false" outlineLevel="0" collapsed="false">
      <c r="A853" s="235"/>
      <c r="B853" s="235"/>
      <c r="C853" s="235"/>
      <c r="D853" s="235"/>
      <c r="E853" s="235"/>
      <c r="F853" s="235"/>
      <c r="G853" s="235"/>
      <c r="H853" s="235"/>
      <c r="I853" s="235"/>
      <c r="J853" s="235"/>
      <c r="K853" s="235"/>
      <c r="L853" s="235"/>
      <c r="M853" s="235"/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</row>
    <row r="854" customFormat="false" ht="12.75" hidden="false" customHeight="false" outlineLevel="0" collapsed="false">
      <c r="A854" s="235"/>
      <c r="B854" s="235"/>
      <c r="C854" s="235"/>
      <c r="D854" s="235"/>
      <c r="E854" s="235"/>
      <c r="F854" s="235"/>
      <c r="G854" s="235"/>
      <c r="H854" s="235"/>
      <c r="I854" s="235"/>
      <c r="J854" s="235"/>
      <c r="K854" s="235"/>
      <c r="L854" s="235"/>
      <c r="M854" s="235"/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</row>
    <row r="855" customFormat="false" ht="12.75" hidden="false" customHeight="false" outlineLevel="0" collapsed="false">
      <c r="A855" s="235"/>
      <c r="B855" s="235"/>
      <c r="C855" s="235"/>
      <c r="D855" s="235"/>
      <c r="E855" s="235"/>
      <c r="F855" s="235"/>
      <c r="G855" s="235"/>
      <c r="H855" s="235"/>
      <c r="I855" s="235"/>
      <c r="J855" s="235"/>
      <c r="K855" s="235"/>
      <c r="L855" s="235"/>
      <c r="M855" s="235"/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</row>
    <row r="856" customFormat="false" ht="12.75" hidden="false" customHeight="false" outlineLevel="0" collapsed="false">
      <c r="A856" s="235"/>
      <c r="B856" s="235"/>
      <c r="C856" s="235"/>
      <c r="D856" s="235"/>
      <c r="E856" s="235"/>
      <c r="F856" s="235"/>
      <c r="G856" s="235"/>
      <c r="H856" s="235"/>
      <c r="I856" s="235"/>
      <c r="J856" s="235"/>
      <c r="K856" s="235"/>
      <c r="L856" s="235"/>
      <c r="M856" s="235"/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26</v>
      </c>
      <c r="C1" s="80" t="n">
        <v>16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Z8" s="37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Z9" s="37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371" t="n">
        <v>1</v>
      </c>
      <c r="E10" s="372" t="n">
        <f aca="false">[19]Financials!I$12</f>
        <v>998.925090525978</v>
      </c>
      <c r="F10" s="372" t="n">
        <f aca="false">[19]Financials!J$12</f>
        <v>998.925090525978</v>
      </c>
      <c r="G10" s="372" t="n">
        <f aca="false">[19]Financials!K$12</f>
        <v>998.925090525978</v>
      </c>
      <c r="H10" s="372" t="n">
        <f aca="false">[19]Financials!L$12</f>
        <v>998.925090525978</v>
      </c>
      <c r="I10" s="372" t="n">
        <f aca="false">[19]Financials!M$12</f>
        <v>998.925090525978</v>
      </c>
      <c r="J10" s="372" t="n">
        <f aca="false">[19]Financials!N$12</f>
        <v>998.925090525978</v>
      </c>
      <c r="K10" s="372" t="n">
        <f aca="false">[19]Financials!O$12</f>
        <v>998.925090525978</v>
      </c>
      <c r="L10" s="372" t="n">
        <f aca="false">[19]Financials!P$12</f>
        <v>998.925090525978</v>
      </c>
      <c r="M10" s="372" t="n">
        <f aca="false">[19]Financials!Q$12</f>
        <v>998.925090525978</v>
      </c>
      <c r="N10" s="372" t="n">
        <f aca="false">[19]Financials!R$12</f>
        <v>998.925090525978</v>
      </c>
      <c r="O10" s="372" t="n">
        <f aca="false">[19]Financials!S$12</f>
        <v>998.925090525978</v>
      </c>
      <c r="P10" s="372" t="n">
        <f aca="false">[19]Financials!T$12</f>
        <v>998.925090525978</v>
      </c>
      <c r="Q10" s="372" t="n">
        <f aca="false">[19]Financials!U$12</f>
        <v>998.925090525978</v>
      </c>
      <c r="R10" s="372" t="n">
        <f aca="false">[19]Financials!V$12</f>
        <v>998.925090525978</v>
      </c>
      <c r="S10" s="372" t="n">
        <f aca="false">[19]Financials!W$12</f>
        <v>998.925090525978</v>
      </c>
      <c r="T10" s="372" t="n">
        <f aca="false">[19]Financials!X$12</f>
        <v>998.925090525978</v>
      </c>
      <c r="U10" s="372" t="n">
        <f aca="false">[19]Financials!Y$12</f>
        <v>0</v>
      </c>
      <c r="V10" s="372" t="n">
        <f aca="false">[19]Financials!Z$12</f>
        <v>0</v>
      </c>
      <c r="W10" s="372" t="n">
        <f aca="false">[19]Financials!AA$12</f>
        <v>0</v>
      </c>
      <c r="X10" s="372" t="n">
        <f aca="false">[19]Financials!AB$12</f>
        <v>0</v>
      </c>
      <c r="Y10" s="372" t="n">
        <f aca="false">[19]Financials!AC$12</f>
        <v>0</v>
      </c>
      <c r="Z10" s="370"/>
      <c r="AA10" s="96" t="n">
        <f aca="false">SUM(F10:Y10)</f>
        <v>14983.8763578897</v>
      </c>
      <c r="AB10" s="97" t="n">
        <f aca="false">AA10*$C$60</f>
        <v>7491.93817894483</v>
      </c>
    </row>
    <row r="11" customFormat="false" ht="12.75" hidden="false" customHeight="false" outlineLevel="0" collapsed="false">
      <c r="A11" s="94" t="s">
        <v>97</v>
      </c>
      <c r="B11" s="90"/>
      <c r="C11" s="90"/>
      <c r="D11" s="371" t="n">
        <v>1</v>
      </c>
      <c r="E11" s="372" t="n">
        <f aca="false">[19]Financials!I$11</f>
        <v>1113.85474036062</v>
      </c>
      <c r="F11" s="372" t="n">
        <f aca="false">[19]Financials!J$11</f>
        <v>1149.54976287949</v>
      </c>
      <c r="G11" s="372" t="n">
        <f aca="false">[19]Financials!K$11</f>
        <v>1186.45211516674</v>
      </c>
      <c r="H11" s="372" t="n">
        <f aca="false">[19]Financials!L$11</f>
        <v>1238.60408513952</v>
      </c>
      <c r="I11" s="372" t="n">
        <f aca="false">[19]Financials!M$11</f>
        <v>1280.26549021672</v>
      </c>
      <c r="J11" s="372" t="n">
        <f aca="false">[19]Financials!N$11</f>
        <v>1338.50976941458</v>
      </c>
      <c r="K11" s="372" t="n">
        <f aca="false">[19]Financials!O$11</f>
        <v>1391.31724668685</v>
      </c>
      <c r="L11" s="372" t="n">
        <f aca="false">[19]Financials!P$11</f>
        <v>1445.97051638902</v>
      </c>
      <c r="M11" s="372" t="n">
        <f aca="false">[19]Financials!Q$11</f>
        <v>1517.15678603973</v>
      </c>
      <c r="N11" s="372" t="n">
        <f aca="false">[19]Financials!R$11</f>
        <v>1570.82376841219</v>
      </c>
      <c r="O11" s="372" t="n">
        <f aca="false">[19]Financials!S$11</f>
        <v>1626.70315228291</v>
      </c>
      <c r="P11" s="372" t="n">
        <f aca="false">[19]Financials!T$11</f>
        <v>1684.02726417855</v>
      </c>
      <c r="Q11" s="372" t="n">
        <f aca="false">[19]Financials!U$11</f>
        <v>1767.47867980625</v>
      </c>
      <c r="R11" s="372" t="n">
        <f aca="false">[19]Financials!V$11</f>
        <v>1810.59495615836</v>
      </c>
      <c r="S11" s="372" t="n">
        <f aca="false">[19]Financials!W$11</f>
        <v>1855.11711513773</v>
      </c>
      <c r="T11" s="372" t="n">
        <f aca="false">[19]Financials!X$11</f>
        <v>1900.22549494264</v>
      </c>
      <c r="U11" s="372" t="n">
        <f aca="false">[19]Financials!Y$11</f>
        <v>0</v>
      </c>
      <c r="V11" s="372" t="n">
        <f aca="false">[19]Financials!Z$11</f>
        <v>0</v>
      </c>
      <c r="W11" s="372" t="n">
        <f aca="false">[19]Financials!AA$11</f>
        <v>0</v>
      </c>
      <c r="X11" s="372" t="n">
        <f aca="false">[19]Financials!AB$11</f>
        <v>0</v>
      </c>
      <c r="Y11" s="372" t="n">
        <f aca="false">[19]Financials!AC$11</f>
        <v>0</v>
      </c>
      <c r="Z11" s="370"/>
      <c r="AA11" s="96" t="n">
        <f aca="false">SUM(F11:Y11)</f>
        <v>22762.7962028513</v>
      </c>
      <c r="AB11" s="97" t="n">
        <f aca="false">AA11*$C$60</f>
        <v>11381.3981014256</v>
      </c>
    </row>
    <row r="12" customFormat="false" ht="12.75" hidden="false" customHeight="false" outlineLevel="0" collapsed="false">
      <c r="A12" s="94" t="s">
        <v>98</v>
      </c>
      <c r="B12" s="90"/>
      <c r="C12" s="90"/>
      <c r="D12" s="371" t="n">
        <v>1</v>
      </c>
      <c r="E12" s="372" t="n">
        <f aca="false">[19]Financials!I$14</f>
        <v>236.303</v>
      </c>
      <c r="F12" s="372" t="n">
        <f aca="false">[19]Financials!J$14</f>
        <v>174.951</v>
      </c>
      <c r="G12" s="372" t="n">
        <f aca="false">[19]Financials!K$14</f>
        <v>0</v>
      </c>
      <c r="H12" s="372" t="n">
        <f aca="false">[19]Financials!L$14</f>
        <v>0</v>
      </c>
      <c r="I12" s="372" t="n">
        <f aca="false">[19]Financials!M$14</f>
        <v>0</v>
      </c>
      <c r="J12" s="372" t="n">
        <f aca="false">[19]Financials!N$14</f>
        <v>0</v>
      </c>
      <c r="K12" s="372" t="n">
        <f aca="false">[19]Financials!O$14</f>
        <v>0</v>
      </c>
      <c r="L12" s="372" t="n">
        <f aca="false">[19]Financials!P$14</f>
        <v>0</v>
      </c>
      <c r="M12" s="372" t="n">
        <f aca="false">[19]Financials!Q$14</f>
        <v>0</v>
      </c>
      <c r="N12" s="372" t="n">
        <f aca="false">[19]Financials!R$14</f>
        <v>0</v>
      </c>
      <c r="O12" s="372" t="n">
        <f aca="false">[19]Financials!S$14</f>
        <v>0</v>
      </c>
      <c r="P12" s="372" t="n">
        <f aca="false">[19]Financials!T$14</f>
        <v>0</v>
      </c>
      <c r="Q12" s="372" t="n">
        <f aca="false">[19]Financials!U$14</f>
        <v>0</v>
      </c>
      <c r="R12" s="372" t="n">
        <f aca="false">[19]Financials!V$14</f>
        <v>0</v>
      </c>
      <c r="S12" s="372" t="n">
        <f aca="false">[19]Financials!W$14</f>
        <v>0</v>
      </c>
      <c r="T12" s="372" t="n">
        <f aca="false">[19]Financials!X$14</f>
        <v>0</v>
      </c>
      <c r="U12" s="372" t="n">
        <f aca="false">[19]Financials!Y$14</f>
        <v>0</v>
      </c>
      <c r="V12" s="372" t="n">
        <f aca="false">[19]Financials!Z$14</f>
        <v>0</v>
      </c>
      <c r="W12" s="372" t="n">
        <f aca="false">[19]Financials!AA$14</f>
        <v>0</v>
      </c>
      <c r="X12" s="372" t="n">
        <f aca="false">[19]Financials!AB$14</f>
        <v>0</v>
      </c>
      <c r="Y12" s="372" t="n">
        <f aca="false">[19]Financials!AC$14</f>
        <v>0</v>
      </c>
      <c r="Z12" s="370"/>
      <c r="AA12" s="96" t="n">
        <f aca="false">SUM(F12:Y12)</f>
        <v>174.951</v>
      </c>
      <c r="AB12" s="97" t="n">
        <f aca="false">AA12*$C$60</f>
        <v>87.4755</v>
      </c>
    </row>
    <row r="13" customFormat="false" ht="12.75" hidden="false" customHeight="false" outlineLevel="0" collapsed="false">
      <c r="A13" s="79"/>
      <c r="B13" s="90"/>
      <c r="C13" s="90"/>
      <c r="D13" s="373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0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373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0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371" t="n">
        <v>1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2"/>
      <c r="Z15" s="370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371" t="n">
        <v>1</v>
      </c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  <c r="U16" s="372"/>
      <c r="V16" s="372"/>
      <c r="W16" s="372"/>
      <c r="X16" s="372"/>
      <c r="Y16" s="372"/>
      <c r="Z16" s="370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371" t="n">
        <v>1</v>
      </c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0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373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0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376" t="n">
        <v>1</v>
      </c>
      <c r="E19" s="377" t="n">
        <v>0</v>
      </c>
      <c r="F19" s="377" t="n">
        <v>0</v>
      </c>
      <c r="G19" s="377" t="n">
        <v>0</v>
      </c>
      <c r="H19" s="377" t="n">
        <v>0</v>
      </c>
      <c r="I19" s="377" t="n">
        <v>0</v>
      </c>
      <c r="J19" s="377" t="n">
        <v>0</v>
      </c>
      <c r="K19" s="377" t="n">
        <v>0</v>
      </c>
      <c r="L19" s="377" t="n">
        <v>0</v>
      </c>
      <c r="M19" s="377" t="n">
        <v>0</v>
      </c>
      <c r="N19" s="377" t="n">
        <v>0</v>
      </c>
      <c r="O19" s="377" t="n">
        <v>0</v>
      </c>
      <c r="P19" s="377" t="n">
        <v>0</v>
      </c>
      <c r="Q19" s="377" t="n">
        <v>0</v>
      </c>
      <c r="R19" s="377" t="n">
        <v>0</v>
      </c>
      <c r="S19" s="377" t="n">
        <v>0</v>
      </c>
      <c r="T19" s="377" t="n">
        <v>0</v>
      </c>
      <c r="U19" s="377" t="n">
        <v>0</v>
      </c>
      <c r="V19" s="377" t="n">
        <v>0</v>
      </c>
      <c r="W19" s="377" t="n">
        <v>0</v>
      </c>
      <c r="X19" s="377" t="n">
        <v>0</v>
      </c>
      <c r="Y19" s="377" t="n">
        <v>0</v>
      </c>
      <c r="Z19" s="370"/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2349.0828308866</v>
      </c>
      <c r="F20" s="81" t="n">
        <f aca="false">SUM(F10:F19)</f>
        <v>2323.42585340547</v>
      </c>
      <c r="G20" s="81" t="n">
        <f aca="false">SUM(G10:G19)</f>
        <v>2185.37720569272</v>
      </c>
      <c r="H20" s="81" t="n">
        <f aca="false">SUM(H10:H19)</f>
        <v>2237.5291756655</v>
      </c>
      <c r="I20" s="81" t="n">
        <f aca="false">SUM(I10:I19)</f>
        <v>2279.1905807427</v>
      </c>
      <c r="J20" s="81" t="n">
        <f aca="false">SUM(J10:J19)</f>
        <v>2337.43485994056</v>
      </c>
      <c r="K20" s="81" t="n">
        <f aca="false">SUM(K10:K19)</f>
        <v>2390.24233721283</v>
      </c>
      <c r="L20" s="81" t="n">
        <f aca="false">SUM(L10:L19)</f>
        <v>2444.895606915</v>
      </c>
      <c r="M20" s="81" t="n">
        <f aca="false">SUM(M10:M19)</f>
        <v>2516.08187656571</v>
      </c>
      <c r="N20" s="81" t="n">
        <f aca="false">SUM(N10:N19)</f>
        <v>2569.74885893816</v>
      </c>
      <c r="O20" s="81" t="n">
        <f aca="false">SUM(O10:O19)</f>
        <v>2625.62824280889</v>
      </c>
      <c r="P20" s="81" t="n">
        <f aca="false">SUM(P10:P19)</f>
        <v>2682.95235470453</v>
      </c>
      <c r="Q20" s="81" t="n">
        <f aca="false">SUM(Q10:Q19)</f>
        <v>2766.40377033223</v>
      </c>
      <c r="R20" s="81" t="n">
        <f aca="false">SUM(R10:R19)</f>
        <v>2809.52004668433</v>
      </c>
      <c r="S20" s="81" t="n">
        <f aca="false">SUM(S10:S19)</f>
        <v>2854.0422056637</v>
      </c>
      <c r="T20" s="81" t="n">
        <f aca="false">SUM(T10:T19)</f>
        <v>2899.15058546862</v>
      </c>
      <c r="U20" s="81" t="n">
        <f aca="false">SUM(U10:U19)</f>
        <v>0</v>
      </c>
      <c r="V20" s="81" t="n">
        <f aca="false">SUM(V10:V19)</f>
        <v>0</v>
      </c>
      <c r="W20" s="81" t="n">
        <f aca="false">SUM(W10:W19)</f>
        <v>0</v>
      </c>
      <c r="X20" s="81" t="n">
        <f aca="false">SUM(X10:X19)</f>
        <v>0</v>
      </c>
      <c r="Y20" s="81" t="n">
        <f aca="false">SUM(Y10:Y19)</f>
        <v>0</v>
      </c>
      <c r="Z20" s="370"/>
      <c r="AA20" s="96" t="n">
        <f aca="false">SUM(F20:Y20)</f>
        <v>37921.623560741</v>
      </c>
      <c r="AB20" s="97" t="n">
        <f aca="false">AA20*$C$60</f>
        <v>18960.8117803705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95.9588019701262</v>
      </c>
      <c r="F23" s="103" t="n">
        <f aca="false">F25/$C$1</f>
        <v>94.4494517752383</v>
      </c>
      <c r="G23" s="103" t="n">
        <f aca="false">G25/$C$1</f>
        <v>97.8404780518723</v>
      </c>
      <c r="H23" s="103" t="n">
        <f aca="false">H25/$C$1</f>
        <v>100.464999437488</v>
      </c>
      <c r="I23" s="103" t="n">
        <f aca="false">I25/$C$1</f>
        <v>103.072872363331</v>
      </c>
      <c r="J23" s="103" t="n">
        <f aca="false">J25/$C$1</f>
        <v>105.825578448945</v>
      </c>
      <c r="K23" s="103" t="n">
        <f aca="false">K25/$C$1</f>
        <v>110.913313418346</v>
      </c>
      <c r="L23" s="103" t="n">
        <f aca="false">L25/$C$1</f>
        <v>114.345833154584</v>
      </c>
      <c r="M23" s="103" t="n">
        <f aca="false">M25/$C$1</f>
        <v>117.493176305332</v>
      </c>
      <c r="N23" s="103" t="n">
        <f aca="false">N25/$C$1</f>
        <v>120.607665960169</v>
      </c>
      <c r="O23" s="103" t="n">
        <f aca="false">O25/$C$1</f>
        <v>123.814814252653</v>
      </c>
      <c r="P23" s="103" t="n">
        <f aca="false">P25/$C$1</f>
        <v>127.112075186799</v>
      </c>
      <c r="Q23" s="103" t="n">
        <f aca="false">Q25/$C$1</f>
        <v>130.693446096321</v>
      </c>
      <c r="R23" s="103" t="n">
        <f aca="false">R25/$C$1</f>
        <v>134.110637999772</v>
      </c>
      <c r="S23" s="103" t="n">
        <f aca="false">S25/$C$1</f>
        <v>137.627075181482</v>
      </c>
      <c r="T23" s="103" t="n">
        <f aca="false">T25/$C$1</f>
        <v>141.240251583977</v>
      </c>
      <c r="U23" s="103" t="n">
        <f aca="false">U25/$C$1</f>
        <v>0</v>
      </c>
      <c r="V23" s="103" t="n">
        <f aca="false">V25/$C$1</f>
        <v>0</v>
      </c>
      <c r="W23" s="103" t="n">
        <f aca="false">W25/$C$1</f>
        <v>0</v>
      </c>
      <c r="X23" s="103" t="n">
        <f aca="false">X25/$C$1</f>
        <v>0</v>
      </c>
      <c r="Y23" s="103" t="n">
        <f aca="false">Y25/$C$1</f>
        <v>0</v>
      </c>
      <c r="AA23" s="96" t="n">
        <f aca="false">SUM(F23:Y23)</f>
        <v>1759.61166921631</v>
      </c>
      <c r="AB23" s="97" t="n">
        <f aca="false">AA23*$C$60</f>
        <v>879.805834608154</v>
      </c>
    </row>
    <row r="24" customFormat="false" ht="12.75" hidden="false" customHeight="false" outlineLevel="0" collapsed="false">
      <c r="A24" s="94" t="s">
        <v>105</v>
      </c>
      <c r="D24" s="371" t="n">
        <v>0</v>
      </c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  <c r="U24" s="372"/>
      <c r="V24" s="372"/>
      <c r="W24" s="372"/>
      <c r="X24" s="372"/>
      <c r="Y24" s="372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371" t="n">
        <v>0</v>
      </c>
      <c r="E25" s="372" t="n">
        <f aca="false">[19]Financials!I$29</f>
        <v>1535.34083152202</v>
      </c>
      <c r="F25" s="372" t="n">
        <f aca="false">[19]Financials!J$29</f>
        <v>1511.19122840381</v>
      </c>
      <c r="G25" s="372" t="n">
        <f aca="false">[19]Financials!K$29</f>
        <v>1565.44764882996</v>
      </c>
      <c r="H25" s="372" t="n">
        <f aca="false">[19]Financials!L$29</f>
        <v>1607.4399909998</v>
      </c>
      <c r="I25" s="372" t="n">
        <f aca="false">[19]Financials!M$29</f>
        <v>1649.16595781329</v>
      </c>
      <c r="J25" s="372" t="n">
        <f aca="false">[19]Financials!N$29</f>
        <v>1693.20925518313</v>
      </c>
      <c r="K25" s="372" t="n">
        <f aca="false">[19]Financials!O$29</f>
        <v>1774.61301469354</v>
      </c>
      <c r="L25" s="372" t="n">
        <f aca="false">[19]Financials!P$29</f>
        <v>1829.53333047334</v>
      </c>
      <c r="M25" s="372" t="n">
        <f aca="false">[19]Financials!Q$29</f>
        <v>1879.89082088531</v>
      </c>
      <c r="N25" s="372" t="n">
        <f aca="false">[19]Financials!R$29</f>
        <v>1929.7226553627</v>
      </c>
      <c r="O25" s="372" t="n">
        <f aca="false">[19]Financials!S$29</f>
        <v>1981.03702804244</v>
      </c>
      <c r="P25" s="372" t="n">
        <f aca="false">[19]Financials!T$29</f>
        <v>2033.79320298878</v>
      </c>
      <c r="Q25" s="372" t="n">
        <f aca="false">[19]Financials!U$29</f>
        <v>2091.09513754113</v>
      </c>
      <c r="R25" s="372" t="n">
        <f aca="false">[19]Financials!V$29</f>
        <v>2145.77020799635</v>
      </c>
      <c r="S25" s="372" t="n">
        <f aca="false">[19]Financials!W$29</f>
        <v>2202.0332029037</v>
      </c>
      <c r="T25" s="372" t="n">
        <f aca="false">[19]Financials!X$29</f>
        <v>2259.84402534364</v>
      </c>
      <c r="U25" s="372" t="n">
        <f aca="false">[19]Financials!Y$29</f>
        <v>0</v>
      </c>
      <c r="V25" s="372" t="n">
        <f aca="false">[19]Financials!Z$29</f>
        <v>0</v>
      </c>
      <c r="W25" s="372" t="n">
        <f aca="false">[19]Financials!AA$29</f>
        <v>0</v>
      </c>
      <c r="X25" s="372" t="n">
        <f aca="false">[19]Financials!AB$29</f>
        <v>0</v>
      </c>
      <c r="Y25" s="372" t="n">
        <f aca="false">[19]Financials!AC$29</f>
        <v>0</v>
      </c>
      <c r="AA25" s="96" t="n">
        <f aca="false">SUM(F25:Y25)</f>
        <v>28153.7867074609</v>
      </c>
      <c r="AB25" s="97" t="n">
        <f aca="false">AA25*$C$60</f>
        <v>14076.8933537305</v>
      </c>
    </row>
    <row r="26" customFormat="false" ht="12.75" hidden="false" customHeight="false" outlineLevel="0" collapsed="false">
      <c r="A26" s="94" t="s">
        <v>107</v>
      </c>
      <c r="D26" s="371" t="n">
        <v>0</v>
      </c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X26" s="372"/>
      <c r="Y26" s="372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371" t="n">
        <v>0</v>
      </c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72"/>
      <c r="U27" s="372"/>
      <c r="V27" s="372"/>
      <c r="W27" s="372"/>
      <c r="X27" s="372"/>
      <c r="Y27" s="372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371" t="n">
        <v>0</v>
      </c>
      <c r="E28" s="372"/>
      <c r="F28" s="372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  <c r="U28" s="372"/>
      <c r="V28" s="372"/>
      <c r="W28" s="372"/>
      <c r="X28" s="372"/>
      <c r="Y28" s="372"/>
      <c r="AA28" s="96" t="n">
        <f aca="false">SUM(F28:Y28)</f>
        <v>0</v>
      </c>
      <c r="AB28" s="97" t="n">
        <f aca="false">AA28*$C$60</f>
        <v>0</v>
      </c>
    </row>
    <row r="29" customFormat="false" ht="12.75" hidden="false" customHeight="false" outlineLevel="0" collapsed="false">
      <c r="A29" s="94" t="s">
        <v>110</v>
      </c>
      <c r="D29" s="371" t="n">
        <v>0</v>
      </c>
      <c r="E29" s="372"/>
      <c r="F29" s="372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  <c r="U29" s="372"/>
      <c r="V29" s="372"/>
      <c r="W29" s="372"/>
      <c r="X29" s="372"/>
      <c r="Y29" s="372"/>
      <c r="AA29" s="96" t="n">
        <f aca="false">SUM(F29:Y29)</f>
        <v>0</v>
      </c>
      <c r="AB29" s="97" t="n">
        <f aca="false">AA29*$C$60</f>
        <v>0</v>
      </c>
    </row>
    <row r="30" customFormat="false" ht="12.75" hidden="false" customHeight="false" outlineLevel="0" collapsed="false">
      <c r="A30" s="94" t="s">
        <v>111</v>
      </c>
      <c r="D30" s="371" t="n">
        <v>0</v>
      </c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  <c r="U30" s="372"/>
      <c r="V30" s="372"/>
      <c r="W30" s="372"/>
      <c r="X30" s="372"/>
      <c r="Y30" s="372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371" t="n">
        <v>0</v>
      </c>
      <c r="E31" s="372"/>
      <c r="F31" s="372"/>
      <c r="G31" s="372"/>
      <c r="H31" s="372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94" t="s">
        <v>113</v>
      </c>
      <c r="D32" s="371" t="n">
        <v>0</v>
      </c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371" t="n">
        <v>0</v>
      </c>
      <c r="E33" s="372"/>
      <c r="F33" s="372"/>
      <c r="G33" s="372"/>
      <c r="H33" s="372"/>
      <c r="I33" s="372"/>
      <c r="J33" s="372"/>
      <c r="K33" s="372"/>
      <c r="L33" s="372"/>
      <c r="M33" s="372"/>
      <c r="N33" s="372"/>
      <c r="O33" s="372"/>
      <c r="P33" s="372"/>
      <c r="Q33" s="372"/>
      <c r="R33" s="372"/>
      <c r="S33" s="372"/>
      <c r="T33" s="372"/>
      <c r="U33" s="372"/>
      <c r="V33" s="372"/>
      <c r="W33" s="372"/>
      <c r="X33" s="372"/>
      <c r="Y33" s="372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371" t="n">
        <v>0</v>
      </c>
      <c r="E34" s="372"/>
      <c r="F34" s="372"/>
      <c r="G34" s="372"/>
      <c r="H34" s="372"/>
      <c r="I34" s="372"/>
      <c r="J34" s="372"/>
      <c r="K34" s="372"/>
      <c r="L34" s="372"/>
      <c r="M34" s="372"/>
      <c r="N34" s="372"/>
      <c r="O34" s="372"/>
      <c r="P34" s="372"/>
      <c r="Q34" s="372"/>
      <c r="R34" s="372"/>
      <c r="S34" s="372"/>
      <c r="T34" s="372"/>
      <c r="U34" s="372"/>
      <c r="V34" s="372"/>
      <c r="W34" s="372"/>
      <c r="X34" s="372"/>
      <c r="Y34" s="372"/>
      <c r="AA34" s="96" t="n">
        <f aca="false">SUM(F34:Y34)</f>
        <v>0</v>
      </c>
      <c r="AB34" s="97" t="n">
        <f aca="false">AA34*$C$60</f>
        <v>0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376" t="n">
        <v>0</v>
      </c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7"/>
      <c r="Y35" s="377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1535.34083152202</v>
      </c>
      <c r="F36" s="81" t="n">
        <f aca="false">SUM(F24:F35)</f>
        <v>1511.19122840381</v>
      </c>
      <c r="G36" s="81" t="n">
        <f aca="false">SUM(G24:G35)</f>
        <v>1565.44764882996</v>
      </c>
      <c r="H36" s="81" t="n">
        <f aca="false">SUM(H24:H35)</f>
        <v>1607.4399909998</v>
      </c>
      <c r="I36" s="81" t="n">
        <f aca="false">SUM(I24:I35)</f>
        <v>1649.16595781329</v>
      </c>
      <c r="J36" s="81" t="n">
        <f aca="false">SUM(J24:J35)</f>
        <v>1693.20925518313</v>
      </c>
      <c r="K36" s="81" t="n">
        <f aca="false">SUM(K24:K35)</f>
        <v>1774.61301469354</v>
      </c>
      <c r="L36" s="81" t="n">
        <f aca="false">SUM(L24:L35)</f>
        <v>1829.53333047334</v>
      </c>
      <c r="M36" s="81" t="n">
        <f aca="false">SUM(M24:M35)</f>
        <v>1879.89082088531</v>
      </c>
      <c r="N36" s="81" t="n">
        <f aca="false">SUM(N24:N35)</f>
        <v>1929.7226553627</v>
      </c>
      <c r="O36" s="81" t="n">
        <f aca="false">SUM(O24:O35)</f>
        <v>1981.03702804244</v>
      </c>
      <c r="P36" s="81" t="n">
        <f aca="false">SUM(P24:P35)</f>
        <v>2033.79320298878</v>
      </c>
      <c r="Q36" s="81" t="n">
        <f aca="false">SUM(Q24:Q35)</f>
        <v>2091.09513754113</v>
      </c>
      <c r="R36" s="81" t="n">
        <f aca="false">SUM(R24:R35)</f>
        <v>2145.77020799635</v>
      </c>
      <c r="S36" s="81" t="n">
        <f aca="false">SUM(S24:S35)</f>
        <v>2202.0332029037</v>
      </c>
      <c r="T36" s="81" t="n">
        <f aca="false">SUM(T24:T35)</f>
        <v>2259.84402534364</v>
      </c>
      <c r="U36" s="81" t="n">
        <f aca="false">SUM(U24:U35)</f>
        <v>0</v>
      </c>
      <c r="V36" s="81" t="n">
        <f aca="false">SUM(V24:V35)</f>
        <v>0</v>
      </c>
      <c r="W36" s="81" t="n">
        <f aca="false">SUM(W24:W35)</f>
        <v>0</v>
      </c>
      <c r="X36" s="81" t="n">
        <f aca="false">SUM(X24:X35)</f>
        <v>0</v>
      </c>
      <c r="Y36" s="81" t="n">
        <f aca="false">SUM(Y24:Y35)</f>
        <v>0</v>
      </c>
      <c r="AA36" s="96" t="n">
        <f aca="false">SUM(F36:Y36)</f>
        <v>28153.7867074609</v>
      </c>
      <c r="AB36" s="97" t="n">
        <f aca="false">AA36*$C$60</f>
        <v>14076.8933537305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0.653591610876721</v>
      </c>
      <c r="F37" s="104" t="n">
        <f aca="false">F36/F20</f>
        <v>0.650415086923838</v>
      </c>
      <c r="G37" s="104" t="n">
        <f aca="false">G36/G20</f>
        <v>0.716328350434013</v>
      </c>
      <c r="H37" s="104" t="n">
        <f aca="false">H36/H20</f>
        <v>0.71839956702317</v>
      </c>
      <c r="I37" s="104" t="n">
        <f aca="false">I36/I20</f>
        <v>0.723575277884788</v>
      </c>
      <c r="J37" s="104" t="n">
        <f aca="false">J36/J20</f>
        <v>0.724387782608061</v>
      </c>
      <c r="K37" s="104" t="n">
        <f aca="false">K36/K20</f>
        <v>0.74244062497983</v>
      </c>
      <c r="L37" s="104" t="n">
        <f aca="false">L36/L20</f>
        <v>0.74830734093464</v>
      </c>
      <c r="M37" s="104" t="n">
        <f aca="false">M36/M20</f>
        <v>0.747150098092689</v>
      </c>
      <c r="N37" s="104" t="n">
        <f aca="false">N36/N20</f>
        <v>0.750938228321686</v>
      </c>
      <c r="O37" s="104" t="n">
        <f aca="false">O36/O20</f>
        <v>0.754500197607234</v>
      </c>
      <c r="P37" s="104" t="n">
        <f aca="false">P36/P20</f>
        <v>0.758042981800456</v>
      </c>
      <c r="Q37" s="104" t="n">
        <f aca="false">Q36/Q20</f>
        <v>0.755889346293799</v>
      </c>
      <c r="R37" s="104" t="n">
        <f aca="false">R36/R20</f>
        <v>0.763749741002451</v>
      </c>
      <c r="S37" s="104" t="n">
        <f aca="false">S36/S20</f>
        <v>0.771548927529481</v>
      </c>
      <c r="T37" s="104" t="n">
        <f aca="false">T36/T20</f>
        <v>0.779484872800547</v>
      </c>
      <c r="U37" s="104" t="e">
        <f aca="false">U36/U20</f>
        <v>#DIV/0!</v>
      </c>
      <c r="V37" s="104" t="e">
        <f aca="false">V36/V20</f>
        <v>#DIV/0!</v>
      </c>
      <c r="W37" s="104" t="e">
        <f aca="false">W36/W20</f>
        <v>#DIV/0!</v>
      </c>
      <c r="X37" s="104" t="e">
        <f aca="false">X36/X20</f>
        <v>#DIV/0!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813.741999364579</v>
      </c>
      <c r="F39" s="105" t="n">
        <f aca="false">F20-F36</f>
        <v>812.234625001658</v>
      </c>
      <c r="G39" s="105" t="n">
        <f aca="false">G20-G36</f>
        <v>619.929556862762</v>
      </c>
      <c r="H39" s="105" t="n">
        <f aca="false">H20-H36</f>
        <v>630.089184665693</v>
      </c>
      <c r="I39" s="105" t="n">
        <f aca="false">I20-I36</f>
        <v>630.024622929409</v>
      </c>
      <c r="J39" s="105" t="n">
        <f aca="false">J20-J36</f>
        <v>644.225604757434</v>
      </c>
      <c r="K39" s="105" t="n">
        <f aca="false">K20-K36</f>
        <v>615.629322519285</v>
      </c>
      <c r="L39" s="105" t="n">
        <f aca="false">L20-L36</f>
        <v>615.362276441651</v>
      </c>
      <c r="M39" s="105" t="n">
        <f aca="false">M20-M36</f>
        <v>636.191055680403</v>
      </c>
      <c r="N39" s="105" t="n">
        <f aca="false">N20-N36</f>
        <v>640.026203575465</v>
      </c>
      <c r="O39" s="105" t="n">
        <f aca="false">O20-O36</f>
        <v>644.591214766448</v>
      </c>
      <c r="P39" s="105" t="n">
        <f aca="false">P20-P36</f>
        <v>649.159151715755</v>
      </c>
      <c r="Q39" s="105" t="n">
        <f aca="false">Q20-Q36</f>
        <v>675.3086327911</v>
      </c>
      <c r="R39" s="105" t="n">
        <f aca="false">R20-R36</f>
        <v>663.74983868798</v>
      </c>
      <c r="S39" s="105" t="n">
        <f aca="false">S20-S36</f>
        <v>652.00900276</v>
      </c>
      <c r="T39" s="105" t="n">
        <f aca="false">T20-T36</f>
        <v>639.306560124982</v>
      </c>
      <c r="U39" s="105" t="n">
        <f aca="false">U20-U36</f>
        <v>0</v>
      </c>
      <c r="V39" s="105" t="n">
        <f aca="false">V20-V36</f>
        <v>0</v>
      </c>
      <c r="W39" s="105" t="n">
        <f aca="false">W20-W36</f>
        <v>0</v>
      </c>
      <c r="X39" s="105" t="n">
        <f aca="false">X20-X36</f>
        <v>0</v>
      </c>
      <c r="Y39" s="105" t="n">
        <f aca="false">Y20-Y36</f>
        <v>0</v>
      </c>
      <c r="Z39" s="106"/>
      <c r="AA39" s="96" t="n">
        <f aca="false">SUM(F39:Y39)</f>
        <v>9767.83685328002</v>
      </c>
      <c r="AB39" s="97" t="n">
        <f aca="false">AA39*$C$60</f>
        <v>4883.91842664001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378" t="n">
        <v>0</v>
      </c>
      <c r="F41" s="81" t="n">
        <f aca="false">+F109</f>
        <v>193</v>
      </c>
      <c r="G41" s="81" t="n">
        <f aca="false">+G109</f>
        <v>193</v>
      </c>
      <c r="H41" s="81" t="n">
        <f aca="false">+H109</f>
        <v>193</v>
      </c>
      <c r="I41" s="81" t="n">
        <f aca="false">+I109</f>
        <v>193</v>
      </c>
      <c r="J41" s="81" t="n">
        <f aca="false">+J109</f>
        <v>193</v>
      </c>
      <c r="K41" s="81" t="n">
        <f aca="false">+K109</f>
        <v>193</v>
      </c>
      <c r="L41" s="81" t="n">
        <f aca="false">+L109</f>
        <v>193</v>
      </c>
      <c r="M41" s="81" t="n">
        <f aca="false">+M109</f>
        <v>193</v>
      </c>
      <c r="N41" s="81" t="n">
        <f aca="false">+N109</f>
        <v>193</v>
      </c>
      <c r="O41" s="81" t="n">
        <f aca="false">+O109</f>
        <v>193</v>
      </c>
      <c r="P41" s="81" t="n">
        <f aca="false">+P109</f>
        <v>193</v>
      </c>
      <c r="Q41" s="81" t="n">
        <f aca="false">+Q109</f>
        <v>193</v>
      </c>
      <c r="R41" s="81" t="n">
        <f aca="false">+R109</f>
        <v>193</v>
      </c>
      <c r="S41" s="81" t="n">
        <f aca="false">+S109</f>
        <v>193</v>
      </c>
      <c r="T41" s="81" t="n">
        <f aca="false">+T109</f>
        <v>193</v>
      </c>
      <c r="U41" s="81" t="n">
        <f aca="false">+U109</f>
        <v>0</v>
      </c>
      <c r="V41" s="81" t="n">
        <f aca="false">+V109</f>
        <v>0</v>
      </c>
      <c r="W41" s="81" t="n">
        <f aca="false">+W109</f>
        <v>0</v>
      </c>
      <c r="X41" s="81" t="n">
        <f aca="false">+X109</f>
        <v>0</v>
      </c>
      <c r="Y41" s="81" t="n">
        <f aca="false">+Y109</f>
        <v>0</v>
      </c>
      <c r="AA41" s="96" t="n">
        <f aca="false">SUM(F41:Y41)</f>
        <v>2895</v>
      </c>
      <c r="AB41" s="97" t="n">
        <f aca="false">AA41*$C$60</f>
        <v>1447.5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813.741999364579</v>
      </c>
      <c r="F44" s="105" t="n">
        <f aca="false">F39-F41</f>
        <v>619.234625001658</v>
      </c>
      <c r="G44" s="105" t="n">
        <f aca="false">G39-G41</f>
        <v>426.929556862762</v>
      </c>
      <c r="H44" s="105" t="n">
        <f aca="false">H39-H41</f>
        <v>437.089184665693</v>
      </c>
      <c r="I44" s="105" t="n">
        <f aca="false">I39-I41</f>
        <v>437.024622929408</v>
      </c>
      <c r="J44" s="105" t="n">
        <f aca="false">J39-J41</f>
        <v>451.225604757434</v>
      </c>
      <c r="K44" s="105" t="n">
        <f aca="false">K39-K41</f>
        <v>422.629322519285</v>
      </c>
      <c r="L44" s="105" t="n">
        <f aca="false">L39-L41</f>
        <v>422.362276441651</v>
      </c>
      <c r="M44" s="105" t="n">
        <f aca="false">M39-M41</f>
        <v>443.191055680403</v>
      </c>
      <c r="N44" s="105" t="n">
        <f aca="false">N39-N41</f>
        <v>447.026203575465</v>
      </c>
      <c r="O44" s="105" t="n">
        <f aca="false">O39-O41</f>
        <v>451.591214766448</v>
      </c>
      <c r="P44" s="105" t="n">
        <f aca="false">P39-P41</f>
        <v>456.159151715755</v>
      </c>
      <c r="Q44" s="105" t="n">
        <f aca="false">Q39-Q41</f>
        <v>482.3086327911</v>
      </c>
      <c r="R44" s="105" t="n">
        <f aca="false">R39-R41</f>
        <v>470.74983868798</v>
      </c>
      <c r="S44" s="105" t="n">
        <f aca="false">S39-S41</f>
        <v>459.00900276</v>
      </c>
      <c r="T44" s="105" t="n">
        <f aca="false">T39-T41</f>
        <v>446.306560124982</v>
      </c>
      <c r="U44" s="105" t="n">
        <f aca="false">U39-U41</f>
        <v>0</v>
      </c>
      <c r="V44" s="105" t="n">
        <f aca="false">V39-V41</f>
        <v>0</v>
      </c>
      <c r="W44" s="105" t="n">
        <f aca="false">W39-W41</f>
        <v>0</v>
      </c>
      <c r="X44" s="105" t="n">
        <f aca="false">X39-X41</f>
        <v>0</v>
      </c>
      <c r="Y44" s="105" t="n">
        <f aca="false">Y39-Y41</f>
        <v>0</v>
      </c>
      <c r="Z44" s="106"/>
      <c r="AA44" s="96" t="n">
        <f aca="false">SUM(F44:Y44)</f>
        <v>6872.83685328002</v>
      </c>
      <c r="AB44" s="97" t="n">
        <f aca="false">AA44*$C$60</f>
        <v>3436.41842664001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248" t="n">
        <v>0</v>
      </c>
      <c r="F46" s="379" t="n">
        <v>0</v>
      </c>
      <c r="G46" s="379" t="n">
        <v>0</v>
      </c>
      <c r="H46" s="379" t="n">
        <v>0</v>
      </c>
      <c r="I46" s="379" t="n">
        <v>0</v>
      </c>
      <c r="J46" s="379" t="n">
        <v>0</v>
      </c>
      <c r="K46" s="379" t="n">
        <v>0</v>
      </c>
      <c r="L46" s="379" t="n">
        <v>0</v>
      </c>
      <c r="M46" s="379" t="n">
        <v>0</v>
      </c>
      <c r="N46" s="379" t="n">
        <v>0</v>
      </c>
      <c r="O46" s="379" t="n">
        <v>0</v>
      </c>
      <c r="P46" s="379" t="n">
        <v>0</v>
      </c>
      <c r="Q46" s="379" t="n">
        <v>0</v>
      </c>
      <c r="R46" s="379" t="n">
        <v>0</v>
      </c>
      <c r="S46" s="379" t="n">
        <v>0</v>
      </c>
      <c r="T46" s="379" t="n">
        <v>0</v>
      </c>
      <c r="U46" s="379" t="n">
        <v>0</v>
      </c>
      <c r="V46" s="379" t="n">
        <v>0</v>
      </c>
      <c r="W46" s="379" t="n">
        <v>0</v>
      </c>
      <c r="X46" s="379" t="n">
        <v>0</v>
      </c>
      <c r="Y46" s="379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813.741999364579</v>
      </c>
      <c r="F49" s="105" t="n">
        <f aca="false">F44-F46</f>
        <v>619.234625001658</v>
      </c>
      <c r="G49" s="105" t="n">
        <f aca="false">G44-G46</f>
        <v>426.929556862762</v>
      </c>
      <c r="H49" s="105" t="n">
        <f aca="false">H44-H46</f>
        <v>437.089184665693</v>
      </c>
      <c r="I49" s="105" t="n">
        <f aca="false">I44-I46</f>
        <v>437.024622929408</v>
      </c>
      <c r="J49" s="105" t="n">
        <f aca="false">J44-J46</f>
        <v>451.225604757434</v>
      </c>
      <c r="K49" s="105" t="n">
        <f aca="false">K44-K46</f>
        <v>422.629322519285</v>
      </c>
      <c r="L49" s="105" t="n">
        <f aca="false">L44-L46</f>
        <v>422.362276441651</v>
      </c>
      <c r="M49" s="105" t="n">
        <f aca="false">M44-M46</f>
        <v>443.191055680403</v>
      </c>
      <c r="N49" s="105" t="n">
        <f aca="false">N44-N46</f>
        <v>447.026203575465</v>
      </c>
      <c r="O49" s="105" t="n">
        <f aca="false">O44-O46</f>
        <v>451.591214766448</v>
      </c>
      <c r="P49" s="105" t="n">
        <f aca="false">P44-P46</f>
        <v>456.159151715755</v>
      </c>
      <c r="Q49" s="105" t="n">
        <f aca="false">Q44-Q46</f>
        <v>482.3086327911</v>
      </c>
      <c r="R49" s="105" t="n">
        <f aca="false">R44-R46</f>
        <v>470.74983868798</v>
      </c>
      <c r="S49" s="105" t="n">
        <f aca="false">S44-S46</f>
        <v>459.00900276</v>
      </c>
      <c r="T49" s="105" t="n">
        <f aca="false">T44-T46</f>
        <v>446.306560124982</v>
      </c>
      <c r="U49" s="105" t="n">
        <f aca="false">U44-U46</f>
        <v>0</v>
      </c>
      <c r="V49" s="105" t="n">
        <f aca="false">V44-V46</f>
        <v>0</v>
      </c>
      <c r="W49" s="105" t="n">
        <f aca="false">W44-W46</f>
        <v>0</v>
      </c>
      <c r="X49" s="105" t="n">
        <f aca="false">X44-X46</f>
        <v>0</v>
      </c>
      <c r="Y49" s="105" t="n">
        <f aca="false">Y44-Y46</f>
        <v>0</v>
      </c>
      <c r="Z49" s="106"/>
      <c r="AA49" s="96" t="n">
        <f aca="false">SUM(F49:Y49)</f>
        <v>6872.83685328002</v>
      </c>
      <c r="AB49" s="97" t="n">
        <f aca="false">AA49*$C$60</f>
        <v>3436.41842664001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380" t="n">
        <v>0.05</v>
      </c>
      <c r="D51" s="81"/>
      <c r="E51" s="81" t="n">
        <f aca="false">E49*-$C$51</f>
        <v>-40.687099968229</v>
      </c>
      <c r="F51" s="81" t="n">
        <f aca="false">F49*-$C$51</f>
        <v>-30.9617312500829</v>
      </c>
      <c r="G51" s="107" t="n">
        <f aca="false">G49*-$C$51</f>
        <v>-21.3464778431381</v>
      </c>
      <c r="H51" s="81" t="n">
        <f aca="false">H49*-$C$51</f>
        <v>-21.8544592332847</v>
      </c>
      <c r="I51" s="81" t="n">
        <f aca="false">I49*-$C$51</f>
        <v>-21.8512311464704</v>
      </c>
      <c r="J51" s="81" t="n">
        <f aca="false">J49*-$C$51</f>
        <v>-22.5612802378717</v>
      </c>
      <c r="K51" s="81" t="n">
        <f aca="false">K49*-$C$51</f>
        <v>-21.1314661259643</v>
      </c>
      <c r="L51" s="81" t="n">
        <f aca="false">L49*-$C$51</f>
        <v>-21.1181138220826</v>
      </c>
      <c r="M51" s="81" t="n">
        <f aca="false">M49*-$C$51</f>
        <v>-22.1595527840202</v>
      </c>
      <c r="N51" s="81" t="n">
        <f aca="false">N49*-$C$51</f>
        <v>-22.3513101787732</v>
      </c>
      <c r="O51" s="81" t="n">
        <f aca="false">O49*-$C$51</f>
        <v>-22.5795607383224</v>
      </c>
      <c r="P51" s="81" t="n">
        <f aca="false">P49*-$C$51</f>
        <v>-22.8079575857877</v>
      </c>
      <c r="Q51" s="81" t="n">
        <f aca="false">Q49*-$C$51</f>
        <v>-24.115431639555</v>
      </c>
      <c r="R51" s="81" t="n">
        <f aca="false">R49*-$C$51</f>
        <v>-23.537491934399</v>
      </c>
      <c r="S51" s="81" t="n">
        <f aca="false">S49*-$C$51</f>
        <v>-22.950450138</v>
      </c>
      <c r="T51" s="81" t="n">
        <f aca="false">T49*-$C$51</f>
        <v>-22.3153280062491</v>
      </c>
      <c r="U51" s="81" t="n">
        <f aca="false">U49*-$C$51</f>
        <v>-0</v>
      </c>
      <c r="V51" s="81" t="n">
        <f aca="false">V49*-$C$51</f>
        <v>-0</v>
      </c>
      <c r="W51" s="81" t="n">
        <f aca="false">W49*-$C$51</f>
        <v>-0</v>
      </c>
      <c r="X51" s="81" t="n">
        <f aca="false">X49*-$C$51</f>
        <v>-0</v>
      </c>
      <c r="Y51" s="81" t="n">
        <f aca="false">Y49*-$C$51</f>
        <v>-0</v>
      </c>
      <c r="AA51" s="96" t="n">
        <f aca="false">SUM(F51:Y51)</f>
        <v>-343.641842664001</v>
      </c>
      <c r="AB51" s="97" t="n">
        <f aca="false">AA51*$C$60</f>
        <v>-171.820921332001</v>
      </c>
    </row>
    <row r="52" customFormat="false" ht="12.75" hidden="false" customHeight="false" outlineLevel="0" collapsed="false">
      <c r="A52" s="94" t="s">
        <v>124</v>
      </c>
      <c r="C52" s="381" t="n">
        <v>0.35</v>
      </c>
      <c r="D52" s="110"/>
      <c r="E52" s="110" t="n">
        <f aca="false">((E49+E51)*-$C$52)+E56</f>
        <v>-270.569214788723</v>
      </c>
      <c r="F52" s="110" t="n">
        <f aca="false">((F49+F51)*-$C$52)+F56</f>
        <v>-205.895512813051</v>
      </c>
      <c r="G52" s="110" t="n">
        <f aca="false">((G49+G51)*-$C$52)+G56</f>
        <v>-141.954077656868</v>
      </c>
      <c r="H52" s="110" t="n">
        <f aca="false">((H49+H51)*-$C$52)+H56</f>
        <v>-145.332153901343</v>
      </c>
      <c r="I52" s="110" t="n">
        <f aca="false">((I49+I51)*-$C$52)+I56</f>
        <v>-145.310687124028</v>
      </c>
      <c r="J52" s="110" t="n">
        <f aca="false">((J49+J51)*-$C$52)+J56</f>
        <v>-150.032513581847</v>
      </c>
      <c r="K52" s="110" t="n">
        <f aca="false">((K49+K51)*-$C$52)+K56</f>
        <v>-140.524249737662</v>
      </c>
      <c r="L52" s="110" t="n">
        <f aca="false">((L49+L51)*-$C$52)+L56</f>
        <v>-140.435456916849</v>
      </c>
      <c r="M52" s="110" t="n">
        <f aca="false">((M49+M51)*-$C$52)+M56</f>
        <v>-147.361026013734</v>
      </c>
      <c r="N52" s="110" t="n">
        <f aca="false">((N49+N51)*-$C$52)+N56</f>
        <v>-148.636212688842</v>
      </c>
      <c r="O52" s="110" t="n">
        <f aca="false">((O49+O51)*-$C$52)+O56</f>
        <v>-150.154078909844</v>
      </c>
      <c r="P52" s="110" t="n">
        <f aca="false">((P49+P51)*-$C$52)+P56</f>
        <v>-151.672917945489</v>
      </c>
      <c r="Q52" s="110" t="n">
        <f aca="false">((Q49+Q51)*-$C$52)+Q56</f>
        <v>-160.367620403041</v>
      </c>
      <c r="R52" s="110" t="n">
        <f aca="false">((R49+R51)*-$C$52)+R56</f>
        <v>-156.524321363753</v>
      </c>
      <c r="S52" s="110" t="n">
        <f aca="false">((S49+S51)*-$C$52)+S56</f>
        <v>-152.6204934177</v>
      </c>
      <c r="T52" s="110" t="n">
        <f aca="false">((T49+T51)*-$C$52)+T56</f>
        <v>-148.396931241557</v>
      </c>
      <c r="U52" s="110" t="n">
        <f aca="false">((U49+U51)*-$C$52)+U56</f>
        <v>0</v>
      </c>
      <c r="V52" s="110" t="n">
        <f aca="false">((V49+V51)*-$C$52)+V56</f>
        <v>0</v>
      </c>
      <c r="W52" s="110" t="n">
        <f aca="false">((W49+W51)*-$C$52)+W56</f>
        <v>0</v>
      </c>
      <c r="X52" s="110" t="n">
        <f aca="false">((X49+X51)*-$C$52)+X56</f>
        <v>0</v>
      </c>
      <c r="Y52" s="110" t="n">
        <f aca="false">((Y49+Y51)*-$C$52)+Y56</f>
        <v>0</v>
      </c>
      <c r="AA52" s="96" t="n">
        <f aca="false">SUM(F52:Y52)</f>
        <v>-2285.21825371561</v>
      </c>
      <c r="AB52" s="97" t="n">
        <f aca="false">AA52*$C$60</f>
        <v>-1142.6091268578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502.485684607628</v>
      </c>
      <c r="F54" s="105" t="n">
        <f aca="false">SUM(F49:F52)</f>
        <v>382.377380938524</v>
      </c>
      <c r="G54" s="105" t="n">
        <f aca="false">SUM(G49:G52)</f>
        <v>263.629001362755</v>
      </c>
      <c r="H54" s="105" t="n">
        <f aca="false">SUM(H49:H52)</f>
        <v>269.902571531065</v>
      </c>
      <c r="I54" s="105" t="n">
        <f aca="false">SUM(I49:I52)</f>
        <v>269.86270465891</v>
      </c>
      <c r="J54" s="105" t="n">
        <f aca="false">SUM(J49:J52)</f>
        <v>278.631810937715</v>
      </c>
      <c r="K54" s="105" t="n">
        <f aca="false">SUM(K49:K52)</f>
        <v>260.973606655659</v>
      </c>
      <c r="L54" s="105" t="n">
        <f aca="false">SUM(L49:L52)</f>
        <v>260.80870570272</v>
      </c>
      <c r="M54" s="105" t="n">
        <f aca="false">SUM(M49:M52)</f>
        <v>273.670476882649</v>
      </c>
      <c r="N54" s="105" t="n">
        <f aca="false">SUM(N49:N52)</f>
        <v>276.03868070785</v>
      </c>
      <c r="O54" s="105" t="n">
        <f aca="false">SUM(O49:O52)</f>
        <v>278.857575118282</v>
      </c>
      <c r="P54" s="105" t="n">
        <f aca="false">SUM(P49:P52)</f>
        <v>281.678276184479</v>
      </c>
      <c r="Q54" s="105" t="n">
        <f aca="false">SUM(Q49:Q52)</f>
        <v>297.825580748504</v>
      </c>
      <c r="R54" s="105" t="n">
        <f aca="false">SUM(R49:R52)</f>
        <v>290.688025389828</v>
      </c>
      <c r="S54" s="105" t="n">
        <f aca="false">SUM(S49:S52)</f>
        <v>283.4380592043</v>
      </c>
      <c r="T54" s="105" t="n">
        <f aca="false">SUM(T49:T52)</f>
        <v>275.594300877177</v>
      </c>
      <c r="U54" s="105" t="n">
        <f aca="false">SUM(U49:U52)</f>
        <v>0</v>
      </c>
      <c r="V54" s="105" t="n">
        <f aca="false">SUM(V49:V52)</f>
        <v>0</v>
      </c>
      <c r="W54" s="105" t="n">
        <f aca="false">SUM(W49:W52)</f>
        <v>0</v>
      </c>
      <c r="X54" s="105" t="n">
        <f aca="false">SUM(X49:X52)</f>
        <v>0</v>
      </c>
      <c r="Y54" s="105" t="n">
        <f aca="false">SUM(Y49:Y52)</f>
        <v>0</v>
      </c>
      <c r="Z54" s="106"/>
      <c r="AA54" s="96" t="n">
        <f aca="false">SUM(F54:Y54)</f>
        <v>4243.97675690041</v>
      </c>
      <c r="AB54" s="97" t="n">
        <f aca="false">AA54*$C$60</f>
        <v>2121.98837845021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v>0</v>
      </c>
      <c r="F56" s="111" t="n">
        <v>0</v>
      </c>
      <c r="G56" s="111" t="n">
        <v>0</v>
      </c>
      <c r="H56" s="111" t="n">
        <v>0</v>
      </c>
      <c r="I56" s="111" t="n">
        <v>0</v>
      </c>
      <c r="J56" s="111" t="n">
        <v>0</v>
      </c>
      <c r="K56" s="111" t="n">
        <v>0</v>
      </c>
      <c r="L56" s="111" t="n">
        <v>0</v>
      </c>
      <c r="M56" s="111" t="n">
        <v>0</v>
      </c>
      <c r="N56" s="111" t="n">
        <v>0</v>
      </c>
      <c r="O56" s="111" t="n">
        <v>0</v>
      </c>
      <c r="P56" s="111" t="n">
        <v>0</v>
      </c>
      <c r="Q56" s="111" t="n">
        <v>0</v>
      </c>
      <c r="R56" s="111" t="n">
        <v>0</v>
      </c>
      <c r="S56" s="111" t="n">
        <v>0</v>
      </c>
      <c r="T56" s="111" t="n">
        <v>0</v>
      </c>
      <c r="U56" s="111" t="n">
        <v>0</v>
      </c>
      <c r="V56" s="111" t="n">
        <v>0</v>
      </c>
      <c r="W56" s="111" t="n">
        <v>0</v>
      </c>
      <c r="X56" s="111" t="n">
        <v>0</v>
      </c>
      <c r="Y56" s="111" t="n">
        <v>0</v>
      </c>
      <c r="AA56" s="96" t="n">
        <f aca="false">SUM(F56:Y56)</f>
        <v>0</v>
      </c>
      <c r="AB56" s="97" t="n">
        <f aca="false">AA56*$C$60</f>
        <v>0</v>
      </c>
    </row>
    <row r="57" customFormat="false" ht="12.75" hidden="false" customHeight="false" outlineLevel="1" collapsed="false">
      <c r="A57" s="112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382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813.741999364579</v>
      </c>
      <c r="F64" s="45" t="n">
        <f aca="false">F39</f>
        <v>812.234625001658</v>
      </c>
      <c r="G64" s="45" t="n">
        <f aca="false">G39</f>
        <v>619.929556862762</v>
      </c>
      <c r="H64" s="45" t="n">
        <f aca="false">H39</f>
        <v>630.089184665693</v>
      </c>
      <c r="I64" s="45" t="n">
        <f aca="false">I39</f>
        <v>630.024622929409</v>
      </c>
      <c r="J64" s="45" t="n">
        <f aca="false">J39</f>
        <v>644.225604757434</v>
      </c>
      <c r="K64" s="45" t="n">
        <f aca="false">K39</f>
        <v>615.629322519285</v>
      </c>
      <c r="L64" s="45" t="n">
        <f aca="false">L39</f>
        <v>615.362276441651</v>
      </c>
      <c r="M64" s="45" t="n">
        <f aca="false">M39</f>
        <v>636.191055680403</v>
      </c>
      <c r="N64" s="45" t="n">
        <f aca="false">N39</f>
        <v>640.026203575465</v>
      </c>
      <c r="O64" s="45" t="n">
        <f aca="false">O39</f>
        <v>644.591214766448</v>
      </c>
      <c r="P64" s="45" t="n">
        <f aca="false">P39</f>
        <v>649.159151715755</v>
      </c>
      <c r="Q64" s="45" t="n">
        <f aca="false">Q39</f>
        <v>675.3086327911</v>
      </c>
      <c r="R64" s="45" t="n">
        <f aca="false">R39</f>
        <v>663.74983868798</v>
      </c>
      <c r="S64" s="45" t="n">
        <f aca="false">S39</f>
        <v>652.00900276</v>
      </c>
      <c r="T64" s="45" t="n">
        <f aca="false">T39</f>
        <v>639.306560124982</v>
      </c>
      <c r="U64" s="45" t="n">
        <f aca="false">U39</f>
        <v>0</v>
      </c>
      <c r="V64" s="45" t="n">
        <f aca="false">V39</f>
        <v>0</v>
      </c>
      <c r="W64" s="45" t="n">
        <f aca="false">W39</f>
        <v>0</v>
      </c>
      <c r="X64" s="45" t="n">
        <f aca="false">X39</f>
        <v>0</v>
      </c>
      <c r="Y64" s="45" t="n">
        <f aca="false">Y39</f>
        <v>0</v>
      </c>
      <c r="AA64" s="96" t="n">
        <f aca="false">SUM(F64:Y64)</f>
        <v>9767.83685328002</v>
      </c>
      <c r="AB64" s="97" t="n">
        <f aca="false">AA64*$C$60</f>
        <v>4883.91842664001</v>
      </c>
    </row>
    <row r="65" customFormat="false" ht="12.75" hidden="false" customHeight="false" outlineLevel="1" collapsed="false">
      <c r="A65" s="112" t="s">
        <v>130</v>
      </c>
      <c r="D65" s="45"/>
      <c r="E65" s="383" t="n">
        <v>0</v>
      </c>
      <c r="F65" s="383" t="n">
        <v>0</v>
      </c>
      <c r="G65" s="383" t="n">
        <v>0</v>
      </c>
      <c r="H65" s="383" t="n">
        <v>0</v>
      </c>
      <c r="I65" s="383" t="n">
        <v>0</v>
      </c>
      <c r="J65" s="383" t="n">
        <v>0</v>
      </c>
      <c r="K65" s="383" t="n">
        <v>0</v>
      </c>
      <c r="L65" s="383" t="n">
        <v>0</v>
      </c>
      <c r="M65" s="383" t="n">
        <v>0</v>
      </c>
      <c r="N65" s="383" t="n">
        <v>0</v>
      </c>
      <c r="O65" s="383" t="n">
        <v>0</v>
      </c>
      <c r="P65" s="383" t="n">
        <v>0</v>
      </c>
      <c r="Q65" s="383" t="n">
        <v>0</v>
      </c>
      <c r="R65" s="383" t="n">
        <v>0</v>
      </c>
      <c r="S65" s="383" t="n">
        <v>0</v>
      </c>
      <c r="T65" s="383" t="n">
        <v>0</v>
      </c>
      <c r="U65" s="383" t="n">
        <v>0</v>
      </c>
      <c r="V65" s="383" t="n">
        <v>0</v>
      </c>
      <c r="W65" s="383" t="n">
        <v>0</v>
      </c>
      <c r="X65" s="383" t="n">
        <v>0</v>
      </c>
      <c r="Y65" s="383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384" t="n">
        <v>0</v>
      </c>
      <c r="F66" s="384" t="n">
        <v>0</v>
      </c>
      <c r="G66" s="384" t="n">
        <v>0</v>
      </c>
      <c r="H66" s="384" t="n">
        <v>0</v>
      </c>
      <c r="I66" s="384" t="n">
        <v>0</v>
      </c>
      <c r="J66" s="384" t="n">
        <v>0</v>
      </c>
      <c r="K66" s="384" t="n">
        <v>0</v>
      </c>
      <c r="L66" s="384" t="n">
        <v>0</v>
      </c>
      <c r="M66" s="384" t="n">
        <v>0</v>
      </c>
      <c r="N66" s="384" t="n">
        <v>0</v>
      </c>
      <c r="O66" s="384" t="n">
        <v>0</v>
      </c>
      <c r="P66" s="384" t="n">
        <v>0</v>
      </c>
      <c r="Q66" s="384" t="n">
        <v>0</v>
      </c>
      <c r="R66" s="384" t="n">
        <v>0</v>
      </c>
      <c r="S66" s="384" t="n">
        <v>0</v>
      </c>
      <c r="T66" s="384" t="n">
        <v>0</v>
      </c>
      <c r="U66" s="384" t="n">
        <v>0</v>
      </c>
      <c r="V66" s="384" t="n">
        <v>0</v>
      </c>
      <c r="W66" s="384" t="n">
        <v>0</v>
      </c>
      <c r="X66" s="384" t="n">
        <v>0</v>
      </c>
      <c r="Y66" s="384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385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813.741999364579</v>
      </c>
      <c r="F69" s="122" t="n">
        <f aca="false">SUM(F64:F66)</f>
        <v>812.234625001658</v>
      </c>
      <c r="G69" s="122" t="n">
        <f aca="false">SUM(G64:G66)</f>
        <v>619.929556862762</v>
      </c>
      <c r="H69" s="122" t="n">
        <f aca="false">SUM(H64:H66)</f>
        <v>630.089184665693</v>
      </c>
      <c r="I69" s="122" t="n">
        <f aca="false">SUM(I64:I66)</f>
        <v>630.024622929409</v>
      </c>
      <c r="J69" s="122" t="n">
        <f aca="false">SUM(J64:J66)</f>
        <v>644.225604757434</v>
      </c>
      <c r="K69" s="122" t="n">
        <f aca="false">SUM(K64:K66)</f>
        <v>615.629322519285</v>
      </c>
      <c r="L69" s="122" t="n">
        <f aca="false">SUM(L64:L66)</f>
        <v>615.362276441651</v>
      </c>
      <c r="M69" s="122" t="n">
        <f aca="false">SUM(M64:M66)</f>
        <v>636.191055680403</v>
      </c>
      <c r="N69" s="122" t="n">
        <f aca="false">SUM(N64:N66)</f>
        <v>640.026203575465</v>
      </c>
      <c r="O69" s="122" t="n">
        <f aca="false">SUM(O64:O66)</f>
        <v>644.591214766448</v>
      </c>
      <c r="P69" s="122" t="n">
        <f aca="false">SUM(P64:P66)</f>
        <v>649.159151715755</v>
      </c>
      <c r="Q69" s="122" t="n">
        <f aca="false">SUM(Q64:Q66)</f>
        <v>675.3086327911</v>
      </c>
      <c r="R69" s="122" t="n">
        <f aca="false">SUM(R64:R66)</f>
        <v>663.74983868798</v>
      </c>
      <c r="S69" s="122" t="n">
        <f aca="false">SUM(S64:S66)</f>
        <v>652.00900276</v>
      </c>
      <c r="T69" s="122" t="n">
        <f aca="false">SUM(T64:T66)</f>
        <v>639.306560124982</v>
      </c>
      <c r="U69" s="122" t="n">
        <f aca="false">SUM(U64:U66)</f>
        <v>0</v>
      </c>
      <c r="V69" s="122" t="n">
        <f aca="false">SUM(V64:V66)</f>
        <v>0</v>
      </c>
      <c r="W69" s="122" t="n">
        <f aca="false">SUM(W64:W66)</f>
        <v>0</v>
      </c>
      <c r="X69" s="122" t="n">
        <f aca="false">SUM(X64:X66)</f>
        <v>0</v>
      </c>
      <c r="Y69" s="122" t="n">
        <f aca="false">SUM(Y64:Y66)</f>
        <v>0</v>
      </c>
      <c r="Z69" s="106"/>
      <c r="AA69" s="96" t="n">
        <f aca="false">SUM(F69:Y69)</f>
        <v>9767.83685328002</v>
      </c>
      <c r="AB69" s="97" t="n">
        <f aca="false">AA69*$C$60</f>
        <v>4883.91842664001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131.260762590751</v>
      </c>
      <c r="G71" s="119" t="n">
        <f aca="false">G89</f>
        <v>469.981755146211</v>
      </c>
      <c r="H71" s="119" t="n">
        <f aca="false">H89</f>
        <v>183.253773253103</v>
      </c>
      <c r="I71" s="119" t="n">
        <f aca="false">I89</f>
        <v>13.5733135621393</v>
      </c>
      <c r="J71" s="119" t="n">
        <f aca="false">J89</f>
        <v>8.14143801291967</v>
      </c>
      <c r="K71" s="119" t="n">
        <f aca="false">K89</f>
        <v>-108.199349947308</v>
      </c>
      <c r="L71" s="119" t="n">
        <f aca="false">L89</f>
        <v>-235.376070738932</v>
      </c>
      <c r="M71" s="119" t="n">
        <f aca="false">M89</f>
        <v>-243.343078797754</v>
      </c>
      <c r="N71" s="119" t="n">
        <f aca="false">N89</f>
        <v>-244.810022867615</v>
      </c>
      <c r="O71" s="119" t="n">
        <f aca="false">O89</f>
        <v>-246.556139648166</v>
      </c>
      <c r="P71" s="119" t="n">
        <f aca="false">P89</f>
        <v>-248.303375531276</v>
      </c>
      <c r="Q71" s="119" t="n">
        <f aca="false">Q89</f>
        <v>-258.305552042596</v>
      </c>
      <c r="R71" s="119" t="n">
        <f aca="false">R89</f>
        <v>-253.884313298152</v>
      </c>
      <c r="S71" s="119" t="n">
        <f aca="false">S89</f>
        <v>-249.3934435557</v>
      </c>
      <c r="T71" s="119" t="n">
        <f aca="false">T89</f>
        <v>-244.534759247806</v>
      </c>
      <c r="U71" s="119" t="n">
        <f aca="false">U89</f>
        <v>-0</v>
      </c>
      <c r="V71" s="119" t="n">
        <f aca="false">V89</f>
        <v>-0</v>
      </c>
      <c r="W71" s="119" t="n">
        <f aca="false">W89</f>
        <v>-0</v>
      </c>
      <c r="X71" s="119" t="n">
        <f aca="false">X89</f>
        <v>-0</v>
      </c>
      <c r="Y71" s="119" t="n">
        <f aca="false">Y89</f>
        <v>-0</v>
      </c>
      <c r="AA71" s="96" t="n">
        <f aca="false">SUM(F71:Y71)</f>
        <v>-1526.49506311018</v>
      </c>
      <c r="AB71" s="97" t="n">
        <f aca="false">AA71*$C$60</f>
        <v>-763.247531555091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813.741999364579</v>
      </c>
      <c r="F73" s="122" t="n">
        <f aca="false">F69+F71</f>
        <v>943.49538759241</v>
      </c>
      <c r="G73" s="122" t="n">
        <f aca="false">G69+G71</f>
        <v>1089.91131200897</v>
      </c>
      <c r="H73" s="122" t="n">
        <f aca="false">H69+H71</f>
        <v>813.342957918796</v>
      </c>
      <c r="I73" s="122" t="n">
        <f aca="false">I69+I71</f>
        <v>643.597936491548</v>
      </c>
      <c r="J73" s="122" t="n">
        <f aca="false">J69+J71</f>
        <v>652.367042770354</v>
      </c>
      <c r="K73" s="122" t="n">
        <f aca="false">K69+K71</f>
        <v>507.429972571978</v>
      </c>
      <c r="L73" s="122" t="n">
        <f aca="false">L69+L71</f>
        <v>379.98620570272</v>
      </c>
      <c r="M73" s="122" t="n">
        <f aca="false">M69+M71</f>
        <v>392.847976882649</v>
      </c>
      <c r="N73" s="122" t="n">
        <f aca="false">N69+N71</f>
        <v>395.216180707849</v>
      </c>
      <c r="O73" s="122" t="n">
        <f aca="false">O69+O71</f>
        <v>398.035075118282</v>
      </c>
      <c r="P73" s="122" t="n">
        <f aca="false">P69+P71</f>
        <v>400.855776184479</v>
      </c>
      <c r="Q73" s="122" t="n">
        <f aca="false">Q69+Q71</f>
        <v>417.003080748504</v>
      </c>
      <c r="R73" s="122" t="n">
        <f aca="false">R69+R71</f>
        <v>409.865525389827</v>
      </c>
      <c r="S73" s="122" t="n">
        <f aca="false">S69+S71</f>
        <v>402.6155592043</v>
      </c>
      <c r="T73" s="122" t="n">
        <f aca="false">T69+T71</f>
        <v>394.771800877177</v>
      </c>
      <c r="U73" s="122" t="n">
        <f aca="false">U69+U71</f>
        <v>0</v>
      </c>
      <c r="V73" s="122" t="n">
        <f aca="false">V69+V71</f>
        <v>0</v>
      </c>
      <c r="W73" s="122" t="n">
        <f aca="false">W69+W71</f>
        <v>0</v>
      </c>
      <c r="X73" s="122" t="n">
        <f aca="false">X69+X71</f>
        <v>0</v>
      </c>
      <c r="Y73" s="122" t="n">
        <f aca="false">Y69+Y71</f>
        <v>0</v>
      </c>
      <c r="Z73" s="106"/>
      <c r="AA73" s="96" t="n">
        <f aca="false">SUM(F73:Y73)</f>
        <v>8241.34179016984</v>
      </c>
      <c r="AB73" s="97" t="n">
        <f aca="false">AA73*$C$60</f>
        <v>4120.67089508492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274" t="n">
        <f aca="false">+C$60</f>
        <v>0.5</v>
      </c>
      <c r="D76" s="122"/>
      <c r="E76" s="122" t="n">
        <f aca="false">$C$76*E54</f>
        <v>251.242842303814</v>
      </c>
      <c r="F76" s="122" t="n">
        <f aca="false">$C$76*F54</f>
        <v>191.188690469262</v>
      </c>
      <c r="G76" s="122" t="n">
        <f aca="false">$C$76*G54</f>
        <v>131.814500681378</v>
      </c>
      <c r="H76" s="122" t="n">
        <f aca="false">$C$76*H54</f>
        <v>134.951285765533</v>
      </c>
      <c r="I76" s="122" t="n">
        <f aca="false">$C$76*I54</f>
        <v>134.931352329455</v>
      </c>
      <c r="J76" s="122" t="n">
        <f aca="false">$C$76*J54</f>
        <v>139.315905468858</v>
      </c>
      <c r="K76" s="122" t="n">
        <f aca="false">$C$76*K54</f>
        <v>130.486803327829</v>
      </c>
      <c r="L76" s="122" t="n">
        <f aca="false">$C$76*L54</f>
        <v>130.40435285136</v>
      </c>
      <c r="M76" s="122" t="n">
        <f aca="false">$C$76*M54</f>
        <v>136.835238441324</v>
      </c>
      <c r="N76" s="122" t="n">
        <f aca="false">$C$76*N54</f>
        <v>138.019340353925</v>
      </c>
      <c r="O76" s="122" t="n">
        <f aca="false">$C$76*O54</f>
        <v>139.428787559141</v>
      </c>
      <c r="P76" s="122" t="n">
        <f aca="false">$C$76*P54</f>
        <v>140.839138092239</v>
      </c>
      <c r="Q76" s="122" t="n">
        <f aca="false">$C$76*Q54</f>
        <v>148.912790374252</v>
      </c>
      <c r="R76" s="122" t="n">
        <f aca="false">$C$76*R54</f>
        <v>145.344012694914</v>
      </c>
      <c r="S76" s="122" t="n">
        <f aca="false">$C$76*S54</f>
        <v>141.71902960215</v>
      </c>
      <c r="T76" s="122" t="n">
        <f aca="false">$C$76*T54</f>
        <v>137.797150438588</v>
      </c>
      <c r="U76" s="122" t="n">
        <f aca="false">$C$76*U54</f>
        <v>0</v>
      </c>
      <c r="V76" s="122" t="n">
        <f aca="false">$C$76*V54</f>
        <v>0</v>
      </c>
      <c r="W76" s="122" t="n">
        <f aca="false">$C$76*W54</f>
        <v>0</v>
      </c>
      <c r="X76" s="122" t="n">
        <f aca="false">$C$76*X54</f>
        <v>0</v>
      </c>
      <c r="Y76" s="122" t="n">
        <f aca="false">$C$76*Y54</f>
        <v>0</v>
      </c>
      <c r="AA76" s="96" t="n">
        <f aca="false">SUM(F76:Y76)</f>
        <v>2121.98837845021</v>
      </c>
      <c r="AB76" s="97" t="n">
        <f aca="false">AA76</f>
        <v>2121.98837845021</v>
      </c>
    </row>
    <row r="77" customFormat="false" ht="12.75" hidden="false" customHeight="false" outlineLevel="1" collapsed="false">
      <c r="A77" s="123" t="s">
        <v>136</v>
      </c>
      <c r="B77" s="115"/>
      <c r="C77" s="274" t="n">
        <f aca="false">+C60</f>
        <v>0.5</v>
      </c>
      <c r="D77" s="122"/>
      <c r="E77" s="122" t="n">
        <f aca="false">$C$77*E73</f>
        <v>406.87099968229</v>
      </c>
      <c r="F77" s="122" t="n">
        <f aca="false">$C$77*F73</f>
        <v>471.747693796205</v>
      </c>
      <c r="G77" s="122" t="n">
        <f aca="false">$C$77*G73</f>
        <v>544.955656004486</v>
      </c>
      <c r="H77" s="122" t="n">
        <f aca="false">$C$77*H73</f>
        <v>406.671478959398</v>
      </c>
      <c r="I77" s="122" t="n">
        <f aca="false">$C$77*I73</f>
        <v>321.798968245774</v>
      </c>
      <c r="J77" s="122" t="n">
        <f aca="false">$C$77*J73</f>
        <v>326.183521385177</v>
      </c>
      <c r="K77" s="122" t="n">
        <f aca="false">$C$77*K73</f>
        <v>253.714986285989</v>
      </c>
      <c r="L77" s="122" t="n">
        <f aca="false">$C$77*L73</f>
        <v>189.99310285136</v>
      </c>
      <c r="M77" s="122" t="n">
        <f aca="false">$C$77*M73</f>
        <v>196.423988441324</v>
      </c>
      <c r="N77" s="122" t="n">
        <f aca="false">$C$77*N73</f>
        <v>197.608090353925</v>
      </c>
      <c r="O77" s="122" t="n">
        <f aca="false">$C$77*O73</f>
        <v>199.017537559141</v>
      </c>
      <c r="P77" s="122" t="n">
        <f aca="false">$C$77*P73</f>
        <v>200.427888092239</v>
      </c>
      <c r="Q77" s="122" t="n">
        <f aca="false">$C$77*Q73</f>
        <v>208.501540374252</v>
      </c>
      <c r="R77" s="122" t="n">
        <f aca="false">$C$77*R73</f>
        <v>204.932762694914</v>
      </c>
      <c r="S77" s="122" t="n">
        <f aca="false">$C$77*S73</f>
        <v>201.30777960215</v>
      </c>
      <c r="T77" s="122" t="n">
        <f aca="false">$C$77*T73</f>
        <v>197.385900438588</v>
      </c>
      <c r="U77" s="122" t="n">
        <f aca="false">$C$77*U73</f>
        <v>0</v>
      </c>
      <c r="V77" s="122" t="n">
        <f aca="false">$C$77*V73</f>
        <v>0</v>
      </c>
      <c r="W77" s="122" t="n">
        <f aca="false">$C$77*W73</f>
        <v>0</v>
      </c>
      <c r="X77" s="122" t="n">
        <f aca="false">$C$77*X73</f>
        <v>0</v>
      </c>
      <c r="Y77" s="122" t="n">
        <f aca="false">$C$77*Y73</f>
        <v>0</v>
      </c>
      <c r="AA77" s="96" t="n">
        <f aca="false">SUM(F77:Y77)</f>
        <v>4120.67089508492</v>
      </c>
      <c r="AB77" s="97" t="n">
        <f aca="false">AA77</f>
        <v>4120.67089508492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812.234625001658</v>
      </c>
      <c r="G88" s="133" t="n">
        <f aca="false">G69</f>
        <v>619.929556862762</v>
      </c>
      <c r="H88" s="133" t="n">
        <f aca="false">H69</f>
        <v>630.089184665693</v>
      </c>
      <c r="I88" s="133" t="n">
        <f aca="false">I69</f>
        <v>630.024622929409</v>
      </c>
      <c r="J88" s="133" t="n">
        <f aca="false">J69</f>
        <v>644.225604757434</v>
      </c>
      <c r="K88" s="133" t="n">
        <f aca="false">K69</f>
        <v>615.629322519285</v>
      </c>
      <c r="L88" s="133" t="n">
        <f aca="false">L69</f>
        <v>615.362276441651</v>
      </c>
      <c r="M88" s="133" t="n">
        <f aca="false">M69</f>
        <v>636.191055680403</v>
      </c>
      <c r="N88" s="133" t="n">
        <f aca="false">N69</f>
        <v>640.026203575465</v>
      </c>
      <c r="O88" s="133" t="n">
        <f aca="false">O69</f>
        <v>644.591214766448</v>
      </c>
      <c r="P88" s="133" t="n">
        <f aca="false">P69</f>
        <v>649.159151715755</v>
      </c>
      <c r="Q88" s="133" t="n">
        <f aca="false">Q69</f>
        <v>675.3086327911</v>
      </c>
      <c r="R88" s="133" t="n">
        <f aca="false">R69</f>
        <v>663.74983868798</v>
      </c>
      <c r="S88" s="133" t="n">
        <f aca="false">S69</f>
        <v>652.00900276</v>
      </c>
      <c r="T88" s="133" t="n">
        <f aca="false">T69</f>
        <v>639.306560124982</v>
      </c>
      <c r="U88" s="133" t="n">
        <f aca="false">U69</f>
        <v>0</v>
      </c>
      <c r="V88" s="133" t="n">
        <f aca="false">V69</f>
        <v>0</v>
      </c>
      <c r="W88" s="133" t="n">
        <f aca="false">W69</f>
        <v>0</v>
      </c>
      <c r="X88" s="133" t="n">
        <f aca="false">X69</f>
        <v>0</v>
      </c>
      <c r="Y88" s="133" t="n">
        <f aca="false">Y69</f>
        <v>0</v>
      </c>
      <c r="Z88" s="89"/>
      <c r="AA88" s="96" t="n">
        <f aca="false">SUM(F88:Y88)</f>
        <v>9767.83685328002</v>
      </c>
      <c r="AB88" s="97" t="n">
        <f aca="false">AA88*$C$60</f>
        <v>4883.91842664001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131.260762590751</v>
      </c>
      <c r="G89" s="134" t="n">
        <f aca="false">G126+G127</f>
        <v>469.981755146211</v>
      </c>
      <c r="H89" s="134" t="n">
        <f aca="false">H126+H127</f>
        <v>183.253773253103</v>
      </c>
      <c r="I89" s="134" t="n">
        <f aca="false">I126+I127</f>
        <v>13.5733135621393</v>
      </c>
      <c r="J89" s="134" t="n">
        <f aca="false">J126+J127</f>
        <v>8.14143801291967</v>
      </c>
      <c r="K89" s="134" t="n">
        <f aca="false">K126+K127</f>
        <v>-108.199349947308</v>
      </c>
      <c r="L89" s="134" t="n">
        <f aca="false">L126+L127</f>
        <v>-235.376070738932</v>
      </c>
      <c r="M89" s="134" t="n">
        <f aca="false">M126+M127</f>
        <v>-243.343078797754</v>
      </c>
      <c r="N89" s="134" t="n">
        <f aca="false">N126+N127</f>
        <v>-244.810022867615</v>
      </c>
      <c r="O89" s="134" t="n">
        <f aca="false">O126+O127</f>
        <v>-246.556139648166</v>
      </c>
      <c r="P89" s="134" t="n">
        <f aca="false">P126+P127</f>
        <v>-248.303375531276</v>
      </c>
      <c r="Q89" s="134" t="n">
        <f aca="false">Q126+Q127</f>
        <v>-258.305552042596</v>
      </c>
      <c r="R89" s="134" t="n">
        <f aca="false">R126+R127</f>
        <v>-253.884313298152</v>
      </c>
      <c r="S89" s="134" t="n">
        <f aca="false">S126+S127</f>
        <v>-249.3934435557</v>
      </c>
      <c r="T89" s="134" t="n">
        <f aca="false">T126+T127</f>
        <v>-244.534759247806</v>
      </c>
      <c r="U89" s="134" t="n">
        <f aca="false">U126+U127</f>
        <v>-0</v>
      </c>
      <c r="V89" s="134" t="n">
        <f aca="false">V126+V127</f>
        <v>-0</v>
      </c>
      <c r="W89" s="134" t="n">
        <f aca="false">W126+W127</f>
        <v>-0</v>
      </c>
      <c r="X89" s="134" t="n">
        <f aca="false">X126+X127</f>
        <v>-0</v>
      </c>
      <c r="Y89" s="134" t="n">
        <f aca="false">Y126+Y127</f>
        <v>-0</v>
      </c>
      <c r="Z89" s="89"/>
      <c r="AA89" s="96" t="n">
        <f aca="false">SUM(F89:Y89)</f>
        <v>-1526.49506311018</v>
      </c>
      <c r="AB89" s="97" t="n">
        <f aca="false">AA89*$C$60</f>
        <v>-763.247531555091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0</v>
      </c>
      <c r="G90" s="134" t="n">
        <f aca="false">G56</f>
        <v>0</v>
      </c>
      <c r="H90" s="134" t="n">
        <f aca="false">H56</f>
        <v>0</v>
      </c>
      <c r="I90" s="134" t="n">
        <f aca="false">I56</f>
        <v>0</v>
      </c>
      <c r="J90" s="134" t="n">
        <f aca="false">J56</f>
        <v>0</v>
      </c>
      <c r="K90" s="134" t="n">
        <f aca="false">K56</f>
        <v>0</v>
      </c>
      <c r="L90" s="134" t="n">
        <f aca="false">L56</f>
        <v>0</v>
      </c>
      <c r="M90" s="134" t="n">
        <f aca="false">M56</f>
        <v>0</v>
      </c>
      <c r="N90" s="134" t="n">
        <f aca="false">N56</f>
        <v>0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0</v>
      </c>
      <c r="AB90" s="97" t="n">
        <f aca="false">AA90*$C$60</f>
        <v>0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f aca="false">Y99</f>
        <v>5114.45248099986</v>
      </c>
      <c r="U91" s="135" t="n">
        <v>0</v>
      </c>
      <c r="V91" s="135" t="n">
        <v>0</v>
      </c>
      <c r="W91" s="135" t="n">
        <v>0</v>
      </c>
      <c r="X91" s="135" t="n">
        <v>0</v>
      </c>
      <c r="Y91" s="135" t="n">
        <v>0</v>
      </c>
      <c r="Z91" s="89"/>
      <c r="AA91" s="96" t="n">
        <f aca="false">SUM(F91:Y91)</f>
        <v>5114.45248099986</v>
      </c>
      <c r="AB91" s="97" t="n">
        <f aca="false">AA91*$C$60</f>
        <v>2557.22624049993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386" t="n">
        <v>-6418.88898553211</v>
      </c>
      <c r="F92" s="133" t="n">
        <f aca="false">SUM(F88:F91)</f>
        <v>943.49538759241</v>
      </c>
      <c r="G92" s="133" t="n">
        <f aca="false">SUM(G88:G91)</f>
        <v>1089.91131200897</v>
      </c>
      <c r="H92" s="133" t="n">
        <f aca="false">SUM(H88:H91)</f>
        <v>813.342957918796</v>
      </c>
      <c r="I92" s="133" t="n">
        <f aca="false">SUM(I88:I91)</f>
        <v>643.597936491548</v>
      </c>
      <c r="J92" s="133" t="n">
        <f aca="false">SUM(J88:J91)</f>
        <v>652.367042770354</v>
      </c>
      <c r="K92" s="133" t="n">
        <f aca="false">SUM(K88:K91)</f>
        <v>507.429972571978</v>
      </c>
      <c r="L92" s="133" t="n">
        <f aca="false">SUM(L88:L91)</f>
        <v>379.98620570272</v>
      </c>
      <c r="M92" s="133" t="n">
        <f aca="false">SUM(M88:M91)</f>
        <v>392.847976882649</v>
      </c>
      <c r="N92" s="133" t="n">
        <f aca="false">SUM(N88:N91)</f>
        <v>395.216180707849</v>
      </c>
      <c r="O92" s="133" t="n">
        <f aca="false">SUM(O88:O91)</f>
        <v>398.035075118282</v>
      </c>
      <c r="P92" s="133" t="n">
        <f aca="false">SUM(P88:P91)</f>
        <v>400.855776184479</v>
      </c>
      <c r="Q92" s="133" t="n">
        <f aca="false">SUM(Q88:Q91)</f>
        <v>417.003080748504</v>
      </c>
      <c r="R92" s="133" t="n">
        <f aca="false">SUM(R88:R91)</f>
        <v>409.865525389827</v>
      </c>
      <c r="S92" s="133" t="n">
        <f aca="false">SUM(S88:S91)</f>
        <v>402.6155592043</v>
      </c>
      <c r="T92" s="133" t="n">
        <f aca="false">SUM(T88:T91)</f>
        <v>5509.22428187704</v>
      </c>
      <c r="U92" s="133" t="n">
        <f aca="false">SUM(U88:U91)</f>
        <v>0</v>
      </c>
      <c r="V92" s="133" t="n">
        <f aca="false">SUM(V88:V91)</f>
        <v>0</v>
      </c>
      <c r="W92" s="133" t="n">
        <f aca="false">SUM(W88:W91)</f>
        <v>0</v>
      </c>
      <c r="X92" s="133" t="n">
        <f aca="false">SUM(X88:X91)</f>
        <v>0</v>
      </c>
      <c r="Y92" s="133" t="n">
        <f aca="false">SUM(Y88:Y91)</f>
        <v>0</v>
      </c>
      <c r="Z92" s="89"/>
      <c r="AA92" s="96" t="n">
        <f aca="false">SUM(F92:Y92)</f>
        <v>13355.7942711697</v>
      </c>
      <c r="AB92" s="97" t="n">
        <f aca="false">AA92*$C$60</f>
        <v>6677.89713558485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144</v>
      </c>
      <c r="V95" s="144"/>
      <c r="W95" s="144"/>
      <c r="X95" s="144"/>
      <c r="Y95" s="145" t="n">
        <f aca="false">T88</f>
        <v>639.306560124982</v>
      </c>
      <c r="Z95" s="89"/>
      <c r="AA95" s="96" t="n">
        <f aca="false">SUM(F95:Y95)</f>
        <v>639.306560124982</v>
      </c>
      <c r="AB95" s="97" t="n">
        <f aca="false">AA95*$C$60</f>
        <v>319.653280062491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387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388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639.306560124982</v>
      </c>
      <c r="Z97" s="89"/>
      <c r="AA97" s="96" t="n">
        <f aca="false">SUM(F97:Y97)</f>
        <v>639.306560124982</v>
      </c>
      <c r="AB97" s="97" t="n">
        <f aca="false">AA97*$C$60</f>
        <v>319.653280062491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38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5114.45248099986</v>
      </c>
      <c r="Z99" s="89"/>
      <c r="AA99" s="96" t="n">
        <f aca="false">SUM(F99:Y99)</f>
        <v>5114.45248099986</v>
      </c>
      <c r="AB99" s="97" t="n">
        <f aca="false">AA99*$C$60</f>
        <v>2557.22624049993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304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6418.88898553211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6418.88898553211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390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5777.0000869789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391" t="n">
        <v>30</v>
      </c>
      <c r="C109" s="89" t="s">
        <v>156</v>
      </c>
      <c r="D109" s="158" t="n">
        <f aca="false">D105</f>
        <v>5777.0000869789</v>
      </c>
      <c r="E109" s="89"/>
      <c r="F109" s="137" t="n">
        <f aca="false">ROUND(D109/$B$109,0)</f>
        <v>193</v>
      </c>
      <c r="G109" s="137" t="n">
        <f aca="false">F109</f>
        <v>193</v>
      </c>
      <c r="H109" s="137" t="n">
        <f aca="false">G109</f>
        <v>193</v>
      </c>
      <c r="I109" s="137" t="n">
        <f aca="false">H109</f>
        <v>193</v>
      </c>
      <c r="J109" s="137" t="n">
        <f aca="false">I109</f>
        <v>193</v>
      </c>
      <c r="K109" s="137" t="n">
        <f aca="false">J109</f>
        <v>193</v>
      </c>
      <c r="L109" s="137" t="n">
        <f aca="false">K109</f>
        <v>193</v>
      </c>
      <c r="M109" s="137" t="n">
        <f aca="false">L109</f>
        <v>193</v>
      </c>
      <c r="N109" s="137" t="n">
        <f aca="false">M109</f>
        <v>193</v>
      </c>
      <c r="O109" s="137" t="n">
        <f aca="false">N109</f>
        <v>193</v>
      </c>
      <c r="P109" s="137" t="n">
        <f aca="false">O109</f>
        <v>193</v>
      </c>
      <c r="Q109" s="137" t="n">
        <f aca="false">P109</f>
        <v>193</v>
      </c>
      <c r="R109" s="137" t="n">
        <f aca="false">Q109</f>
        <v>193</v>
      </c>
      <c r="S109" s="137" t="n">
        <f aca="false">R109</f>
        <v>193</v>
      </c>
      <c r="T109" s="137" t="n">
        <f aca="false">S109</f>
        <v>193</v>
      </c>
      <c r="U109" s="223"/>
      <c r="V109" s="223"/>
      <c r="W109" s="223"/>
      <c r="X109" s="223"/>
      <c r="Y109" s="223"/>
      <c r="Z109" s="89"/>
      <c r="AA109" s="96" t="n">
        <f aca="false">SUM(F109:Y109)</f>
        <v>2895</v>
      </c>
      <c r="AB109" s="97" t="n">
        <f aca="false">AA109*$C$60</f>
        <v>1447.5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Summary'!J29</f>
        <v>398.992654610168</v>
      </c>
      <c r="E110" s="89"/>
      <c r="F110" s="137" t="n">
        <f aca="false">ROUND(D110/$B$109,0)</f>
        <v>13</v>
      </c>
      <c r="G110" s="137" t="n">
        <f aca="false">F110</f>
        <v>13</v>
      </c>
      <c r="H110" s="137" t="n">
        <f aca="false">G110</f>
        <v>13</v>
      </c>
      <c r="I110" s="137" t="n">
        <f aca="false">H110</f>
        <v>13</v>
      </c>
      <c r="J110" s="137" t="n">
        <f aca="false">I110</f>
        <v>13</v>
      </c>
      <c r="K110" s="137" t="n">
        <f aca="false">J110</f>
        <v>13</v>
      </c>
      <c r="L110" s="137" t="n">
        <f aca="false">K110</f>
        <v>13</v>
      </c>
      <c r="M110" s="137" t="n">
        <f aca="false">L110</f>
        <v>13</v>
      </c>
      <c r="N110" s="137" t="n">
        <f aca="false">M110</f>
        <v>13</v>
      </c>
      <c r="O110" s="137" t="n">
        <f aca="false">N110</f>
        <v>13</v>
      </c>
      <c r="P110" s="137" t="n">
        <f aca="false">O110</f>
        <v>13</v>
      </c>
      <c r="Q110" s="137" t="n">
        <f aca="false">P110</f>
        <v>13</v>
      </c>
      <c r="R110" s="137" t="n">
        <f aca="false">Q110</f>
        <v>13</v>
      </c>
      <c r="S110" s="137" t="n">
        <f aca="false">R110</f>
        <v>13</v>
      </c>
      <c r="T110" s="137" t="n">
        <f aca="false">S110</f>
        <v>13</v>
      </c>
      <c r="U110" s="223"/>
      <c r="V110" s="223"/>
      <c r="W110" s="223"/>
      <c r="X110" s="223"/>
      <c r="Y110" s="223"/>
      <c r="Z110" s="89"/>
      <c r="AA110" s="96" t="n">
        <f aca="false">SUM(F110:Y110)</f>
        <v>195</v>
      </c>
      <c r="AB110" s="97" t="n">
        <f aca="false">AA110*$C$60</f>
        <v>97.5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5777.0000869789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392" t="n">
        <v>0.2</v>
      </c>
      <c r="G114" s="392" t="n">
        <v>0.32</v>
      </c>
      <c r="H114" s="392" t="n">
        <v>0.192</v>
      </c>
      <c r="I114" s="392" t="n">
        <v>0.1152</v>
      </c>
      <c r="J114" s="392" t="n">
        <v>0.1152</v>
      </c>
      <c r="K114" s="392" t="n">
        <v>0.0576</v>
      </c>
      <c r="L114" s="392" t="n">
        <v>0</v>
      </c>
      <c r="M114" s="392" t="n">
        <v>0</v>
      </c>
      <c r="N114" s="392" t="n">
        <v>0</v>
      </c>
      <c r="O114" s="392" t="n">
        <v>0</v>
      </c>
      <c r="P114" s="392" t="n">
        <v>0</v>
      </c>
      <c r="Q114" s="392" t="n">
        <v>0</v>
      </c>
      <c r="R114" s="392" t="n">
        <v>0</v>
      </c>
      <c r="S114" s="392" t="n">
        <v>0</v>
      </c>
      <c r="T114" s="392" t="n">
        <v>0</v>
      </c>
      <c r="U114" s="392" t="n">
        <v>0</v>
      </c>
      <c r="V114" s="392" t="n">
        <v>0</v>
      </c>
      <c r="W114" s="392" t="n">
        <v>0</v>
      </c>
      <c r="X114" s="392" t="n">
        <v>0</v>
      </c>
      <c r="Y114" s="392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1155.40001739578</v>
      </c>
      <c r="G115" s="137" t="n">
        <f aca="false">$D$113*G114</f>
        <v>1848.64002783325</v>
      </c>
      <c r="H115" s="137" t="n">
        <f aca="false">$D$113*H114</f>
        <v>1109.18401669995</v>
      </c>
      <c r="I115" s="137" t="n">
        <f aca="false">$D$113*I114</f>
        <v>665.510410019969</v>
      </c>
      <c r="J115" s="137" t="n">
        <f aca="false">$D$113*J114</f>
        <v>665.510410019969</v>
      </c>
      <c r="K115" s="137" t="n">
        <f aca="false">$D$113*K114</f>
        <v>332.755205009984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223"/>
      <c r="V115" s="223"/>
      <c r="W115" s="223"/>
      <c r="X115" s="223"/>
      <c r="Y115" s="223"/>
      <c r="Z115" s="89"/>
      <c r="AA115" s="96" t="n">
        <f aca="false">SUM(F115:Y115)</f>
        <v>5777.0000869789</v>
      </c>
      <c r="AB115" s="97" t="n">
        <f aca="false">AA115*$C$60</f>
        <v>2888.50004348945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398.992654610168</v>
      </c>
      <c r="E116" s="89"/>
      <c r="F116" s="137" t="n">
        <f aca="false">$D$116*F114</f>
        <v>79.7985309220336</v>
      </c>
      <c r="G116" s="137" t="n">
        <f aca="false">$D$116*G114</f>
        <v>127.677649475254</v>
      </c>
      <c r="H116" s="137" t="n">
        <f aca="false">$D$116*H114</f>
        <v>76.6065896851522</v>
      </c>
      <c r="I116" s="137" t="n">
        <f aca="false">$D$116*I114</f>
        <v>45.9639538110913</v>
      </c>
      <c r="J116" s="137" t="n">
        <f aca="false">$D$116*J114</f>
        <v>45.9639538110913</v>
      </c>
      <c r="K116" s="137" t="n">
        <f aca="false">$D$116*K114</f>
        <v>22.9819769055457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223"/>
      <c r="V116" s="223"/>
      <c r="W116" s="223"/>
      <c r="X116" s="223"/>
      <c r="Y116" s="223"/>
      <c r="Z116" s="89"/>
      <c r="AA116" s="96" t="n">
        <f aca="false">SUM(F116:Y116)</f>
        <v>398.992654610168</v>
      </c>
      <c r="AB116" s="97" t="n">
        <f aca="false">AA116*$C$60</f>
        <v>199.496327305084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812.234625001658</v>
      </c>
      <c r="G121" s="137" t="n">
        <f aca="false">G39</f>
        <v>619.929556862762</v>
      </c>
      <c r="H121" s="137" t="n">
        <f aca="false">H39</f>
        <v>630.089184665693</v>
      </c>
      <c r="I121" s="137" t="n">
        <f aca="false">I39</f>
        <v>630.024622929409</v>
      </c>
      <c r="J121" s="137" t="n">
        <f aca="false">J39</f>
        <v>644.225604757434</v>
      </c>
      <c r="K121" s="137" t="n">
        <f aca="false">K39</f>
        <v>615.629322519285</v>
      </c>
      <c r="L121" s="137" t="n">
        <f aca="false">L39</f>
        <v>615.362276441651</v>
      </c>
      <c r="M121" s="137" t="n">
        <f aca="false">M39</f>
        <v>636.191055680403</v>
      </c>
      <c r="N121" s="137" t="n">
        <f aca="false">N39</f>
        <v>640.026203575465</v>
      </c>
      <c r="O121" s="137" t="n">
        <f aca="false">O39</f>
        <v>644.591214766448</v>
      </c>
      <c r="P121" s="137" t="n">
        <f aca="false">P39</f>
        <v>649.159151715755</v>
      </c>
      <c r="Q121" s="137" t="n">
        <f aca="false">Q39</f>
        <v>675.3086327911</v>
      </c>
      <c r="R121" s="137" t="n">
        <f aca="false">R39</f>
        <v>663.74983868798</v>
      </c>
      <c r="S121" s="137" t="n">
        <f aca="false">S39</f>
        <v>652.00900276</v>
      </c>
      <c r="T121" s="137" t="n">
        <f aca="false">T39</f>
        <v>639.306560124982</v>
      </c>
      <c r="U121" s="137" t="n">
        <f aca="false">U39</f>
        <v>0</v>
      </c>
      <c r="V121" s="137" t="n">
        <f aca="false">V39</f>
        <v>0</v>
      </c>
      <c r="W121" s="137" t="n">
        <f aca="false">W39</f>
        <v>0</v>
      </c>
      <c r="X121" s="137" t="n">
        <f aca="false">X39</f>
        <v>0</v>
      </c>
      <c r="Y121" s="137" t="n">
        <f aca="false">Y39</f>
        <v>0</v>
      </c>
      <c r="Z121" s="89"/>
      <c r="AA121" s="96" t="n">
        <f aca="false">SUM(F121:Y121)</f>
        <v>9767.83685328002</v>
      </c>
      <c r="AB121" s="97" t="n">
        <f aca="false">AA121*$C$60</f>
        <v>4883.91842664001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-1155.40001739578</v>
      </c>
      <c r="G122" s="137" t="n">
        <f aca="false">-G115</f>
        <v>-1848.64002783325</v>
      </c>
      <c r="H122" s="137" t="n">
        <f aca="false">-H115</f>
        <v>-1109.18401669995</v>
      </c>
      <c r="I122" s="137" t="n">
        <f aca="false">-I115</f>
        <v>-665.510410019969</v>
      </c>
      <c r="J122" s="137" t="n">
        <f aca="false">-J115</f>
        <v>-665.510410019969</v>
      </c>
      <c r="K122" s="137" t="n">
        <f aca="false">-K115</f>
        <v>-332.755205009984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-5777.0000869789</v>
      </c>
      <c r="AB122" s="97" t="n">
        <f aca="false">AA122*$C$60</f>
        <v>-2888.50004348945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-343.165392394121</v>
      </c>
      <c r="G124" s="137" t="n">
        <f aca="false">SUM(G121:G123)</f>
        <v>-1228.71047097049</v>
      </c>
      <c r="H124" s="137" t="n">
        <f aca="false">SUM(H121:H123)</f>
        <v>-479.094832034255</v>
      </c>
      <c r="I124" s="137" t="n">
        <f aca="false">SUM(I121:I123)</f>
        <v>-35.4857870905604</v>
      </c>
      <c r="J124" s="137" t="n">
        <f aca="false">SUM(J121:J123)</f>
        <v>-21.2848052625351</v>
      </c>
      <c r="K124" s="137" t="n">
        <f aca="false">SUM(K121:K123)</f>
        <v>282.874117509301</v>
      </c>
      <c r="L124" s="137" t="n">
        <f aca="false">SUM(L121:L123)</f>
        <v>615.362276441651</v>
      </c>
      <c r="M124" s="137" t="n">
        <f aca="false">SUM(M121:M123)</f>
        <v>636.191055680403</v>
      </c>
      <c r="N124" s="137" t="n">
        <f aca="false">SUM(N121:N123)</f>
        <v>640.026203575465</v>
      </c>
      <c r="O124" s="137" t="n">
        <f aca="false">SUM(O121:O123)</f>
        <v>644.591214766448</v>
      </c>
      <c r="P124" s="137" t="n">
        <f aca="false">SUM(P121:P123)</f>
        <v>649.159151715755</v>
      </c>
      <c r="Q124" s="137" t="n">
        <f aca="false">SUM(Q121:Q123)</f>
        <v>675.3086327911</v>
      </c>
      <c r="R124" s="137" t="n">
        <f aca="false">SUM(R121:R123)</f>
        <v>663.74983868798</v>
      </c>
      <c r="S124" s="137" t="n">
        <f aca="false">SUM(S121:S123)</f>
        <v>652.00900276</v>
      </c>
      <c r="T124" s="137" t="n">
        <f aca="false">SUM(T121:T123)</f>
        <v>639.306560124982</v>
      </c>
      <c r="U124" s="137" t="n">
        <f aca="false">SUM(U121:U123)</f>
        <v>0</v>
      </c>
      <c r="V124" s="137" t="n">
        <f aca="false">SUM(V121:V123)</f>
        <v>0</v>
      </c>
      <c r="W124" s="137" t="n">
        <f aca="false">SUM(W121:W123)</f>
        <v>0</v>
      </c>
      <c r="X124" s="137" t="n">
        <f aca="false">SUM(X121:X123)</f>
        <v>0</v>
      </c>
      <c r="Y124" s="137" t="n">
        <f aca="false">SUM(Y121:Y123)</f>
        <v>0</v>
      </c>
      <c r="Z124" s="89"/>
      <c r="AA124" s="96" t="n">
        <f aca="false">SUM(F124:Y124)</f>
        <v>3990.83676630113</v>
      </c>
      <c r="AB124" s="97" t="n">
        <f aca="false">AA124*$C$60</f>
        <v>1995.41838315056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17.1582696197061</v>
      </c>
      <c r="G126" s="137" t="n">
        <f aca="false">-G124*$C$126</f>
        <v>61.4355235485243</v>
      </c>
      <c r="H126" s="137" t="n">
        <f aca="false">-H124*$C$126</f>
        <v>23.9547416017128</v>
      </c>
      <c r="I126" s="137" t="n">
        <f aca="false">-I124*$C$126</f>
        <v>1.77428935452802</v>
      </c>
      <c r="J126" s="137" t="n">
        <f aca="false">-J124*$C$126</f>
        <v>1.06424026312675</v>
      </c>
      <c r="K126" s="137" t="n">
        <f aca="false">-K124*$C$126</f>
        <v>-14.143705875465</v>
      </c>
      <c r="L126" s="137" t="n">
        <f aca="false">-L124*$C$126</f>
        <v>-30.7681138220826</v>
      </c>
      <c r="M126" s="137" t="n">
        <f aca="false">-M124*$C$126</f>
        <v>-31.8095527840202</v>
      </c>
      <c r="N126" s="137" t="n">
        <f aca="false">-N124*$C$126</f>
        <v>-32.0013101787732</v>
      </c>
      <c r="O126" s="137" t="n">
        <f aca="false">-O124*$C$126</f>
        <v>-32.2295607383224</v>
      </c>
      <c r="P126" s="137" t="n">
        <f aca="false">-P124*$C$126</f>
        <v>-32.4579575857877</v>
      </c>
      <c r="Q126" s="137" t="n">
        <f aca="false">-Q124*$C$126</f>
        <v>-33.765431639555</v>
      </c>
      <c r="R126" s="137" t="n">
        <f aca="false">-R124*$C$126</f>
        <v>-33.187491934399</v>
      </c>
      <c r="S126" s="137" t="n">
        <f aca="false">-S124*$C$126</f>
        <v>-32.600450138</v>
      </c>
      <c r="T126" s="137" t="n">
        <f aca="false">-T124*$C$126</f>
        <v>-31.9653280062491</v>
      </c>
      <c r="U126" s="137" t="n">
        <f aca="false">-U124*$C$126</f>
        <v>-0</v>
      </c>
      <c r="V126" s="137" t="n">
        <f aca="false">-V124*$C$126</f>
        <v>-0</v>
      </c>
      <c r="W126" s="137" t="n">
        <f aca="false">-W124*$C$126</f>
        <v>-0</v>
      </c>
      <c r="X126" s="137" t="n">
        <f aca="false">-X124*$C$126</f>
        <v>-0</v>
      </c>
      <c r="Y126" s="137" t="n">
        <f aca="false">-Y124*$C$126</f>
        <v>-0</v>
      </c>
      <c r="Z126" s="89"/>
      <c r="AA126" s="96" t="n">
        <f aca="false">SUM(F126:Y126)</f>
        <v>-199.541838315056</v>
      </c>
      <c r="AB126" s="97" t="n">
        <f aca="false">AA126*$C$60</f>
        <v>-99.7709191575282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114.102492971045</v>
      </c>
      <c r="G127" s="137" t="n">
        <f aca="false">-(G124+G126)*$C$127</f>
        <v>408.546231597686</v>
      </c>
      <c r="H127" s="137" t="n">
        <f aca="false">-(H124+H126)*$C$127</f>
        <v>159.29903165139</v>
      </c>
      <c r="I127" s="137" t="n">
        <f aca="false">-(I124+I126)*$C$127</f>
        <v>11.7990242076113</v>
      </c>
      <c r="J127" s="137" t="n">
        <f aca="false">-(J124+J126)*$C$127</f>
        <v>7.07719774979292</v>
      </c>
      <c r="K127" s="137" t="n">
        <f aca="false">-(K124+K126)*$C$127</f>
        <v>-94.0556440718425</v>
      </c>
      <c r="L127" s="137" t="n">
        <f aca="false">-(L124+L126)*$C$127</f>
        <v>-204.607956916849</v>
      </c>
      <c r="M127" s="137" t="n">
        <f aca="false">-(M124+M126)*$C$127</f>
        <v>-211.533526013734</v>
      </c>
      <c r="N127" s="137" t="n">
        <f aca="false">-(N124+N126)*$C$127</f>
        <v>-212.808712688842</v>
      </c>
      <c r="O127" s="137" t="n">
        <f aca="false">-(O124+O126)*$C$127</f>
        <v>-214.326578909844</v>
      </c>
      <c r="P127" s="137" t="n">
        <f aca="false">-(P124+P126)*$C$127</f>
        <v>-215.845417945489</v>
      </c>
      <c r="Q127" s="137" t="n">
        <f aca="false">-(Q124+Q126)*$C$127</f>
        <v>-224.540120403041</v>
      </c>
      <c r="R127" s="137" t="n">
        <f aca="false">-(R124+R126)*$C$127</f>
        <v>-220.696821363753</v>
      </c>
      <c r="S127" s="137" t="n">
        <f aca="false">-(S124+S126)*$C$127</f>
        <v>-216.7929934177</v>
      </c>
      <c r="T127" s="137" t="n">
        <f aca="false">-(T124+T126)*$C$127</f>
        <v>-212.569431241557</v>
      </c>
      <c r="U127" s="137" t="n">
        <f aca="false">-(U124+U126)*$C$127</f>
        <v>-0</v>
      </c>
      <c r="V127" s="137" t="n">
        <f aca="false">-(V124+V126)*$C$127</f>
        <v>-0</v>
      </c>
      <c r="W127" s="137" t="n">
        <f aca="false">-(W124+W126)*$C$127</f>
        <v>-0</v>
      </c>
      <c r="X127" s="137" t="n">
        <f aca="false">-(X124+X126)*$C$127</f>
        <v>-0</v>
      </c>
      <c r="Y127" s="137" t="n">
        <f aca="false">-(Y124+Y126)*$C$127</f>
        <v>-0</v>
      </c>
      <c r="Z127" s="89"/>
      <c r="AA127" s="96" t="n">
        <f aca="false">SUM(F127:Y127)</f>
        <v>-1326.95322479512</v>
      </c>
      <c r="AB127" s="97" t="n">
        <f aca="false">AA127*$C$60</f>
        <v>-663.476612397562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393" t="n">
        <f aca="false">F46</f>
        <v>0</v>
      </c>
      <c r="G137" s="393" t="n">
        <f aca="false">G46</f>
        <v>0</v>
      </c>
      <c r="H137" s="393" t="n">
        <f aca="false">H46</f>
        <v>0</v>
      </c>
      <c r="I137" s="393" t="n">
        <f aca="false">I46</f>
        <v>0</v>
      </c>
      <c r="J137" s="393" t="n">
        <f aca="false">J46</f>
        <v>0</v>
      </c>
      <c r="K137" s="393" t="n">
        <f aca="false">K46</f>
        <v>0</v>
      </c>
      <c r="L137" s="393" t="n">
        <f aca="false">L46</f>
        <v>0</v>
      </c>
      <c r="M137" s="393" t="n">
        <f aca="false">M46</f>
        <v>0</v>
      </c>
      <c r="N137" s="393" t="n">
        <f aca="false">N46</f>
        <v>0</v>
      </c>
      <c r="O137" s="393" t="n">
        <f aca="false">O46</f>
        <v>0</v>
      </c>
      <c r="P137" s="393" t="n">
        <f aca="false">P46</f>
        <v>0</v>
      </c>
      <c r="Q137" s="393" t="n">
        <f aca="false">Q46</f>
        <v>0</v>
      </c>
      <c r="R137" s="393" t="n">
        <f aca="false">R46</f>
        <v>0</v>
      </c>
      <c r="S137" s="393" t="n">
        <f aca="false">S46</f>
        <v>0</v>
      </c>
      <c r="T137" s="393" t="n">
        <f aca="false">T46</f>
        <v>0</v>
      </c>
      <c r="U137" s="393" t="n">
        <f aca="false">U46</f>
        <v>0</v>
      </c>
      <c r="V137" s="393" t="n">
        <f aca="false">V46</f>
        <v>0</v>
      </c>
      <c r="W137" s="393" t="n">
        <f aca="false">W46</f>
        <v>0</v>
      </c>
      <c r="X137" s="393" t="n">
        <f aca="false">X46</f>
        <v>0</v>
      </c>
      <c r="Y137" s="393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0</v>
      </c>
      <c r="G138" s="164" t="n">
        <f aca="false">SUM(G33:G35)</f>
        <v>0</v>
      </c>
      <c r="H138" s="164" t="n">
        <f aca="false">SUM(H33:H35)</f>
        <v>0</v>
      </c>
      <c r="I138" s="164" t="n">
        <f aca="false">SUM(I33:I35)</f>
        <v>0</v>
      </c>
      <c r="J138" s="164" t="n">
        <f aca="false">SUM(J33:J35)</f>
        <v>0</v>
      </c>
      <c r="K138" s="164" t="n">
        <f aca="false">SUM(K33:K35)</f>
        <v>0</v>
      </c>
      <c r="L138" s="164" t="n">
        <f aca="false">SUM(L33:L35)</f>
        <v>0</v>
      </c>
      <c r="M138" s="164" t="n">
        <f aca="false">SUM(M33:M35)</f>
        <v>0</v>
      </c>
      <c r="N138" s="164" t="n">
        <f aca="false">SUM(N33:N35)</f>
        <v>0</v>
      </c>
      <c r="O138" s="164" t="n">
        <f aca="false">SUM(O33:O35)</f>
        <v>0</v>
      </c>
      <c r="P138" s="164" t="n">
        <f aca="false">SUM(P33:P35)</f>
        <v>0</v>
      </c>
      <c r="Q138" s="164" t="n">
        <f aca="false">SUM(Q33:Q35)</f>
        <v>0</v>
      </c>
      <c r="R138" s="164" t="n">
        <f aca="false">SUM(R33:R35)</f>
        <v>0</v>
      </c>
      <c r="S138" s="164" t="n">
        <f aca="false">SUM(S33:S35)</f>
        <v>0</v>
      </c>
      <c r="T138" s="164" t="n">
        <f aca="false">SUM(T33:T35)</f>
        <v>0</v>
      </c>
      <c r="U138" s="164" t="n">
        <f aca="false">SUM(U33:U35)</f>
        <v>0</v>
      </c>
      <c r="V138" s="164" t="n">
        <f aca="false">SUM(V33:V35)</f>
        <v>0</v>
      </c>
      <c r="W138" s="164" t="n">
        <f aca="false">SUM(W33:W35)</f>
        <v>0</v>
      </c>
      <c r="X138" s="164" t="n">
        <f aca="false">SUM(X33:X35)</f>
        <v>0</v>
      </c>
      <c r="Y138" s="164" t="n">
        <f aca="false">SUM(Y33:Y35)</f>
        <v>0</v>
      </c>
      <c r="Z138" s="89"/>
      <c r="AA138" s="96" t="n">
        <f aca="false">SUM(F138:Y138)</f>
        <v>0</v>
      </c>
      <c r="AB138" s="97" t="n">
        <f aca="false">AA138</f>
        <v>0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0</v>
      </c>
      <c r="G139" s="137" t="n">
        <f aca="false">G137+G138</f>
        <v>0</v>
      </c>
      <c r="H139" s="137" t="n">
        <f aca="false">H137+H138</f>
        <v>0</v>
      </c>
      <c r="I139" s="137" t="n">
        <f aca="false">I137+I138</f>
        <v>0</v>
      </c>
      <c r="J139" s="137" t="n">
        <f aca="false">J137+J138</f>
        <v>0</v>
      </c>
      <c r="K139" s="137" t="n">
        <f aca="false">K137+K138</f>
        <v>0</v>
      </c>
      <c r="L139" s="137" t="n">
        <f aca="false">L137+L138</f>
        <v>0</v>
      </c>
      <c r="M139" s="137" t="n">
        <f aca="false">M137+M138</f>
        <v>0</v>
      </c>
      <c r="N139" s="137" t="n">
        <f aca="false">N137+N138</f>
        <v>0</v>
      </c>
      <c r="O139" s="137" t="n">
        <f aca="false">O137+O138</f>
        <v>0</v>
      </c>
      <c r="P139" s="137" t="n">
        <f aca="false">P137+P138</f>
        <v>0</v>
      </c>
      <c r="Q139" s="137" t="n">
        <f aca="false">Q137+Q138</f>
        <v>0</v>
      </c>
      <c r="R139" s="137" t="n">
        <f aca="false">R137+R138</f>
        <v>0</v>
      </c>
      <c r="S139" s="137" t="n">
        <f aca="false">S137+S138</f>
        <v>0</v>
      </c>
      <c r="T139" s="137" t="n">
        <f aca="false">T137+T138</f>
        <v>0</v>
      </c>
      <c r="U139" s="137" t="n">
        <f aca="false">U137+U138</f>
        <v>0</v>
      </c>
      <c r="V139" s="137" t="n">
        <f aca="false">V137+V138</f>
        <v>0</v>
      </c>
      <c r="W139" s="137" t="n">
        <f aca="false">W137+W138</f>
        <v>0</v>
      </c>
      <c r="X139" s="137" t="n">
        <f aca="false">X137+X138</f>
        <v>0</v>
      </c>
      <c r="Y139" s="137" t="n">
        <f aca="false">Y137+Y138</f>
        <v>0</v>
      </c>
      <c r="Z139" s="89"/>
      <c r="AA139" s="96" t="n">
        <f aca="false">SUM(F139:Y139)</f>
        <v>0</v>
      </c>
      <c r="AB139" s="97" t="n">
        <f aca="false">AA139</f>
        <v>0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0</v>
      </c>
      <c r="G140" s="137" t="n">
        <f aca="false">G139*$C$140</f>
        <v>0</v>
      </c>
      <c r="H140" s="137" t="n">
        <f aca="false">H139*$C$140</f>
        <v>0</v>
      </c>
      <c r="I140" s="137" t="n">
        <f aca="false">I139*$C$140</f>
        <v>0</v>
      </c>
      <c r="J140" s="137" t="n">
        <f aca="false">J139*$C$140</f>
        <v>0</v>
      </c>
      <c r="K140" s="137" t="n">
        <f aca="false">K139*$C$140</f>
        <v>0</v>
      </c>
      <c r="L140" s="137" t="n">
        <f aca="false">L139*$C$140</f>
        <v>0</v>
      </c>
      <c r="M140" s="137" t="n">
        <f aca="false">M139*$C$140</f>
        <v>0</v>
      </c>
      <c r="N140" s="137" t="n">
        <f aca="false">N139*$C$140</f>
        <v>0</v>
      </c>
      <c r="O140" s="137" t="n">
        <f aca="false">O139*$C$140</f>
        <v>0</v>
      </c>
      <c r="P140" s="137" t="n">
        <f aca="false">P139*$C$140</f>
        <v>0</v>
      </c>
      <c r="Q140" s="137" t="n">
        <f aca="false">Q139*$C$140</f>
        <v>0</v>
      </c>
      <c r="R140" s="137" t="n">
        <f aca="false">R139*$C$140</f>
        <v>0</v>
      </c>
      <c r="S140" s="137" t="n">
        <f aca="false">S139*$C$140</f>
        <v>0</v>
      </c>
      <c r="T140" s="137" t="n">
        <f aca="false">T139*$C$140</f>
        <v>0</v>
      </c>
      <c r="U140" s="137" t="n">
        <f aca="false">U139*$C$140</f>
        <v>0</v>
      </c>
      <c r="V140" s="137" t="n">
        <f aca="false">V139*$C$140</f>
        <v>0</v>
      </c>
      <c r="W140" s="137" t="n">
        <f aca="false">W139*$C$140</f>
        <v>0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0</v>
      </c>
      <c r="AB140" s="97" t="n">
        <f aca="false">AA140</f>
        <v>0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0</v>
      </c>
      <c r="G141" s="164" t="n">
        <f aca="false">(G139-G140)*$C$141</f>
        <v>0</v>
      </c>
      <c r="H141" s="164" t="n">
        <f aca="false">(H139-H140)*$C$141</f>
        <v>0</v>
      </c>
      <c r="I141" s="164" t="n">
        <f aca="false">(I139-I140)*$C$141</f>
        <v>0</v>
      </c>
      <c r="J141" s="164" t="n">
        <f aca="false">(J139-J140)*$C$141</f>
        <v>0</v>
      </c>
      <c r="K141" s="164" t="n">
        <f aca="false">(K139-K140)*$C$141</f>
        <v>0</v>
      </c>
      <c r="L141" s="164" t="n">
        <f aca="false">(L139-L140)*$C$141</f>
        <v>0</v>
      </c>
      <c r="M141" s="164" t="n">
        <f aca="false">(M139-M140)*$C$141</f>
        <v>0</v>
      </c>
      <c r="N141" s="164" t="n">
        <f aca="false">(N139-N140)*$C$141</f>
        <v>0</v>
      </c>
      <c r="O141" s="164" t="n">
        <f aca="false">(O139-O140)*$C$141</f>
        <v>0</v>
      </c>
      <c r="P141" s="164" t="n">
        <f aca="false">(P139-P140)*$C$141</f>
        <v>0</v>
      </c>
      <c r="Q141" s="164" t="n">
        <f aca="false">(Q139-Q140)*$C$141</f>
        <v>0</v>
      </c>
      <c r="R141" s="164" t="n">
        <f aca="false">(R139-R140)*$C$141</f>
        <v>0</v>
      </c>
      <c r="S141" s="164" t="n">
        <f aca="false">(S139-S140)*$C$141</f>
        <v>0</v>
      </c>
      <c r="T141" s="164" t="n">
        <f aca="false">(T139-T140)*$C$141</f>
        <v>0</v>
      </c>
      <c r="U141" s="164" t="n">
        <f aca="false">(U139-U140)*$C$141</f>
        <v>0</v>
      </c>
      <c r="V141" s="164" t="n">
        <f aca="false">(V139-V140)*$C$141</f>
        <v>0</v>
      </c>
      <c r="W141" s="164" t="n">
        <f aca="false">(W139-W140)*$C$141</f>
        <v>0</v>
      </c>
      <c r="X141" s="164" t="n">
        <f aca="false">(X139-X140)*$C$141</f>
        <v>0</v>
      </c>
      <c r="Y141" s="164" t="n">
        <f aca="false">(Y139-Y140)*$C$141</f>
        <v>0</v>
      </c>
      <c r="Z141" s="89"/>
      <c r="AA141" s="96" t="n">
        <f aca="false">SUM(F141:Y141)</f>
        <v>0</v>
      </c>
      <c r="AB141" s="97" t="n">
        <f aca="false">AA141</f>
        <v>0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0</v>
      </c>
      <c r="G142" s="137" t="n">
        <f aca="false">G139-G140-G141</f>
        <v>0</v>
      </c>
      <c r="H142" s="137" t="n">
        <f aca="false">H139-H140-H141</f>
        <v>0</v>
      </c>
      <c r="I142" s="137" t="n">
        <f aca="false">I139-I140-I141</f>
        <v>0</v>
      </c>
      <c r="J142" s="137" t="n">
        <f aca="false">J139-J140-J141</f>
        <v>0</v>
      </c>
      <c r="K142" s="137" t="n">
        <f aca="false">K139-K140-K141</f>
        <v>0</v>
      </c>
      <c r="L142" s="137" t="n">
        <f aca="false">L139-L140-L141</f>
        <v>0</v>
      </c>
      <c r="M142" s="137" t="n">
        <f aca="false">M139-M140-M141</f>
        <v>0</v>
      </c>
      <c r="N142" s="137" t="n">
        <f aca="false">N139-N140-N141</f>
        <v>0</v>
      </c>
      <c r="O142" s="137" t="n">
        <f aca="false">O139-O140-O141</f>
        <v>0</v>
      </c>
      <c r="P142" s="137" t="n">
        <f aca="false">P139-P140-P141</f>
        <v>0</v>
      </c>
      <c r="Q142" s="137" t="n">
        <f aca="false">Q139-Q140-Q141</f>
        <v>0</v>
      </c>
      <c r="R142" s="137" t="n">
        <f aca="false">R139-R140-R141</f>
        <v>0</v>
      </c>
      <c r="S142" s="137" t="n">
        <f aca="false">S139-S140-S141</f>
        <v>0</v>
      </c>
      <c r="T142" s="137" t="n">
        <f aca="false">T139-T140-T141</f>
        <v>0</v>
      </c>
      <c r="U142" s="137" t="n">
        <f aca="false">U139-U140-U141</f>
        <v>0</v>
      </c>
      <c r="V142" s="137" t="n">
        <f aca="false">V139-V140-V141</f>
        <v>0</v>
      </c>
      <c r="W142" s="137" t="n">
        <f aca="false">W139-W140-W141</f>
        <v>0</v>
      </c>
      <c r="X142" s="137" t="n">
        <f aca="false">X139-X140-X141</f>
        <v>0</v>
      </c>
      <c r="Y142" s="137" t="n">
        <f aca="false">Y139-Y140-Y141</f>
        <v>0</v>
      </c>
      <c r="Z142" s="89"/>
      <c r="AA142" s="96" t="n">
        <f aca="false">SUM(F142:Y142)</f>
        <v>0</v>
      </c>
      <c r="AB142" s="97" t="n">
        <f aca="false">AA142</f>
        <v>0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191.188690469262</v>
      </c>
      <c r="G144" s="168" t="n">
        <f aca="false">G76</f>
        <v>131.814500681378</v>
      </c>
      <c r="H144" s="168" t="n">
        <f aca="false">H76</f>
        <v>134.951285765533</v>
      </c>
      <c r="I144" s="168" t="n">
        <f aca="false">I76</f>
        <v>134.931352329455</v>
      </c>
      <c r="J144" s="168" t="n">
        <f aca="false">J76</f>
        <v>139.315905468858</v>
      </c>
      <c r="K144" s="168" t="n">
        <f aca="false">K76</f>
        <v>130.486803327829</v>
      </c>
      <c r="L144" s="168" t="n">
        <f aca="false">L76</f>
        <v>130.40435285136</v>
      </c>
      <c r="M144" s="168" t="n">
        <f aca="false">M76</f>
        <v>136.835238441324</v>
      </c>
      <c r="N144" s="168" t="n">
        <f aca="false">N76</f>
        <v>138.019340353925</v>
      </c>
      <c r="O144" s="168" t="n">
        <f aca="false">O76</f>
        <v>139.428787559141</v>
      </c>
      <c r="P144" s="168" t="n">
        <f aca="false">P76</f>
        <v>140.839138092239</v>
      </c>
      <c r="Q144" s="168" t="n">
        <f aca="false">Q76</f>
        <v>148.912790374252</v>
      </c>
      <c r="R144" s="168" t="n">
        <f aca="false">R76</f>
        <v>145.344012694914</v>
      </c>
      <c r="S144" s="168" t="n">
        <f aca="false">S76</f>
        <v>141.71902960215</v>
      </c>
      <c r="T144" s="168" t="n">
        <f aca="false">T76</f>
        <v>137.797150438588</v>
      </c>
      <c r="U144" s="168" t="n">
        <f aca="false">U76</f>
        <v>0</v>
      </c>
      <c r="V144" s="168" t="n">
        <f aca="false">V76</f>
        <v>0</v>
      </c>
      <c r="W144" s="168" t="n">
        <f aca="false">W76</f>
        <v>0</v>
      </c>
      <c r="X144" s="168" t="n">
        <f aca="false">X76</f>
        <v>0</v>
      </c>
      <c r="Y144" s="168" t="n">
        <f aca="false">Y76</f>
        <v>0</v>
      </c>
      <c r="Z144" s="89"/>
      <c r="AA144" s="96" t="n">
        <f aca="false">SUM(F144:Y144)</f>
        <v>2121.98837845021</v>
      </c>
      <c r="AB144" s="97" t="n">
        <f aca="false">AA144</f>
        <v>2121.98837845021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191.188690469262</v>
      </c>
      <c r="G145" s="154" t="n">
        <f aca="false">G142+G144</f>
        <v>131.814500681378</v>
      </c>
      <c r="H145" s="154" t="n">
        <f aca="false">H142+H144</f>
        <v>134.951285765533</v>
      </c>
      <c r="I145" s="154" t="n">
        <f aca="false">I142+I144</f>
        <v>134.931352329455</v>
      </c>
      <c r="J145" s="154" t="n">
        <f aca="false">J142+J144</f>
        <v>139.315905468858</v>
      </c>
      <c r="K145" s="154" t="n">
        <f aca="false">K142+K144</f>
        <v>130.486803327829</v>
      </c>
      <c r="L145" s="154" t="n">
        <f aca="false">L142+L144</f>
        <v>130.40435285136</v>
      </c>
      <c r="M145" s="154" t="n">
        <f aca="false">M142+M144</f>
        <v>136.835238441324</v>
      </c>
      <c r="N145" s="154" t="n">
        <f aca="false">N142+N144</f>
        <v>138.019340353925</v>
      </c>
      <c r="O145" s="154" t="n">
        <f aca="false">O142+O144</f>
        <v>139.428787559141</v>
      </c>
      <c r="P145" s="154" t="n">
        <f aca="false">P142+P144</f>
        <v>140.839138092239</v>
      </c>
      <c r="Q145" s="154" t="n">
        <f aca="false">Q142+Q144</f>
        <v>148.912790374252</v>
      </c>
      <c r="R145" s="154" t="n">
        <f aca="false">R142+R144</f>
        <v>145.344012694914</v>
      </c>
      <c r="S145" s="154" t="n">
        <f aca="false">S142+S144</f>
        <v>141.71902960215</v>
      </c>
      <c r="T145" s="154" t="n">
        <f aca="false">T142+T144</f>
        <v>137.797150438588</v>
      </c>
      <c r="U145" s="154" t="n">
        <f aca="false">U142+U144</f>
        <v>0</v>
      </c>
      <c r="V145" s="154" t="n">
        <f aca="false">V142+V144</f>
        <v>0</v>
      </c>
      <c r="W145" s="154" t="n">
        <f aca="false">W142+W144</f>
        <v>0</v>
      </c>
      <c r="X145" s="154" t="n">
        <f aca="false">X142+X144</f>
        <v>0</v>
      </c>
      <c r="Y145" s="154" t="n">
        <f aca="false">Y142+Y144</f>
        <v>0</v>
      </c>
      <c r="Z145" s="89"/>
      <c r="AA145" s="96" t="n">
        <f aca="false">SUM(F145:Y145)</f>
        <v>2121.98837845021</v>
      </c>
      <c r="AB145" s="97" t="n">
        <f aca="false">AA145</f>
        <v>2121.98837845021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0</v>
      </c>
      <c r="G150" s="133" t="n">
        <f aca="false">G142</f>
        <v>0</v>
      </c>
      <c r="H150" s="133" t="n">
        <f aca="false">H142</f>
        <v>0</v>
      </c>
      <c r="I150" s="133" t="n">
        <f aca="false">I142</f>
        <v>0</v>
      </c>
      <c r="J150" s="133" t="n">
        <f aca="false">J142</f>
        <v>0</v>
      </c>
      <c r="K150" s="133" t="n">
        <f aca="false">K142</f>
        <v>0</v>
      </c>
      <c r="L150" s="133" t="n">
        <f aca="false">L142</f>
        <v>0</v>
      </c>
      <c r="M150" s="133" t="n">
        <f aca="false">M142</f>
        <v>0</v>
      </c>
      <c r="N150" s="133" t="n">
        <f aca="false">N142</f>
        <v>0</v>
      </c>
      <c r="O150" s="133" t="n">
        <f aca="false">O142</f>
        <v>0</v>
      </c>
      <c r="P150" s="133" t="n">
        <f aca="false">P142</f>
        <v>0</v>
      </c>
      <c r="Q150" s="133" t="n">
        <f aca="false">Q142</f>
        <v>0</v>
      </c>
      <c r="R150" s="133" t="n">
        <f aca="false">R142</f>
        <v>0</v>
      </c>
      <c r="S150" s="133" t="n">
        <f aca="false">S142</f>
        <v>0</v>
      </c>
      <c r="T150" s="133" t="n">
        <f aca="false">T142</f>
        <v>0</v>
      </c>
      <c r="U150" s="133" t="n">
        <f aca="false">U142</f>
        <v>0</v>
      </c>
      <c r="V150" s="133" t="n">
        <f aca="false">V142</f>
        <v>0</v>
      </c>
      <c r="W150" s="133" t="n">
        <f aca="false">W142</f>
        <v>0</v>
      </c>
      <c r="X150" s="133" t="n">
        <f aca="false">X142</f>
        <v>0</v>
      </c>
      <c r="Y150" s="133" t="n">
        <f aca="false">Y142</f>
        <v>0</v>
      </c>
      <c r="Z150" s="89"/>
      <c r="AA150" s="96" t="n">
        <f aca="false">SUM(F150:Y150)</f>
        <v>0</v>
      </c>
      <c r="AB150" s="97" t="n">
        <f aca="false">AA150</f>
        <v>0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394" t="n">
        <v>0</v>
      </c>
      <c r="G151" s="394" t="n">
        <v>0</v>
      </c>
      <c r="H151" s="394" t="n">
        <v>0</v>
      </c>
      <c r="I151" s="394" t="n">
        <v>0</v>
      </c>
      <c r="J151" s="394" t="n">
        <v>0</v>
      </c>
      <c r="K151" s="394" t="n">
        <v>0</v>
      </c>
      <c r="L151" s="394" t="n">
        <v>0</v>
      </c>
      <c r="M151" s="394" t="n">
        <v>0</v>
      </c>
      <c r="N151" s="394" t="n">
        <v>0</v>
      </c>
      <c r="O151" s="394" t="n">
        <v>0</v>
      </c>
      <c r="P151" s="394" t="n">
        <v>0</v>
      </c>
      <c r="Q151" s="394" t="n">
        <v>0</v>
      </c>
      <c r="R151" s="394" t="n">
        <v>0</v>
      </c>
      <c r="S151" s="394" t="n">
        <v>0</v>
      </c>
      <c r="T151" s="394" t="n">
        <v>0</v>
      </c>
      <c r="U151" s="394" t="n">
        <v>0</v>
      </c>
      <c r="V151" s="394" t="n">
        <v>0</v>
      </c>
      <c r="W151" s="394" t="n">
        <v>0</v>
      </c>
      <c r="X151" s="394" t="n">
        <v>0</v>
      </c>
      <c r="Y151" s="394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0</v>
      </c>
      <c r="G152" s="133" t="n">
        <f aca="false">G150+G151</f>
        <v>0</v>
      </c>
      <c r="H152" s="133" t="n">
        <f aca="false">H150+H151</f>
        <v>0</v>
      </c>
      <c r="I152" s="133" t="n">
        <f aca="false">I150+I151</f>
        <v>0</v>
      </c>
      <c r="J152" s="133" t="n">
        <f aca="false">J150+J151</f>
        <v>0</v>
      </c>
      <c r="K152" s="133" t="n">
        <f aca="false">K150+K151</f>
        <v>0</v>
      </c>
      <c r="L152" s="133" t="n">
        <f aca="false">L150+L151</f>
        <v>0</v>
      </c>
      <c r="M152" s="133" t="n">
        <f aca="false">M150+M151</f>
        <v>0</v>
      </c>
      <c r="N152" s="133" t="n">
        <f aca="false">N150+N151</f>
        <v>0</v>
      </c>
      <c r="O152" s="133" t="n">
        <f aca="false">O150+O151</f>
        <v>0</v>
      </c>
      <c r="P152" s="133" t="n">
        <f aca="false">P150+P151</f>
        <v>0</v>
      </c>
      <c r="Q152" s="133" t="n">
        <f aca="false">Q150+Q151</f>
        <v>0</v>
      </c>
      <c r="R152" s="133" t="n">
        <f aca="false">R150+R151</f>
        <v>0</v>
      </c>
      <c r="S152" s="133" t="n">
        <f aca="false">S150+S151</f>
        <v>0</v>
      </c>
      <c r="T152" s="133" t="n">
        <f aca="false">T150+T151</f>
        <v>0</v>
      </c>
      <c r="U152" s="133" t="n">
        <f aca="false">U150+U151</f>
        <v>0</v>
      </c>
      <c r="V152" s="133" t="n">
        <f aca="false">V150+V151</f>
        <v>0</v>
      </c>
      <c r="W152" s="133" t="n">
        <f aca="false">W150+W151</f>
        <v>0</v>
      </c>
      <c r="X152" s="133" t="n">
        <f aca="false">X150+X151</f>
        <v>0</v>
      </c>
      <c r="Y152" s="133" t="n">
        <f aca="false">Y150+Y151</f>
        <v>0</v>
      </c>
      <c r="Z152" s="89"/>
      <c r="AA152" s="96" t="n">
        <f aca="false">SUM(F152:Y152)</f>
        <v>0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0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387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3209.44449276605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395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0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3209.44449276605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/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/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/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/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106"/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106"/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/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106"/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/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/>
      <c r="B178" s="106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/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106"/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106"/>
      <c r="B181" s="79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106"/>
      <c r="B182" s="79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/>
      <c r="B183" s="106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3.5" hidden="false" customHeight="false" outlineLevel="1" collapsed="false">
      <c r="A184" s="130"/>
      <c r="B184" s="79"/>
      <c r="C184" s="79"/>
      <c r="D184" s="62"/>
      <c r="E184" s="79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06"/>
      <c r="B185" s="79"/>
      <c r="C185" s="183"/>
      <c r="D185" s="62"/>
      <c r="E185" s="62"/>
      <c r="F185" s="62"/>
      <c r="G185" s="396"/>
      <c r="H185" s="397"/>
      <c r="I185" s="397"/>
      <c r="J185" s="397"/>
      <c r="K185" s="397"/>
      <c r="L185" s="397"/>
      <c r="M185" s="397"/>
      <c r="N185" s="397"/>
      <c r="O185" s="397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106"/>
      <c r="B186" s="186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186"/>
      <c r="B187" s="186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86"/>
      <c r="B188" s="186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86"/>
      <c r="B189" s="79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106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06"/>
      <c r="B191" s="106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106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79"/>
      <c r="B194" s="106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06"/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8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23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264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264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264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264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8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5" hidden="false" customHeight="tru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4.2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88"/>
      <c r="B236" s="88"/>
      <c r="C236" s="8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customFormat="false" ht="12.75" hidden="false" customHeight="false" outlineLevel="1" collapsed="false">
      <c r="A237" s="123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8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6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3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45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6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2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264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8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23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264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264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8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88"/>
      <c r="B282" s="88"/>
      <c r="C282" s="88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88"/>
      <c r="C284" s="1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88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06"/>
      <c r="B287" s="106"/>
      <c r="C287" s="106"/>
      <c r="D287" s="106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88"/>
      <c r="C292" s="88"/>
      <c r="D292" s="88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79"/>
      <c r="B293" s="79"/>
      <c r="C293" s="79"/>
      <c r="D293" s="7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06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06"/>
      <c r="C315" s="106"/>
      <c r="D315" s="106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79"/>
      <c r="B316" s="79"/>
      <c r="C316" s="79"/>
      <c r="D316" s="7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79"/>
      <c r="C323" s="79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79"/>
      <c r="B326" s="79"/>
      <c r="C326" s="79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92"/>
      <c r="C327" s="192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88"/>
      <c r="C328" s="188"/>
      <c r="D328" s="188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93"/>
      <c r="C330" s="193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344"/>
      <c r="B339" s="345"/>
      <c r="C339" s="345"/>
      <c r="D339" s="345"/>
      <c r="E339" s="345"/>
      <c r="F339" s="345"/>
      <c r="G339" s="345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F339" s="345"/>
      <c r="AG339" s="345"/>
      <c r="AH339" s="345"/>
      <c r="AI339" s="345"/>
      <c r="AJ339" s="345"/>
      <c r="AK339" s="345"/>
      <c r="AL339" s="345"/>
      <c r="AM339" s="345"/>
      <c r="AN339" s="345"/>
      <c r="AO339" s="345"/>
      <c r="AP339" s="345"/>
      <c r="AQ339" s="345"/>
      <c r="AR339" s="345"/>
      <c r="AS339" s="345"/>
      <c r="AT339" s="345"/>
      <c r="AU339" s="345"/>
      <c r="AV339" s="345"/>
      <c r="AW339" s="345"/>
      <c r="AX339" s="345"/>
      <c r="AY339" s="345"/>
      <c r="AZ339" s="345"/>
      <c r="BA339" s="345"/>
      <c r="BB339" s="345"/>
      <c r="BC339" s="345"/>
      <c r="BD339" s="345"/>
      <c r="BE339" s="345"/>
      <c r="BF339" s="345"/>
      <c r="BG339" s="345"/>
      <c r="BH339" s="345"/>
      <c r="BI339" s="345"/>
      <c r="BJ339" s="345"/>
      <c r="BK339" s="345"/>
      <c r="BL339" s="345"/>
      <c r="BM339" s="345"/>
      <c r="BN339" s="345"/>
      <c r="BO339" s="345"/>
      <c r="BP339" s="345"/>
      <c r="BQ339" s="345"/>
      <c r="BR339" s="345"/>
      <c r="BS339" s="345"/>
      <c r="BT339" s="345"/>
      <c r="BU339" s="345"/>
      <c r="BV339" s="345"/>
      <c r="BW339" s="345"/>
      <c r="BX339" s="345"/>
      <c r="BY339" s="345"/>
      <c r="BZ339" s="345"/>
      <c r="CA339" s="345"/>
      <c r="CB339" s="345"/>
      <c r="CC339" s="345"/>
      <c r="CD339" s="345"/>
      <c r="CE339" s="345"/>
      <c r="CF339" s="345"/>
      <c r="CG339" s="345"/>
      <c r="CH339" s="345"/>
      <c r="CI339" s="345"/>
      <c r="CJ339" s="345"/>
      <c r="CK339" s="345"/>
      <c r="CL339" s="345"/>
      <c r="CM339" s="345"/>
      <c r="CN339" s="345"/>
      <c r="CO339" s="345"/>
      <c r="CP339" s="345"/>
      <c r="CQ339" s="345"/>
      <c r="CR339" s="345"/>
      <c r="CS339" s="345"/>
      <c r="CT339" s="345"/>
      <c r="CU339" s="345"/>
      <c r="CV339" s="345"/>
      <c r="CW339" s="345"/>
      <c r="CX339" s="345"/>
      <c r="CY339" s="345"/>
      <c r="CZ339" s="345"/>
      <c r="DA339" s="345"/>
      <c r="DB339" s="345"/>
      <c r="DC339" s="345"/>
      <c r="DD339" s="345"/>
      <c r="DE339" s="345"/>
      <c r="DF339" s="345"/>
      <c r="DG339" s="345"/>
      <c r="DH339" s="345"/>
      <c r="DI339" s="345"/>
      <c r="DJ339" s="345"/>
      <c r="DK339" s="345"/>
      <c r="DL339" s="345"/>
      <c r="DM339" s="345"/>
      <c r="DN339" s="345"/>
      <c r="DO339" s="345"/>
      <c r="DP339" s="345"/>
      <c r="DQ339" s="345"/>
      <c r="DR339" s="345"/>
      <c r="DS339" s="345"/>
      <c r="DT339" s="345"/>
      <c r="DU339" s="345"/>
      <c r="DV339" s="345"/>
      <c r="DW339" s="345"/>
      <c r="DX339" s="345"/>
      <c r="DY339" s="345"/>
      <c r="DZ339" s="345"/>
      <c r="EA339" s="345"/>
      <c r="EB339" s="345"/>
      <c r="EC339" s="345"/>
      <c r="ED339" s="345"/>
      <c r="EE339" s="345"/>
      <c r="EF339" s="345"/>
      <c r="EG339" s="345"/>
      <c r="EH339" s="345"/>
      <c r="EI339" s="345"/>
      <c r="EJ339" s="345"/>
      <c r="EK339" s="345"/>
      <c r="EL339" s="345"/>
      <c r="EM339" s="345"/>
      <c r="EN339" s="345"/>
      <c r="EO339" s="345"/>
      <c r="EP339" s="345"/>
      <c r="EQ339" s="345"/>
      <c r="ER339" s="345"/>
      <c r="ES339" s="345"/>
      <c r="ET339" s="345"/>
      <c r="EU339" s="345"/>
      <c r="EV339" s="345"/>
      <c r="EW339" s="345"/>
      <c r="EX339" s="345"/>
      <c r="EY339" s="345"/>
      <c r="EZ339" s="345"/>
      <c r="FA339" s="345"/>
      <c r="FB339" s="345"/>
      <c r="FC339" s="345"/>
      <c r="FD339" s="345"/>
      <c r="FE339" s="345"/>
      <c r="FF339" s="345"/>
      <c r="FG339" s="345"/>
      <c r="FH339" s="345"/>
      <c r="FI339" s="345"/>
      <c r="FJ339" s="345"/>
      <c r="FK339" s="345"/>
      <c r="FL339" s="345"/>
      <c r="FM339" s="345"/>
      <c r="FN339" s="345"/>
      <c r="FO339" s="345"/>
      <c r="FP339" s="345"/>
      <c r="FQ339" s="345"/>
      <c r="FR339" s="345"/>
      <c r="FS339" s="345"/>
      <c r="FT339" s="345"/>
      <c r="FU339" s="345"/>
      <c r="FV339" s="345"/>
      <c r="FW339" s="345"/>
      <c r="FX339" s="345"/>
      <c r="FY339" s="345"/>
      <c r="FZ339" s="345"/>
      <c r="GA339" s="345"/>
      <c r="GB339" s="345"/>
      <c r="GC339" s="345"/>
      <c r="GD339" s="345"/>
      <c r="GE339" s="345"/>
      <c r="GF339" s="345"/>
      <c r="GG339" s="345"/>
      <c r="GH339" s="345"/>
      <c r="GI339" s="345"/>
      <c r="GJ339" s="345"/>
      <c r="GK339" s="345"/>
      <c r="GL339" s="345"/>
      <c r="GM339" s="345"/>
      <c r="GN339" s="345"/>
      <c r="GO339" s="345"/>
      <c r="GP339" s="345"/>
      <c r="GQ339" s="345"/>
      <c r="GR339" s="345"/>
      <c r="GS339" s="345"/>
      <c r="GT339" s="345"/>
      <c r="GU339" s="345"/>
      <c r="GV339" s="345"/>
      <c r="GW339" s="345"/>
      <c r="GX339" s="345"/>
      <c r="GY339" s="345"/>
      <c r="GZ339" s="345"/>
      <c r="HA339" s="345"/>
      <c r="HB339" s="345"/>
      <c r="HC339" s="345"/>
      <c r="HD339" s="345"/>
      <c r="HE339" s="345"/>
      <c r="HF339" s="345"/>
      <c r="HG339" s="345"/>
      <c r="HH339" s="345"/>
      <c r="HI339" s="345"/>
      <c r="HJ339" s="345"/>
      <c r="HK339" s="345"/>
      <c r="HL339" s="345"/>
      <c r="HM339" s="345"/>
      <c r="HN339" s="345"/>
      <c r="HO339" s="345"/>
      <c r="HP339" s="345"/>
      <c r="HQ339" s="345"/>
      <c r="HR339" s="345"/>
      <c r="HS339" s="345"/>
      <c r="HT339" s="345"/>
      <c r="HU339" s="345"/>
      <c r="HV339" s="345"/>
      <c r="HW339" s="345"/>
      <c r="HX339" s="345"/>
      <c r="HY339" s="345"/>
      <c r="HZ339" s="345"/>
      <c r="IA339" s="345"/>
      <c r="IB339" s="345"/>
      <c r="IC339" s="345"/>
      <c r="ID339" s="345"/>
      <c r="IE339" s="345"/>
      <c r="IF339" s="345"/>
      <c r="IG339" s="345"/>
      <c r="IH339" s="345"/>
      <c r="II339" s="345"/>
      <c r="IJ339" s="345"/>
      <c r="IK339" s="345"/>
      <c r="IL339" s="345"/>
      <c r="IM339" s="345"/>
      <c r="IN339" s="345"/>
      <c r="IO339" s="345"/>
      <c r="IP339" s="345"/>
      <c r="IQ339" s="345"/>
      <c r="IR339" s="345"/>
      <c r="IS339" s="345"/>
      <c r="IT339" s="345"/>
      <c r="IU339" s="345"/>
      <c r="IV339" s="345"/>
      <c r="IW339" s="345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79"/>
      <c r="B343" s="196"/>
      <c r="C343" s="196"/>
      <c r="D343" s="196"/>
      <c r="E343" s="79"/>
      <c r="F343" s="79"/>
      <c r="G343" s="197"/>
      <c r="H343" s="197"/>
      <c r="I343" s="197"/>
      <c r="J343" s="197"/>
      <c r="K343" s="197"/>
      <c r="L343" s="19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398"/>
      <c r="C344" s="398"/>
      <c r="D344" s="398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344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34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34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34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34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349"/>
      <c r="B350" s="79"/>
      <c r="C350" s="79"/>
      <c r="D350" s="79"/>
      <c r="E350" s="79"/>
      <c r="F350" s="79"/>
      <c r="G350" s="107"/>
      <c r="H350" s="107"/>
      <c r="I350" s="107"/>
      <c r="J350" s="107"/>
      <c r="K350" s="107"/>
      <c r="L350" s="107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06"/>
      <c r="B351" s="79"/>
      <c r="C351" s="79"/>
      <c r="D351" s="79"/>
      <c r="E351" s="79"/>
      <c r="F351" s="79"/>
      <c r="G351" s="198"/>
      <c r="H351" s="198"/>
      <c r="I351" s="198"/>
      <c r="J351" s="198"/>
      <c r="K351" s="198"/>
      <c r="L351" s="198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349"/>
      <c r="B352" s="181"/>
      <c r="C352" s="181"/>
      <c r="D352" s="181"/>
      <c r="E352" s="79"/>
      <c r="F352" s="79"/>
      <c r="G352" s="351"/>
      <c r="H352" s="351"/>
      <c r="I352" s="351"/>
      <c r="J352" s="351"/>
      <c r="K352" s="351"/>
      <c r="L352" s="351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349"/>
      <c r="B353" s="79"/>
      <c r="C353" s="79"/>
      <c r="D353" s="79"/>
      <c r="E353" s="79"/>
      <c r="F353" s="79"/>
      <c r="G353" s="351"/>
      <c r="H353" s="351"/>
      <c r="I353" s="351"/>
      <c r="J353" s="351"/>
      <c r="K353" s="351"/>
      <c r="L353" s="351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349"/>
      <c r="B354" s="79"/>
      <c r="C354" s="79"/>
      <c r="D354" s="79"/>
      <c r="E354" s="79"/>
      <c r="F354" s="79"/>
      <c r="G354" s="351"/>
      <c r="H354" s="351"/>
      <c r="I354" s="351"/>
      <c r="J354" s="351"/>
      <c r="K354" s="351"/>
      <c r="L354" s="351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349"/>
      <c r="B355" s="79"/>
      <c r="C355" s="79"/>
      <c r="D355" s="79"/>
      <c r="E355" s="79"/>
      <c r="F355" s="79"/>
      <c r="G355" s="351"/>
      <c r="H355" s="351"/>
      <c r="I355" s="351"/>
      <c r="J355" s="351"/>
      <c r="K355" s="351"/>
      <c r="L355" s="351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349"/>
      <c r="B356" s="79"/>
      <c r="C356" s="79"/>
      <c r="D356" s="79"/>
      <c r="E356" s="79"/>
      <c r="F356" s="79"/>
      <c r="G356" s="198"/>
      <c r="H356" s="198"/>
      <c r="I356" s="198"/>
      <c r="J356" s="198"/>
      <c r="K356" s="198"/>
      <c r="L356" s="198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06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383"/>
      <c r="F361" s="383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06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34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34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349"/>
      <c r="B367" s="79"/>
      <c r="C367" s="79"/>
      <c r="D367" s="79"/>
      <c r="E367" s="383"/>
      <c r="F367" s="383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79"/>
      <c r="E375" s="201"/>
      <c r="F375" s="201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181"/>
      <c r="E376" s="383"/>
      <c r="F376" s="383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79"/>
      <c r="F378" s="79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1"/>
      <c r="H384" s="201"/>
      <c r="I384" s="201"/>
      <c r="J384" s="201"/>
      <c r="K384" s="201"/>
      <c r="L384" s="201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399"/>
      <c r="H385" s="399"/>
      <c r="I385" s="399"/>
      <c r="J385" s="399"/>
      <c r="K385" s="399"/>
      <c r="L385" s="39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399"/>
      <c r="H387" s="399"/>
      <c r="I387" s="399"/>
      <c r="J387" s="399"/>
      <c r="K387" s="399"/>
      <c r="L387" s="39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90"/>
      <c r="C393" s="90"/>
      <c r="D393" s="90"/>
      <c r="E393" s="91"/>
      <c r="F393" s="91"/>
      <c r="G393" s="91"/>
      <c r="H393" s="90"/>
      <c r="I393" s="90"/>
      <c r="J393" s="91"/>
      <c r="K393" s="91"/>
      <c r="L393" s="90"/>
      <c r="M393" s="91"/>
      <c r="N393" s="91"/>
      <c r="O393" s="91"/>
      <c r="P393" s="90"/>
      <c r="Q393" s="91"/>
      <c r="R393" s="91"/>
      <c r="S393" s="79"/>
      <c r="T393" s="79"/>
      <c r="U393" s="79"/>
      <c r="V393" s="79"/>
      <c r="W393" s="79"/>
      <c r="X393" s="91"/>
      <c r="Y393" s="79"/>
    </row>
    <row r="394" customFormat="false" ht="12.75" hidden="true" customHeight="false" outlineLevel="2" collapsed="false">
      <c r="A394" s="106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201"/>
      <c r="C398" s="201"/>
      <c r="D398" s="201"/>
      <c r="E398" s="201"/>
      <c r="F398" s="201"/>
      <c r="G398" s="20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  <c r="Z400" s="190"/>
      <c r="AA400" s="190"/>
      <c r="AB400" s="190"/>
      <c r="AC400" s="190"/>
      <c r="AD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79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190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tru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88"/>
      <c r="C411" s="88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88"/>
      <c r="C413" s="1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88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customFormat="false" ht="12.75" hidden="false" customHeight="false" outlineLevel="1" collapsed="false">
      <c r="A416" s="106"/>
      <c r="B416" s="106"/>
      <c r="C416" s="106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88"/>
      <c r="C421" s="88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79"/>
      <c r="B422" s="79"/>
      <c r="C422" s="7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06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91"/>
      <c r="C438" s="191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79"/>
      <c r="B440" s="79"/>
      <c r="C440" s="7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79"/>
      <c r="C445" s="7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88"/>
      <c r="B453" s="191"/>
      <c r="C453" s="191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88"/>
      <c r="C461" s="88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88"/>
      <c r="C463" s="1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88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06"/>
      <c r="B466" s="106"/>
      <c r="C466" s="106"/>
      <c r="D466" s="106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06"/>
      <c r="B473" s="106"/>
      <c r="C473" s="106"/>
      <c r="D473" s="106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06"/>
      <c r="B486" s="106"/>
      <c r="C486" s="106"/>
      <c r="D486" s="106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79"/>
      <c r="B487" s="106"/>
      <c r="C487" s="106"/>
      <c r="D487" s="106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89"/>
      <c r="B488" s="189"/>
      <c r="C488" s="189"/>
      <c r="D488" s="189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91"/>
      <c r="C490" s="191"/>
      <c r="D490" s="191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79"/>
      <c r="B499" s="188"/>
      <c r="C499" s="188"/>
      <c r="D499" s="188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</row>
    <row r="500" customFormat="false" ht="12.75" hidden="false" customHeight="false" outlineLevel="1" collapsed="false">
      <c r="A500" s="79"/>
      <c r="B500" s="340"/>
      <c r="C500" s="340"/>
      <c r="D500" s="188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</row>
    <row r="501" customFormat="false" ht="12.75" hidden="false" customHeight="false" outlineLevel="1" collapsed="false">
      <c r="A501" s="79"/>
      <c r="B501" s="188"/>
      <c r="C501" s="188"/>
      <c r="D501" s="188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customFormat="false" ht="12.75" hidden="false" customHeight="false" outlineLevel="1" collapsed="false">
      <c r="A502" s="79"/>
      <c r="B502" s="188"/>
      <c r="C502" s="188"/>
      <c r="D502" s="188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customFormat="false" ht="12.75" hidden="false" customHeight="false" outlineLevel="1" collapsed="false">
      <c r="A503" s="79"/>
      <c r="B503" s="188"/>
      <c r="C503" s="188"/>
      <c r="D503" s="188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</row>
    <row r="504" customFormat="false" ht="12.75" hidden="false" customHeight="false" outlineLevel="1" collapsed="false">
      <c r="A504" s="79"/>
      <c r="B504" s="188"/>
      <c r="C504" s="188"/>
      <c r="D504" s="188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customFormat="false" ht="12.75" hidden="false" customHeight="false" outlineLevel="1" collapsed="false">
      <c r="A505" s="106"/>
      <c r="B505" s="188"/>
      <c r="C505" s="188"/>
      <c r="D505" s="188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</row>
    <row r="506" customFormat="false" ht="12.75" hidden="false" customHeight="false" outlineLevel="1" collapsed="false">
      <c r="A506" s="79"/>
      <c r="B506" s="188"/>
      <c r="C506" s="188"/>
      <c r="D506" s="188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</row>
    <row r="507" customFormat="false" ht="12.75" hidden="false" customHeight="false" outlineLevel="1" collapsed="false">
      <c r="A507" s="79"/>
      <c r="B507" s="188"/>
      <c r="C507" s="188"/>
      <c r="D507" s="188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</row>
    <row r="508" customFormat="false" ht="12.75" hidden="false" customHeight="false" outlineLevel="1" collapsed="false">
      <c r="A508" s="106"/>
      <c r="B508" s="188"/>
      <c r="C508" s="188"/>
      <c r="D508" s="188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</row>
    <row r="509" customFormat="false" ht="12.75" hidden="false" customHeight="false" outlineLevel="1" collapsed="false">
      <c r="A509" s="106"/>
      <c r="B509" s="188"/>
      <c r="C509" s="188"/>
      <c r="D509" s="188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</row>
    <row r="510" customFormat="false" ht="12.75" hidden="false" customHeight="false" outlineLevel="1" collapsed="false">
      <c r="A510" s="79"/>
      <c r="B510" s="188"/>
      <c r="C510" s="188"/>
      <c r="D510" s="188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</row>
    <row r="511" customFormat="false" ht="12.75" hidden="false" customHeight="false" outlineLevel="1" collapsed="false">
      <c r="A511" s="79"/>
      <c r="B511" s="188"/>
      <c r="C511" s="188"/>
      <c r="D511" s="188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</row>
    <row r="512" customFormat="false" ht="12.75" hidden="false" customHeight="false" outlineLevel="1" collapsed="false">
      <c r="A512" s="79"/>
      <c r="B512" s="188"/>
      <c r="C512" s="188"/>
      <c r="D512" s="188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</row>
    <row r="513" customFormat="false" ht="12.75" hidden="false" customHeight="false" outlineLevel="1" collapsed="false">
      <c r="A513" s="79"/>
      <c r="B513" s="188"/>
      <c r="C513" s="188"/>
      <c r="D513" s="188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</row>
    <row r="514" customFormat="false" ht="12.75" hidden="false" customHeight="false" outlineLevel="1" collapsed="false">
      <c r="A514" s="79"/>
      <c r="B514" s="188"/>
      <c r="C514" s="188"/>
      <c r="D514" s="188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</row>
    <row r="515" customFormat="false" ht="12.75" hidden="false" customHeight="false" outlineLevel="1" collapsed="false">
      <c r="A515" s="79"/>
      <c r="B515" s="188"/>
      <c r="C515" s="188"/>
      <c r="D515" s="188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</row>
    <row r="516" customFormat="false" ht="12.75" hidden="false" customHeight="false" outlineLevel="1" collapsed="false">
      <c r="A516" s="79"/>
      <c r="B516" s="188"/>
      <c r="C516" s="188"/>
      <c r="D516" s="188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</row>
    <row r="517" customFormat="false" ht="12.75" hidden="false" customHeight="false" outlineLevel="1" collapsed="false">
      <c r="A517" s="79"/>
      <c r="B517" s="188"/>
      <c r="C517" s="188"/>
      <c r="D517" s="188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400"/>
      <c r="F522" s="400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88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106"/>
      <c r="B530" s="79"/>
      <c r="C530" s="79"/>
      <c r="D530" s="79"/>
      <c r="E530" s="79"/>
      <c r="F530" s="79"/>
      <c r="G530" s="62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34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34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06"/>
      <c r="B537" s="79"/>
      <c r="C537" s="79"/>
      <c r="D537" s="79"/>
      <c r="E537" s="79"/>
      <c r="F537" s="79"/>
      <c r="G537" s="62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400"/>
      <c r="E538" s="400"/>
      <c r="F538" s="400"/>
      <c r="G538" s="401"/>
      <c r="H538" s="401"/>
      <c r="I538" s="401"/>
      <c r="J538" s="401"/>
      <c r="K538" s="401"/>
      <c r="L538" s="401"/>
      <c r="M538" s="401"/>
      <c r="N538" s="401"/>
      <c r="O538" s="401"/>
      <c r="P538" s="401"/>
      <c r="Q538" s="401"/>
      <c r="R538" s="401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106"/>
      <c r="B540" s="79"/>
      <c r="C540" s="79"/>
      <c r="D540" s="79"/>
      <c r="E540" s="79"/>
      <c r="F540" s="79"/>
      <c r="G540" s="62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402"/>
      <c r="C541" s="402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3"/>
      <c r="G545" s="203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5"/>
      <c r="G546" s="206"/>
      <c r="H546" s="203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6"/>
      <c r="C547" s="206"/>
      <c r="D547" s="206"/>
      <c r="E547" s="206"/>
      <c r="F547" s="69"/>
      <c r="G547" s="192"/>
      <c r="H547" s="192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192"/>
      <c r="C548" s="192"/>
      <c r="D548" s="192"/>
      <c r="E548" s="192"/>
      <c r="F548" s="192"/>
      <c r="G548" s="207"/>
      <c r="H548" s="192"/>
      <c r="I548" s="69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8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23"/>
      <c r="B550" s="203"/>
      <c r="C550" s="203"/>
      <c r="D550" s="203"/>
      <c r="E550" s="203"/>
      <c r="F550" s="203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03"/>
      <c r="C551" s="203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403"/>
      <c r="C553" s="403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8"/>
      <c r="B554" s="208"/>
      <c r="C554" s="208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6"/>
      <c r="B555" s="204"/>
      <c r="C555" s="204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3"/>
      <c r="B556" s="203"/>
      <c r="C556" s="20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125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404"/>
      <c r="C567" s="404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23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264"/>
      <c r="B575" s="213"/>
      <c r="C575" s="213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3.9" hidden="false" customHeight="true" outlineLevel="1" collapsed="false">
      <c r="A577" s="118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8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362"/>
      <c r="C581" s="362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362"/>
      <c r="C582" s="362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362"/>
      <c r="C583" s="362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4"/>
      <c r="C584" s="204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264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264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264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264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8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217"/>
      <c r="B606" s="79"/>
      <c r="C606" s="79"/>
      <c r="D606" s="79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88"/>
      <c r="B608" s="88"/>
      <c r="C608" s="8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06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33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7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06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8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tru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8" activeCellId="0" sqref="C18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28</v>
      </c>
      <c r="C1" s="80" t="n">
        <v>22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 t="n">
        <f aca="false">[20]Financials!H$11</f>
        <v>2118.41149109899</v>
      </c>
      <c r="F10" s="95" t="n">
        <f aca="false">[20]Financials!I$11</f>
        <v>2942.23818208193</v>
      </c>
      <c r="G10" s="95" t="n">
        <f aca="false">[20]Financials!J$11</f>
        <v>2942.23818208193</v>
      </c>
      <c r="H10" s="95" t="n">
        <f aca="false">[20]Financials!K$11</f>
        <v>2942.23818208193</v>
      </c>
      <c r="I10" s="95" t="n">
        <f aca="false">[20]Financials!L$11</f>
        <v>2942.23818208193</v>
      </c>
      <c r="J10" s="95" t="n">
        <f aca="false">[20]Financials!M$11</f>
        <v>2942.23818208193</v>
      </c>
      <c r="K10" s="95" t="n">
        <f aca="false">[20]Financials!N$11</f>
        <v>2942.23818208193</v>
      </c>
      <c r="L10" s="95" t="n">
        <f aca="false">[20]Financials!O$11</f>
        <v>2942.23818208193</v>
      </c>
      <c r="M10" s="95" t="n">
        <f aca="false">[20]Financials!P$11</f>
        <v>2942.23818208193</v>
      </c>
      <c r="N10" s="95" t="n">
        <f aca="false">[20]Financials!Q$11</f>
        <v>2942.23818208193</v>
      </c>
      <c r="O10" s="95" t="n">
        <f aca="false">[20]Financials!R$11</f>
        <v>2942.23818208193</v>
      </c>
      <c r="P10" s="95" t="n">
        <f aca="false">[20]Financials!S$11</f>
        <v>2942.23818208193</v>
      </c>
      <c r="Q10" s="95" t="n">
        <f aca="false">[20]Financials!T$11</f>
        <v>2942.23818208193</v>
      </c>
      <c r="R10" s="95" t="n">
        <f aca="false">[20]Financials!U$11</f>
        <v>2942.23818208193</v>
      </c>
      <c r="S10" s="95" t="n">
        <f aca="false">[20]Financials!V$11</f>
        <v>2942.23818208193</v>
      </c>
      <c r="T10" s="95" t="n">
        <f aca="false">[20]Financials!W$11</f>
        <v>2942.23818208193</v>
      </c>
      <c r="U10" s="95" t="n">
        <f aca="false">[20]Financials!X$11</f>
        <v>2942.23818208193</v>
      </c>
      <c r="V10" s="95" t="n">
        <f aca="false">[20]Financials!Y$11</f>
        <v>2942.23818208193</v>
      </c>
      <c r="W10" s="95" t="n">
        <f aca="false">[20]Financials!Z$11</f>
        <v>2942.23818208193</v>
      </c>
      <c r="X10" s="95" t="n">
        <f aca="false">[20]Financials!AA$11</f>
        <v>2942.23818208193</v>
      </c>
      <c r="Y10" s="95" t="n">
        <f aca="false">[20]Financials!AB$11</f>
        <v>0</v>
      </c>
      <c r="AA10" s="96" t="n">
        <f aca="false">SUM(F10:Y10)</f>
        <v>55902.5254595566</v>
      </c>
      <c r="AB10" s="97" t="n">
        <f aca="false">AA10*$C$60</f>
        <v>27951.2627297783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[20]Financials!H$10</f>
        <v>1968.10341514928</v>
      </c>
      <c r="F11" s="95" t="n">
        <f aca="false">[20]Financials!I$10</f>
        <v>2821.60599869587</v>
      </c>
      <c r="G11" s="95" t="n">
        <f aca="false">[20]Financials!J$10</f>
        <v>2893.66734000815</v>
      </c>
      <c r="H11" s="95" t="n">
        <f aca="false">[20]Financials!K$10</f>
        <v>3024.63326787155</v>
      </c>
      <c r="I11" s="95" t="n">
        <f aca="false">[20]Financials!L$10</f>
        <v>3130.179490955</v>
      </c>
      <c r="J11" s="95" t="n">
        <f aca="false">[20]Financials!M$10</f>
        <v>3276.50280444774</v>
      </c>
      <c r="K11" s="95" t="n">
        <f aca="false">[20]Financials!N$10</f>
        <v>3409.74188249208</v>
      </c>
      <c r="L11" s="95" t="n">
        <f aca="false">[20]Financials!O$10</f>
        <v>3547.67582168086</v>
      </c>
      <c r="M11" s="95" t="n">
        <f aca="false">[20]Financials!P$10</f>
        <v>3726.40288184674</v>
      </c>
      <c r="N11" s="95" t="n">
        <f aca="false">[20]Financials!Q$10</f>
        <v>3858.64926690203</v>
      </c>
      <c r="O11" s="95" t="n">
        <f aca="false">[20]Financials!R$10</f>
        <v>3996.25659381313</v>
      </c>
      <c r="P11" s="95" t="n">
        <f aca="false">[20]Financials!S$10</f>
        <v>4137.49995118611</v>
      </c>
      <c r="Q11" s="95" t="n">
        <f aca="false">[20]Financials!T$10</f>
        <v>4342.90210807557</v>
      </c>
      <c r="R11" s="95" t="n">
        <f aca="false">[20]Financials!U$10</f>
        <v>4445.37983650679</v>
      </c>
      <c r="S11" s="95" t="n">
        <f aca="false">[20]Financials!V$10</f>
        <v>4551.06258242233</v>
      </c>
      <c r="T11" s="95" t="n">
        <f aca="false">[20]Financials!W$10</f>
        <v>4658.03489426021</v>
      </c>
      <c r="U11" s="95" t="n">
        <f aca="false">[20]Financials!X$10</f>
        <v>4768.14212701234</v>
      </c>
      <c r="V11" s="95" t="n">
        <f aca="false">[20]Financials!Y$10</f>
        <v>4906.4182486957</v>
      </c>
      <c r="W11" s="95" t="n">
        <f aca="false">[20]Financials!Z$10</f>
        <v>5048.70437790787</v>
      </c>
      <c r="X11" s="95" t="n">
        <f aca="false">[20]Financials!AA$10</f>
        <v>5195.1168048672</v>
      </c>
      <c r="Y11" s="95" t="n">
        <f aca="false">[20]Financials!AB$10</f>
        <v>0</v>
      </c>
      <c r="AA11" s="96" t="n">
        <f aca="false">SUM(F11:Y11)</f>
        <v>75738.5762796473</v>
      </c>
      <c r="AB11" s="97" t="n">
        <f aca="false">AA11*$C$60</f>
        <v>37869.2881398236</v>
      </c>
    </row>
    <row r="12" customFormat="false" ht="12.75" hidden="false" customHeight="false" outlineLevel="0" collapsed="false">
      <c r="A12" s="94" t="s">
        <v>98</v>
      </c>
      <c r="B12" s="90"/>
      <c r="C12" s="90"/>
      <c r="D12" s="81" t="n">
        <v>1</v>
      </c>
      <c r="E12" s="95" t="n">
        <f aca="false">[20]Financials!H$13</f>
        <v>422.4384</v>
      </c>
      <c r="F12" s="95" t="n">
        <f aca="false">[20]Financials!I$13</f>
        <v>433.714</v>
      </c>
      <c r="G12" s="95" t="n">
        <f aca="false">[20]Financials!J$13</f>
        <v>0</v>
      </c>
      <c r="H12" s="95" t="n">
        <f aca="false">[20]Financials!K$13</f>
        <v>0</v>
      </c>
      <c r="I12" s="95" t="n">
        <f aca="false">[20]Financials!L$13</f>
        <v>0</v>
      </c>
      <c r="J12" s="95" t="n">
        <f aca="false">[20]Financials!M$13</f>
        <v>0</v>
      </c>
      <c r="K12" s="95" t="n">
        <f aca="false">[20]Financials!N$13</f>
        <v>0</v>
      </c>
      <c r="L12" s="95" t="n">
        <f aca="false">[20]Financials!O$13</f>
        <v>0</v>
      </c>
      <c r="M12" s="95" t="n">
        <f aca="false">[20]Financials!P$13</f>
        <v>0</v>
      </c>
      <c r="N12" s="95" t="n">
        <f aca="false">[20]Financials!Q$13</f>
        <v>0</v>
      </c>
      <c r="O12" s="95" t="n">
        <f aca="false">[20]Financials!R$13</f>
        <v>0</v>
      </c>
      <c r="P12" s="95" t="n">
        <f aca="false">[20]Financials!S$13</f>
        <v>0</v>
      </c>
      <c r="Q12" s="95" t="n">
        <f aca="false">[20]Financials!T$13</f>
        <v>0</v>
      </c>
      <c r="R12" s="95" t="n">
        <f aca="false">[20]Financials!U$13</f>
        <v>0</v>
      </c>
      <c r="S12" s="95" t="n">
        <f aca="false">[20]Financials!V$13</f>
        <v>0</v>
      </c>
      <c r="T12" s="95" t="n">
        <f aca="false">[20]Financials!W$13</f>
        <v>0</v>
      </c>
      <c r="U12" s="95" t="n">
        <f aca="false">[20]Financials!X$13</f>
        <v>0</v>
      </c>
      <c r="V12" s="95" t="n">
        <f aca="false">[20]Financials!Y$13</f>
        <v>0</v>
      </c>
      <c r="W12" s="95" t="n">
        <f aca="false">[20]Financials!Z$13</f>
        <v>0</v>
      </c>
      <c r="X12" s="95" t="n">
        <f aca="false">[20]Financials!AA$13</f>
        <v>0</v>
      </c>
      <c r="Y12" s="95" t="n">
        <f aca="false">[20]Financials!AB$13</f>
        <v>0</v>
      </c>
      <c r="AA12" s="96" t="n">
        <f aca="false">SUM(F12:Y12)</f>
        <v>433.714</v>
      </c>
      <c r="AB12" s="97" t="n">
        <f aca="false">AA12*$C$60</f>
        <v>216.857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4508.95330624827</v>
      </c>
      <c r="F20" s="81" t="n">
        <f aca="false">SUM(F10:F19)</f>
        <v>6197.5581807778</v>
      </c>
      <c r="G20" s="81" t="n">
        <f aca="false">SUM(G10:G19)</f>
        <v>5835.90552209007</v>
      </c>
      <c r="H20" s="81" t="n">
        <f aca="false">SUM(H10:H19)</f>
        <v>5966.87144995348</v>
      </c>
      <c r="I20" s="81" t="n">
        <f aca="false">SUM(I10:I19)</f>
        <v>6072.41767303693</v>
      </c>
      <c r="J20" s="81" t="n">
        <f aca="false">SUM(J10:J19)</f>
        <v>6218.74098652966</v>
      </c>
      <c r="K20" s="81" t="n">
        <f aca="false">SUM(K10:K19)</f>
        <v>6351.980064574</v>
      </c>
      <c r="L20" s="81" t="n">
        <f aca="false">SUM(L10:L19)</f>
        <v>6489.91400376279</v>
      </c>
      <c r="M20" s="81" t="n">
        <f aca="false">SUM(M10:M19)</f>
        <v>6668.64106392866</v>
      </c>
      <c r="N20" s="81" t="n">
        <f aca="false">SUM(N10:N19)</f>
        <v>6800.88744898395</v>
      </c>
      <c r="O20" s="81" t="n">
        <f aca="false">SUM(O10:O19)</f>
        <v>6938.49477589505</v>
      </c>
      <c r="P20" s="81" t="n">
        <f aca="false">SUM(P10:P19)</f>
        <v>7079.73813326804</v>
      </c>
      <c r="Q20" s="81" t="n">
        <f aca="false">SUM(Q10:Q19)</f>
        <v>7285.1402901575</v>
      </c>
      <c r="R20" s="81" t="n">
        <f aca="false">SUM(R10:R19)</f>
        <v>7387.61801858871</v>
      </c>
      <c r="S20" s="81" t="n">
        <f aca="false">SUM(S10:S19)</f>
        <v>7493.30076450425</v>
      </c>
      <c r="T20" s="81" t="n">
        <f aca="false">SUM(T10:T19)</f>
        <v>7600.27307634213</v>
      </c>
      <c r="U20" s="81" t="n">
        <f aca="false">SUM(U10:U19)</f>
        <v>7710.38030909427</v>
      </c>
      <c r="V20" s="81" t="n">
        <f aca="false">SUM(V10:V19)</f>
        <v>7848.65643077762</v>
      </c>
      <c r="W20" s="81" t="n">
        <f aca="false">SUM(W10:W19)</f>
        <v>7990.9425599898</v>
      </c>
      <c r="X20" s="81" t="n">
        <f aca="false">SUM(X10:X19)</f>
        <v>8137.35498694912</v>
      </c>
      <c r="Y20" s="81" t="n">
        <f aca="false">SUM(Y10:Y19)</f>
        <v>0</v>
      </c>
      <c r="AA20" s="96" t="n">
        <f aca="false">SUM(F20:Y20)</f>
        <v>132074.815739204</v>
      </c>
      <c r="AB20" s="97" t="n">
        <f aca="false">AA20*$C$60</f>
        <v>66037.4078696019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117.221692446674</v>
      </c>
      <c r="F23" s="103" t="n">
        <f aca="false">F25/$C$1</f>
        <v>172.288884860914</v>
      </c>
      <c r="G23" s="103" t="n">
        <f aca="false">G25/$C$1</f>
        <v>174.171251216999</v>
      </c>
      <c r="H23" s="103" t="n">
        <f aca="false">H25/$C$1</f>
        <v>178.338351311095</v>
      </c>
      <c r="I23" s="103" t="n">
        <f aca="false">I25/$C$1</f>
        <v>182.489840889206</v>
      </c>
      <c r="J23" s="103" t="n">
        <f aca="false">J25/$C$1</f>
        <v>186.896277008823</v>
      </c>
      <c r="K23" s="103" t="n">
        <f aca="false">K25/$C$1</f>
        <v>191.397633537104</v>
      </c>
      <c r="L23" s="103" t="n">
        <f aca="false">L25/$C$1</f>
        <v>196.043413956761</v>
      </c>
      <c r="M23" s="103" t="n">
        <f aca="false">M25/$C$1</f>
        <v>201.040807551774</v>
      </c>
      <c r="N23" s="103" t="n">
        <f aca="false">N25/$C$1</f>
        <v>205.999705511759</v>
      </c>
      <c r="O23" s="103" t="n">
        <f aca="false">O25/$C$1</f>
        <v>211.157801069038</v>
      </c>
      <c r="P23" s="103" t="n">
        <f aca="false">P25/$C$1</f>
        <v>216.523002425704</v>
      </c>
      <c r="Q23" s="103" t="n">
        <f aca="false">Q25/$C$1</f>
        <v>222.408487716837</v>
      </c>
      <c r="R23" s="103" t="n">
        <f aca="false">R25/$C$1</f>
        <v>228.080441129497</v>
      </c>
      <c r="S23" s="103" t="n">
        <f aca="false">S25/$C$1</f>
        <v>234.022835712108</v>
      </c>
      <c r="T23" s="103" t="n">
        <f aca="false">T25/$C$1</f>
        <v>240.256197080915</v>
      </c>
      <c r="U23" s="103" t="n">
        <f aca="false">U25/$C$1</f>
        <v>246.822447833307</v>
      </c>
      <c r="V23" s="103" t="n">
        <f aca="false">V25/$C$1</f>
        <v>248.580259006729</v>
      </c>
      <c r="W23" s="103" t="n">
        <f aca="false">W25/$C$1</f>
        <v>250.387728522361</v>
      </c>
      <c r="X23" s="103" t="n">
        <f aca="false">X25/$C$1</f>
        <v>252.246296472129</v>
      </c>
      <c r="Y23" s="103" t="n">
        <f aca="false">Y25/$C$1</f>
        <v>0</v>
      </c>
      <c r="AA23" s="96" t="n">
        <f aca="false">SUM(F23:Y23)</f>
        <v>4039.15166281306</v>
      </c>
      <c r="AB23" s="97" t="n">
        <f aca="false">AA23*$C$60</f>
        <v>2019.57583140653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[20]Financials!H$29</f>
        <v>2578.87723382684</v>
      </c>
      <c r="F25" s="95" t="n">
        <f aca="false">[20]Financials!I$29</f>
        <v>3790.35546694011</v>
      </c>
      <c r="G25" s="95" t="n">
        <f aca="false">[20]Financials!J$29</f>
        <v>3831.76752677398</v>
      </c>
      <c r="H25" s="95" t="n">
        <f aca="false">[20]Financials!K$29</f>
        <v>3923.44372884409</v>
      </c>
      <c r="I25" s="95" t="n">
        <f aca="false">[20]Financials!L$29</f>
        <v>4014.77649956254</v>
      </c>
      <c r="J25" s="95" t="n">
        <f aca="false">[20]Financials!M$29</f>
        <v>4111.71809419411</v>
      </c>
      <c r="K25" s="95" t="n">
        <f aca="false">[20]Financials!N$29</f>
        <v>4210.74793781628</v>
      </c>
      <c r="L25" s="95" t="n">
        <f aca="false">[20]Financials!O$29</f>
        <v>4312.95510704875</v>
      </c>
      <c r="M25" s="95" t="n">
        <f aca="false">[20]Financials!P$29</f>
        <v>4422.89776613904</v>
      </c>
      <c r="N25" s="95" t="n">
        <f aca="false">[20]Financials!Q$29</f>
        <v>4531.9935212587</v>
      </c>
      <c r="O25" s="95" t="n">
        <f aca="false">[20]Financials!R$29</f>
        <v>4645.47162351884</v>
      </c>
      <c r="P25" s="95" t="n">
        <f aca="false">[20]Financials!S$29</f>
        <v>4763.5060533655</v>
      </c>
      <c r="Q25" s="95" t="n">
        <f aca="false">[20]Financials!T$29</f>
        <v>4892.98672977041</v>
      </c>
      <c r="R25" s="95" t="n">
        <f aca="false">[20]Financials!U$29</f>
        <v>5017.76970484892</v>
      </c>
      <c r="S25" s="95" t="n">
        <f aca="false">[20]Financials!V$29</f>
        <v>5148.50238566638</v>
      </c>
      <c r="T25" s="95" t="n">
        <f aca="false">[20]Financials!W$29</f>
        <v>5285.63633578014</v>
      </c>
      <c r="U25" s="95" t="n">
        <f aca="false">[20]Financials!X$29</f>
        <v>5430.09385233276</v>
      </c>
      <c r="V25" s="95" t="n">
        <f aca="false">[20]Financials!Y$29</f>
        <v>5468.76569814803</v>
      </c>
      <c r="W25" s="95" t="n">
        <f aca="false">[20]Financials!Z$29</f>
        <v>5508.53002749195</v>
      </c>
      <c r="X25" s="95" t="n">
        <f aca="false">[20]Financials!AA$29</f>
        <v>5549.41852238684</v>
      </c>
      <c r="Y25" s="95" t="n">
        <f aca="false">[20]Financials!AB$29</f>
        <v>0</v>
      </c>
      <c r="AA25" s="96" t="n">
        <f aca="false">SUM(F25:Y25)</f>
        <v>88861.3365818874</v>
      </c>
      <c r="AB25" s="97" t="n">
        <f aca="false">AA25*$C$60</f>
        <v>44430.6682909437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AA28" s="96" t="n">
        <f aca="false">SUM(F28:Y28)</f>
        <v>0</v>
      </c>
      <c r="AB28" s="97" t="n">
        <f aca="false">AA28*$C$60</f>
        <v>0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AA29" s="96" t="n">
        <f aca="false">SUM(F29:Y29)</f>
        <v>0</v>
      </c>
      <c r="AB29" s="97" t="n">
        <f aca="false">AA29*$C$60</f>
        <v>0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AA34" s="96" t="n">
        <f aca="false">SUM(F34:Y34)</f>
        <v>0</v>
      </c>
      <c r="AB34" s="97" t="n">
        <f aca="false">AA34*$C$60</f>
        <v>0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2578.87723382684</v>
      </c>
      <c r="F36" s="81" t="n">
        <f aca="false">SUM(F24:F35)</f>
        <v>3790.35546694011</v>
      </c>
      <c r="G36" s="81" t="n">
        <f aca="false">SUM(G24:G35)</f>
        <v>3831.76752677398</v>
      </c>
      <c r="H36" s="81" t="n">
        <f aca="false">SUM(H24:H35)</f>
        <v>3923.44372884409</v>
      </c>
      <c r="I36" s="81" t="n">
        <f aca="false">SUM(I24:I35)</f>
        <v>4014.77649956254</v>
      </c>
      <c r="J36" s="81" t="n">
        <f aca="false">SUM(J24:J35)</f>
        <v>4111.71809419411</v>
      </c>
      <c r="K36" s="81" t="n">
        <f aca="false">SUM(K24:K35)</f>
        <v>4210.74793781628</v>
      </c>
      <c r="L36" s="81" t="n">
        <f aca="false">SUM(L24:L35)</f>
        <v>4312.95510704875</v>
      </c>
      <c r="M36" s="81" t="n">
        <f aca="false">SUM(M24:M35)</f>
        <v>4422.89776613904</v>
      </c>
      <c r="N36" s="81" t="n">
        <f aca="false">SUM(N24:N35)</f>
        <v>4531.9935212587</v>
      </c>
      <c r="O36" s="81" t="n">
        <f aca="false">SUM(O24:O35)</f>
        <v>4645.47162351884</v>
      </c>
      <c r="P36" s="81" t="n">
        <f aca="false">SUM(P24:P35)</f>
        <v>4763.5060533655</v>
      </c>
      <c r="Q36" s="81" t="n">
        <f aca="false">SUM(Q24:Q35)</f>
        <v>4892.98672977041</v>
      </c>
      <c r="R36" s="81" t="n">
        <f aca="false">SUM(R24:R35)</f>
        <v>5017.76970484892</v>
      </c>
      <c r="S36" s="81" t="n">
        <f aca="false">SUM(S24:S35)</f>
        <v>5148.50238566638</v>
      </c>
      <c r="T36" s="81" t="n">
        <f aca="false">SUM(T24:T35)</f>
        <v>5285.63633578014</v>
      </c>
      <c r="U36" s="81" t="n">
        <f aca="false">SUM(U24:U35)</f>
        <v>5430.09385233276</v>
      </c>
      <c r="V36" s="81" t="n">
        <f aca="false">SUM(V24:V35)</f>
        <v>5468.76569814803</v>
      </c>
      <c r="W36" s="81" t="n">
        <f aca="false">SUM(W24:W35)</f>
        <v>5508.53002749195</v>
      </c>
      <c r="X36" s="81" t="n">
        <f aca="false">SUM(X24:X35)</f>
        <v>5549.41852238684</v>
      </c>
      <c r="Y36" s="81" t="n">
        <f aca="false">SUM(Y24:Y35)</f>
        <v>0</v>
      </c>
      <c r="AA36" s="96" t="n">
        <f aca="false">SUM(F36:Y36)</f>
        <v>88861.3365818874</v>
      </c>
      <c r="AB36" s="97" t="n">
        <f aca="false">AA36*$C$60</f>
        <v>44430.6682909437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0.571945872726862</v>
      </c>
      <c r="F37" s="104" t="n">
        <f aca="false">F36/F20</f>
        <v>0.6115885250898</v>
      </c>
      <c r="G37" s="104" t="n">
        <f aca="false">G36/G20</f>
        <v>0.656584914246807</v>
      </c>
      <c r="H37" s="104" t="n">
        <f aca="false">H36/H20</f>
        <v>0.657537833980767</v>
      </c>
      <c r="I37" s="104" t="n">
        <f aca="false">I36/I20</f>
        <v>0.66114959736534</v>
      </c>
      <c r="J37" s="104" t="n">
        <f aca="false">J36/J20</f>
        <v>0.661181757384726</v>
      </c>
      <c r="K37" s="104" t="n">
        <f aca="false">K36/K20</f>
        <v>0.662903204199316</v>
      </c>
      <c r="L37" s="104" t="n">
        <f aca="false">L36/L20</f>
        <v>0.66456275145528</v>
      </c>
      <c r="M37" s="104" t="n">
        <f aca="false">M36/M20</f>
        <v>0.663238240555925</v>
      </c>
      <c r="N37" s="104" t="n">
        <f aca="false">N36/N20</f>
        <v>0.666382667740778</v>
      </c>
      <c r="O37" s="104" t="n">
        <f aca="false">O36/O20</f>
        <v>0.66952152787628</v>
      </c>
      <c r="P37" s="104" t="n">
        <f aca="false">P36/P20</f>
        <v>0.67283647554442</v>
      </c>
      <c r="Q37" s="104" t="n">
        <f aca="false">Q36/Q20</f>
        <v>0.671639328123993</v>
      </c>
      <c r="R37" s="104" t="n">
        <f aca="false">R36/R20</f>
        <v>0.679213474792988</v>
      </c>
      <c r="S37" s="104" t="n">
        <f aca="false">S36/S20</f>
        <v>0.68708070681679</v>
      </c>
      <c r="T37" s="104" t="n">
        <f aca="false">T36/T20</f>
        <v>0.695453476827442</v>
      </c>
      <c r="U37" s="104" t="n">
        <f aca="false">U36/U20</f>
        <v>0.704257589723305</v>
      </c>
      <c r="V37" s="104" t="n">
        <f aca="false">V36/V20</f>
        <v>0.696777307859073</v>
      </c>
      <c r="W37" s="104" t="n">
        <f aca="false">W36/W20</f>
        <v>0.689346718004564</v>
      </c>
      <c r="X37" s="104" t="n">
        <f aca="false">X36/X20</f>
        <v>0.681968346137919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1930.07607242143</v>
      </c>
      <c r="F39" s="105" t="n">
        <f aca="false">F20-F36</f>
        <v>2407.20271383768</v>
      </c>
      <c r="G39" s="105" t="n">
        <f aca="false">G20-G36</f>
        <v>2004.13799531609</v>
      </c>
      <c r="H39" s="105" t="n">
        <f aca="false">H20-H36</f>
        <v>2043.42772110939</v>
      </c>
      <c r="I39" s="105" t="n">
        <f aca="false">I20-I36</f>
        <v>2057.64117347439</v>
      </c>
      <c r="J39" s="105" t="n">
        <f aca="false">J20-J36</f>
        <v>2107.02289233556</v>
      </c>
      <c r="K39" s="105" t="n">
        <f aca="false">K20-K36</f>
        <v>2141.23212675772</v>
      </c>
      <c r="L39" s="105" t="n">
        <f aca="false">L20-L36</f>
        <v>2176.95889671404</v>
      </c>
      <c r="M39" s="105" t="n">
        <f aca="false">M20-M36</f>
        <v>2245.74329778962</v>
      </c>
      <c r="N39" s="105" t="n">
        <f aca="false">N20-N36</f>
        <v>2268.89392772525</v>
      </c>
      <c r="O39" s="105" t="n">
        <f aca="false">O20-O36</f>
        <v>2293.02315237621</v>
      </c>
      <c r="P39" s="105" t="n">
        <f aca="false">P20-P36</f>
        <v>2316.23207990254</v>
      </c>
      <c r="Q39" s="105" t="n">
        <f aca="false">Q20-Q36</f>
        <v>2392.15356038709</v>
      </c>
      <c r="R39" s="105" t="n">
        <f aca="false">R20-R36</f>
        <v>2369.84831373979</v>
      </c>
      <c r="S39" s="105" t="n">
        <f aca="false">S20-S36</f>
        <v>2344.79837883788</v>
      </c>
      <c r="T39" s="105" t="n">
        <f aca="false">T20-T36</f>
        <v>2314.636740562</v>
      </c>
      <c r="U39" s="105" t="n">
        <f aca="false">U20-U36</f>
        <v>2280.2864567615</v>
      </c>
      <c r="V39" s="105" t="n">
        <f aca="false">V20-V36</f>
        <v>2379.89073262959</v>
      </c>
      <c r="W39" s="105" t="n">
        <f aca="false">W20-W36</f>
        <v>2482.41253249785</v>
      </c>
      <c r="X39" s="105" t="n">
        <f aca="false">X20-X36</f>
        <v>2587.93646456228</v>
      </c>
      <c r="Y39" s="105" t="n">
        <f aca="false">Y20-Y36</f>
        <v>0</v>
      </c>
      <c r="Z39" s="106"/>
      <c r="AA39" s="96" t="n">
        <f aca="false">SUM(F39:Y39)</f>
        <v>43213.4791573165</v>
      </c>
      <c r="AB39" s="97" t="n">
        <f aca="false">AA39*$C$60</f>
        <v>21606.7395786582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673</v>
      </c>
      <c r="G41" s="81" t="n">
        <f aca="false">+G109</f>
        <v>673</v>
      </c>
      <c r="H41" s="81" t="n">
        <f aca="false">+H109</f>
        <v>673</v>
      </c>
      <c r="I41" s="81" t="n">
        <f aca="false">+I109</f>
        <v>673</v>
      </c>
      <c r="J41" s="81" t="n">
        <f aca="false">+J109</f>
        <v>673</v>
      </c>
      <c r="K41" s="81" t="n">
        <f aca="false">+K109</f>
        <v>673</v>
      </c>
      <c r="L41" s="81" t="n">
        <f aca="false">+L109</f>
        <v>673</v>
      </c>
      <c r="M41" s="81" t="n">
        <f aca="false">+M109</f>
        <v>673</v>
      </c>
      <c r="N41" s="81" t="n">
        <f aca="false">+N109</f>
        <v>673</v>
      </c>
      <c r="O41" s="81" t="n">
        <f aca="false">+O109</f>
        <v>673</v>
      </c>
      <c r="P41" s="81" t="n">
        <f aca="false">+P109</f>
        <v>673</v>
      </c>
      <c r="Q41" s="81" t="n">
        <f aca="false">+Q109</f>
        <v>673</v>
      </c>
      <c r="R41" s="81" t="n">
        <f aca="false">+R109</f>
        <v>673</v>
      </c>
      <c r="S41" s="81" t="n">
        <f aca="false">+S109</f>
        <v>673</v>
      </c>
      <c r="T41" s="81" t="n">
        <f aca="false">+T109</f>
        <v>673</v>
      </c>
      <c r="U41" s="81" t="n">
        <f aca="false">+U109</f>
        <v>673</v>
      </c>
      <c r="V41" s="81" t="n">
        <f aca="false">+V109</f>
        <v>673</v>
      </c>
      <c r="W41" s="81" t="n">
        <f aca="false">+W109</f>
        <v>673</v>
      </c>
      <c r="X41" s="81" t="n">
        <f aca="false">+X109</f>
        <v>673</v>
      </c>
      <c r="Y41" s="81" t="n">
        <f aca="false">+Y109</f>
        <v>0</v>
      </c>
      <c r="AA41" s="96" t="n">
        <f aca="false">SUM(F41:Y41)</f>
        <v>12787</v>
      </c>
      <c r="AB41" s="97" t="n">
        <f aca="false">AA41*$C$60</f>
        <v>6393.5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1930.07607242143</v>
      </c>
      <c r="F44" s="105" t="n">
        <f aca="false">F39-F41</f>
        <v>1734.20271383768</v>
      </c>
      <c r="G44" s="105" t="n">
        <f aca="false">G39-G41</f>
        <v>1331.13799531609</v>
      </c>
      <c r="H44" s="105" t="n">
        <f aca="false">H39-H41</f>
        <v>1370.42772110939</v>
      </c>
      <c r="I44" s="105" t="n">
        <f aca="false">I39-I41</f>
        <v>1384.64117347439</v>
      </c>
      <c r="J44" s="105" t="n">
        <f aca="false">J39-J41</f>
        <v>1434.02289233556</v>
      </c>
      <c r="K44" s="105" t="n">
        <f aca="false">K39-K41</f>
        <v>1468.23212675772</v>
      </c>
      <c r="L44" s="105" t="n">
        <f aca="false">L39-L41</f>
        <v>1503.95889671404</v>
      </c>
      <c r="M44" s="105" t="n">
        <f aca="false">M39-M41</f>
        <v>1572.74329778962</v>
      </c>
      <c r="N44" s="105" t="n">
        <f aca="false">N39-N41</f>
        <v>1595.89392772525</v>
      </c>
      <c r="O44" s="105" t="n">
        <f aca="false">O39-O41</f>
        <v>1620.02315237621</v>
      </c>
      <c r="P44" s="105" t="n">
        <f aca="false">P39-P41</f>
        <v>1643.23207990254</v>
      </c>
      <c r="Q44" s="105" t="n">
        <f aca="false">Q39-Q41</f>
        <v>1719.15356038709</v>
      </c>
      <c r="R44" s="105" t="n">
        <f aca="false">R39-R41</f>
        <v>1696.84831373979</v>
      </c>
      <c r="S44" s="105" t="n">
        <f aca="false">S39-S41</f>
        <v>1671.79837883788</v>
      </c>
      <c r="T44" s="105" t="n">
        <f aca="false">T39-T41</f>
        <v>1641.636740562</v>
      </c>
      <c r="U44" s="105" t="n">
        <f aca="false">U39-U41</f>
        <v>1607.2864567615</v>
      </c>
      <c r="V44" s="105" t="n">
        <f aca="false">V39-V41</f>
        <v>1706.89073262959</v>
      </c>
      <c r="W44" s="105" t="n">
        <f aca="false">W39-W41</f>
        <v>1809.41253249785</v>
      </c>
      <c r="X44" s="105" t="n">
        <f aca="false">X39-X41</f>
        <v>1914.93646456228</v>
      </c>
      <c r="Y44" s="105" t="n">
        <f aca="false">Y39-Y41</f>
        <v>0</v>
      </c>
      <c r="Z44" s="106"/>
      <c r="AA44" s="96" t="n">
        <f aca="false">SUM(F44:Y44)</f>
        <v>30426.4791573165</v>
      </c>
      <c r="AB44" s="97" t="n">
        <f aca="false">AA44*$C$60</f>
        <v>15213.2395786582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v>0</v>
      </c>
      <c r="F46" s="95" t="n">
        <v>0</v>
      </c>
      <c r="G46" s="95" t="n">
        <v>0</v>
      </c>
      <c r="H46" s="95" t="n">
        <v>0</v>
      </c>
      <c r="I46" s="95" t="n">
        <v>0</v>
      </c>
      <c r="J46" s="95" t="n">
        <v>0</v>
      </c>
      <c r="K46" s="95" t="n">
        <v>0</v>
      </c>
      <c r="L46" s="95" t="n">
        <v>0</v>
      </c>
      <c r="M46" s="95" t="n">
        <v>0</v>
      </c>
      <c r="N46" s="95" t="n">
        <v>0</v>
      </c>
      <c r="O46" s="95" t="n">
        <v>0</v>
      </c>
      <c r="P46" s="95" t="n">
        <v>0</v>
      </c>
      <c r="Q46" s="95" t="n">
        <v>0</v>
      </c>
      <c r="R46" s="95" t="n">
        <v>0</v>
      </c>
      <c r="S46" s="95" t="n">
        <v>0</v>
      </c>
      <c r="T46" s="95" t="n">
        <v>0</v>
      </c>
      <c r="U46" s="95" t="n">
        <v>0</v>
      </c>
      <c r="V46" s="95" t="n">
        <v>0</v>
      </c>
      <c r="W46" s="95" t="n">
        <v>0</v>
      </c>
      <c r="X46" s="95" t="n">
        <v>0</v>
      </c>
      <c r="Y46" s="95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1930.07607242143</v>
      </c>
      <c r="F49" s="105" t="n">
        <f aca="false">F44-F46</f>
        <v>1734.20271383768</v>
      </c>
      <c r="G49" s="105" t="n">
        <f aca="false">G44-G46</f>
        <v>1331.13799531609</v>
      </c>
      <c r="H49" s="105" t="n">
        <f aca="false">H44-H46</f>
        <v>1370.42772110939</v>
      </c>
      <c r="I49" s="105" t="n">
        <f aca="false">I44-I46</f>
        <v>1384.64117347439</v>
      </c>
      <c r="J49" s="105" t="n">
        <f aca="false">J44-J46</f>
        <v>1434.02289233556</v>
      </c>
      <c r="K49" s="105" t="n">
        <f aca="false">K44-K46</f>
        <v>1468.23212675772</v>
      </c>
      <c r="L49" s="105" t="n">
        <f aca="false">L44-L46</f>
        <v>1503.95889671404</v>
      </c>
      <c r="M49" s="105" t="n">
        <f aca="false">M44-M46</f>
        <v>1572.74329778962</v>
      </c>
      <c r="N49" s="105" t="n">
        <f aca="false">N44-N46</f>
        <v>1595.89392772525</v>
      </c>
      <c r="O49" s="105" t="n">
        <f aca="false">O44-O46</f>
        <v>1620.02315237621</v>
      </c>
      <c r="P49" s="105" t="n">
        <f aca="false">P44-P46</f>
        <v>1643.23207990254</v>
      </c>
      <c r="Q49" s="105" t="n">
        <f aca="false">Q44-Q46</f>
        <v>1719.15356038709</v>
      </c>
      <c r="R49" s="105" t="n">
        <f aca="false">R44-R46</f>
        <v>1696.84831373979</v>
      </c>
      <c r="S49" s="105" t="n">
        <f aca="false">S44-S46</f>
        <v>1671.79837883788</v>
      </c>
      <c r="T49" s="105" t="n">
        <f aca="false">T44-T46</f>
        <v>1641.636740562</v>
      </c>
      <c r="U49" s="105" t="n">
        <f aca="false">U44-U46</f>
        <v>1607.2864567615</v>
      </c>
      <c r="V49" s="105" t="n">
        <f aca="false">V44-V46</f>
        <v>1706.89073262959</v>
      </c>
      <c r="W49" s="105" t="n">
        <f aca="false">W44-W46</f>
        <v>1809.41253249785</v>
      </c>
      <c r="X49" s="105" t="n">
        <f aca="false">X44-X46</f>
        <v>1914.93646456228</v>
      </c>
      <c r="Y49" s="105" t="n">
        <f aca="false">Y44-Y46</f>
        <v>0</v>
      </c>
      <c r="Z49" s="106"/>
      <c r="AA49" s="96" t="n">
        <f aca="false">SUM(F49:Y49)</f>
        <v>30426.4791573165</v>
      </c>
      <c r="AB49" s="97" t="n">
        <f aca="false">AA49*$C$60</f>
        <v>15213.2395786582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0.05</v>
      </c>
      <c r="D51" s="81"/>
      <c r="E51" s="81" t="n">
        <f aca="false">E49*-$C$51</f>
        <v>-96.5038036210716</v>
      </c>
      <c r="F51" s="81" t="n">
        <f aca="false">F49*-$C$51</f>
        <v>-86.7101356918842</v>
      </c>
      <c r="G51" s="107" t="n">
        <f aca="false">G49*-$C$51</f>
        <v>-66.5568997658046</v>
      </c>
      <c r="H51" s="81" t="n">
        <f aca="false">H49*-$C$51</f>
        <v>-68.5213860554694</v>
      </c>
      <c r="I51" s="81" t="n">
        <f aca="false">I49*-$C$51</f>
        <v>-69.2320586737196</v>
      </c>
      <c r="J51" s="81" t="n">
        <f aca="false">J49*-$C$51</f>
        <v>-71.7011446167779</v>
      </c>
      <c r="K51" s="81" t="n">
        <f aca="false">K49*-$C$51</f>
        <v>-73.411606337886</v>
      </c>
      <c r="L51" s="81" t="n">
        <f aca="false">L49*-$C$51</f>
        <v>-75.1979448357018</v>
      </c>
      <c r="M51" s="81" t="n">
        <f aca="false">M49*-$C$51</f>
        <v>-78.6371648894812</v>
      </c>
      <c r="N51" s="81" t="n">
        <f aca="false">N49*-$C$51</f>
        <v>-79.7946963862627</v>
      </c>
      <c r="O51" s="81" t="n">
        <f aca="false">O49*-$C$51</f>
        <v>-81.0011576188107</v>
      </c>
      <c r="P51" s="81" t="n">
        <f aca="false">P49*-$C$51</f>
        <v>-82.1616039951271</v>
      </c>
      <c r="Q51" s="81" t="n">
        <f aca="false">Q49*-$C$51</f>
        <v>-85.9576780193543</v>
      </c>
      <c r="R51" s="81" t="n">
        <f aca="false">R49*-$C$51</f>
        <v>-84.8424156869894</v>
      </c>
      <c r="S51" s="81" t="n">
        <f aca="false">S49*-$C$51</f>
        <v>-83.5899189418938</v>
      </c>
      <c r="T51" s="81" t="n">
        <f aca="false">T49*-$C$51</f>
        <v>-82.0818370280998</v>
      </c>
      <c r="U51" s="81" t="n">
        <f aca="false">U49*-$C$51</f>
        <v>-80.3643228380752</v>
      </c>
      <c r="V51" s="81" t="n">
        <f aca="false">V49*-$C$51</f>
        <v>-85.3445366314794</v>
      </c>
      <c r="W51" s="81" t="n">
        <f aca="false">W49*-$C$51</f>
        <v>-90.4706266248923</v>
      </c>
      <c r="X51" s="81" t="n">
        <f aca="false">X49*-$C$51</f>
        <v>-95.7468232281142</v>
      </c>
      <c r="Y51" s="81" t="n">
        <f aca="false">Y49*-$C$51</f>
        <v>-0</v>
      </c>
      <c r="AA51" s="96" t="n">
        <f aca="false">SUM(F51:Y51)</f>
        <v>-1521.32395786582</v>
      </c>
      <c r="AB51" s="97" t="n">
        <f aca="false">AA51*$C$60</f>
        <v>-760.661978932912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-641.750294080126</v>
      </c>
      <c r="F52" s="110" t="n">
        <f aca="false">((F49+F51)*-$C$52)+F56</f>
        <v>-576.62240235103</v>
      </c>
      <c r="G52" s="110" t="n">
        <f aca="false">((G49+G51)*-$C$52)+G56</f>
        <v>-442.603383442601</v>
      </c>
      <c r="H52" s="110" t="n">
        <f aca="false">((H49+H51)*-$C$52)+H56</f>
        <v>-455.667217268872</v>
      </c>
      <c r="I52" s="110" t="n">
        <f aca="false">((I49+I51)*-$C$52)+I56</f>
        <v>-460.393190180235</v>
      </c>
      <c r="J52" s="110" t="n">
        <f aca="false">((J49+J51)*-$C$52)+J56</f>
        <v>-476.812611701573</v>
      </c>
      <c r="K52" s="110" t="n">
        <f aca="false">((K49+K51)*-$C$52)+K56</f>
        <v>-488.187182146942</v>
      </c>
      <c r="L52" s="110" t="n">
        <f aca="false">((L49+L51)*-$C$52)+L56</f>
        <v>-500.066333157417</v>
      </c>
      <c r="M52" s="110" t="n">
        <f aca="false">((M49+M51)*-$C$52)+M56</f>
        <v>-522.93714651505</v>
      </c>
      <c r="N52" s="110" t="n">
        <f aca="false">((N49+N51)*-$C$52)+N56</f>
        <v>-530.634730968647</v>
      </c>
      <c r="O52" s="110" t="n">
        <f aca="false">((O49+O51)*-$C$52)+O56</f>
        <v>-538.657698165091</v>
      </c>
      <c r="P52" s="110" t="n">
        <f aca="false">((P49+P51)*-$C$52)+P56</f>
        <v>-546.374666567595</v>
      </c>
      <c r="Q52" s="110" t="n">
        <f aca="false">((Q49+Q51)*-$C$52)+Q56</f>
        <v>-571.618558828706</v>
      </c>
      <c r="R52" s="110" t="n">
        <f aca="false">((R49+R51)*-$C$52)+R56</f>
        <v>-564.202064318479</v>
      </c>
      <c r="S52" s="110" t="n">
        <f aca="false">((S49+S51)*-$C$52)+S56</f>
        <v>-555.872960963594</v>
      </c>
      <c r="T52" s="110" t="n">
        <f aca="false">((T49+T51)*-$C$52)+T56</f>
        <v>-545.844216236864</v>
      </c>
      <c r="U52" s="110" t="n">
        <f aca="false">((U49+U51)*-$C$52)+U56</f>
        <v>-534.4227468732</v>
      </c>
      <c r="V52" s="110" t="n">
        <f aca="false">((V49+V51)*-$C$52)+V56</f>
        <v>-567.541168599338</v>
      </c>
      <c r="W52" s="110" t="n">
        <f aca="false">((W49+W51)*-$C$52)+W56</f>
        <v>-601.629667055534</v>
      </c>
      <c r="X52" s="110" t="n">
        <f aca="false">((X49+X51)*-$C$52)+X56</f>
        <v>-636.71637446696</v>
      </c>
      <c r="Y52" s="110" t="n">
        <f aca="false">((Y49+Y51)*-$C$52)+Y56</f>
        <v>0</v>
      </c>
      <c r="AA52" s="96" t="n">
        <f aca="false">SUM(F52:Y52)</f>
        <v>-10116.8043198077</v>
      </c>
      <c r="AB52" s="97" t="n">
        <f aca="false">AA52*$C$60</f>
        <v>-5058.40215990386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1191.82197472023</v>
      </c>
      <c r="F54" s="105" t="n">
        <f aca="false">SUM(F49:F52)</f>
        <v>1070.87017579477</v>
      </c>
      <c r="G54" s="105" t="n">
        <f aca="false">SUM(G49:G52)</f>
        <v>821.977712107687</v>
      </c>
      <c r="H54" s="105" t="n">
        <f aca="false">SUM(H49:H52)</f>
        <v>846.239117785048</v>
      </c>
      <c r="I54" s="105" t="n">
        <f aca="false">SUM(I49:I52)</f>
        <v>855.015924620436</v>
      </c>
      <c r="J54" s="105" t="n">
        <f aca="false">SUM(J49:J52)</f>
        <v>885.509136017207</v>
      </c>
      <c r="K54" s="105" t="n">
        <f aca="false">SUM(K49:K52)</f>
        <v>906.633338272892</v>
      </c>
      <c r="L54" s="105" t="n">
        <f aca="false">SUM(L49:L52)</f>
        <v>928.694618720917</v>
      </c>
      <c r="M54" s="105" t="n">
        <f aca="false">SUM(M49:M52)</f>
        <v>971.168986385093</v>
      </c>
      <c r="N54" s="105" t="n">
        <f aca="false">SUM(N49:N52)</f>
        <v>985.464500370344</v>
      </c>
      <c r="O54" s="105" t="n">
        <f aca="false">SUM(O49:O52)</f>
        <v>1000.36429659231</v>
      </c>
      <c r="P54" s="105" t="n">
        <f aca="false">SUM(P49:P52)</f>
        <v>1014.69580933982</v>
      </c>
      <c r="Q54" s="105" t="n">
        <f aca="false">SUM(Q49:Q52)</f>
        <v>1061.57732353903</v>
      </c>
      <c r="R54" s="105" t="n">
        <f aca="false">SUM(R49:R52)</f>
        <v>1047.80383373432</v>
      </c>
      <c r="S54" s="105" t="n">
        <f aca="false">SUM(S49:S52)</f>
        <v>1032.33549893239</v>
      </c>
      <c r="T54" s="105" t="n">
        <f aca="false">SUM(T49:T52)</f>
        <v>1013.71068729703</v>
      </c>
      <c r="U54" s="105" t="n">
        <f aca="false">SUM(U49:U52)</f>
        <v>992.499387050228</v>
      </c>
      <c r="V54" s="105" t="n">
        <f aca="false">SUM(V49:V52)</f>
        <v>1054.00502739877</v>
      </c>
      <c r="W54" s="105" t="n">
        <f aca="false">SUM(W49:W52)</f>
        <v>1117.31223881742</v>
      </c>
      <c r="X54" s="105" t="n">
        <f aca="false">SUM(X49:X52)</f>
        <v>1182.47326686721</v>
      </c>
      <c r="Y54" s="105" t="n">
        <f aca="false">SUM(Y49:Y52)</f>
        <v>0</v>
      </c>
      <c r="Z54" s="106"/>
      <c r="AA54" s="96" t="n">
        <f aca="false">SUM(F54:Y54)</f>
        <v>18788.3508796429</v>
      </c>
      <c r="AB54" s="97" t="n">
        <f aca="false">AA54*$C$60</f>
        <v>9394.17543982146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v>0</v>
      </c>
      <c r="F56" s="111" t="n">
        <v>0</v>
      </c>
      <c r="G56" s="111" t="n">
        <v>0</v>
      </c>
      <c r="H56" s="111" t="n">
        <v>0</v>
      </c>
      <c r="I56" s="111" t="n">
        <v>0</v>
      </c>
      <c r="J56" s="111" t="n">
        <v>0</v>
      </c>
      <c r="K56" s="111" t="n">
        <v>0</v>
      </c>
      <c r="L56" s="111" t="n">
        <v>0</v>
      </c>
      <c r="M56" s="111" t="n">
        <v>0</v>
      </c>
      <c r="N56" s="111" t="n">
        <v>0</v>
      </c>
      <c r="O56" s="111" t="n">
        <v>0</v>
      </c>
      <c r="P56" s="111" t="n">
        <v>0</v>
      </c>
      <c r="Q56" s="111" t="n">
        <v>0</v>
      </c>
      <c r="R56" s="111" t="n">
        <v>0</v>
      </c>
      <c r="S56" s="111" t="n">
        <v>0</v>
      </c>
      <c r="T56" s="111" t="n">
        <v>0</v>
      </c>
      <c r="U56" s="111" t="n">
        <v>0</v>
      </c>
      <c r="V56" s="111" t="n">
        <v>0</v>
      </c>
      <c r="W56" s="111" t="n">
        <v>0</v>
      </c>
      <c r="X56" s="111" t="n">
        <v>0</v>
      </c>
      <c r="Y56" s="111" t="n">
        <v>0</v>
      </c>
      <c r="AA56" s="96" t="n">
        <f aca="false">SUM(F56:Y56)</f>
        <v>0</v>
      </c>
      <c r="AB56" s="97" t="n">
        <f aca="false">AA56*$C$60</f>
        <v>0</v>
      </c>
    </row>
    <row r="57" customFormat="false" ht="12.75" hidden="false" customHeight="false" outlineLevel="1" collapsed="false">
      <c r="A57" s="112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1930.07607242143</v>
      </c>
      <c r="F64" s="45" t="n">
        <f aca="false">F39</f>
        <v>2407.20271383768</v>
      </c>
      <c r="G64" s="45" t="n">
        <f aca="false">G39</f>
        <v>2004.13799531609</v>
      </c>
      <c r="H64" s="45" t="n">
        <f aca="false">H39</f>
        <v>2043.42772110939</v>
      </c>
      <c r="I64" s="45" t="n">
        <f aca="false">I39</f>
        <v>2057.64117347439</v>
      </c>
      <c r="J64" s="45" t="n">
        <f aca="false">J39</f>
        <v>2107.02289233556</v>
      </c>
      <c r="K64" s="45" t="n">
        <f aca="false">K39</f>
        <v>2141.23212675772</v>
      </c>
      <c r="L64" s="45" t="n">
        <f aca="false">L39</f>
        <v>2176.95889671404</v>
      </c>
      <c r="M64" s="45" t="n">
        <f aca="false">M39</f>
        <v>2245.74329778962</v>
      </c>
      <c r="N64" s="45" t="n">
        <f aca="false">N39</f>
        <v>2268.89392772525</v>
      </c>
      <c r="O64" s="45" t="n">
        <f aca="false">O39</f>
        <v>2293.02315237621</v>
      </c>
      <c r="P64" s="45" t="n">
        <f aca="false">P39</f>
        <v>2316.23207990254</v>
      </c>
      <c r="Q64" s="45" t="n">
        <f aca="false">Q39</f>
        <v>2392.15356038709</v>
      </c>
      <c r="R64" s="45" t="n">
        <f aca="false">R39</f>
        <v>2369.84831373979</v>
      </c>
      <c r="S64" s="45" t="n">
        <f aca="false">S39</f>
        <v>2344.79837883788</v>
      </c>
      <c r="T64" s="45" t="n">
        <f aca="false">T39</f>
        <v>2314.636740562</v>
      </c>
      <c r="U64" s="45" t="n">
        <f aca="false">U39</f>
        <v>2280.2864567615</v>
      </c>
      <c r="V64" s="45" t="n">
        <f aca="false">V39</f>
        <v>2379.89073262959</v>
      </c>
      <c r="W64" s="45" t="n">
        <f aca="false">W39</f>
        <v>2482.41253249785</v>
      </c>
      <c r="X64" s="45" t="n">
        <f aca="false">X39</f>
        <v>2587.93646456228</v>
      </c>
      <c r="Y64" s="45" t="n">
        <f aca="false">Y39</f>
        <v>0</v>
      </c>
      <c r="AA64" s="96" t="n">
        <f aca="false">SUM(F64:Y64)</f>
        <v>43213.4791573165</v>
      </c>
      <c r="AB64" s="97" t="n">
        <f aca="false">AA64*$C$60</f>
        <v>21606.7395786582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v>0</v>
      </c>
      <c r="F66" s="120" t="n">
        <v>0</v>
      </c>
      <c r="G66" s="120" t="n">
        <v>0</v>
      </c>
      <c r="H66" s="120" t="n">
        <v>0</v>
      </c>
      <c r="I66" s="120" t="n">
        <v>0</v>
      </c>
      <c r="J66" s="120" t="n">
        <v>0</v>
      </c>
      <c r="K66" s="120" t="n">
        <v>0</v>
      </c>
      <c r="L66" s="120" t="n">
        <v>0</v>
      </c>
      <c r="M66" s="120" t="n">
        <v>0</v>
      </c>
      <c r="N66" s="120" t="n">
        <v>0</v>
      </c>
      <c r="O66" s="120" t="n">
        <v>0</v>
      </c>
      <c r="P66" s="120" t="n">
        <v>0</v>
      </c>
      <c r="Q66" s="120" t="n">
        <v>0</v>
      </c>
      <c r="R66" s="120" t="n">
        <v>0</v>
      </c>
      <c r="S66" s="120" t="n">
        <v>0</v>
      </c>
      <c r="T66" s="120" t="n">
        <v>0</v>
      </c>
      <c r="U66" s="120" t="n">
        <v>0</v>
      </c>
      <c r="V66" s="120" t="n">
        <v>0</v>
      </c>
      <c r="W66" s="120" t="n">
        <v>0</v>
      </c>
      <c r="X66" s="120" t="n">
        <v>0</v>
      </c>
      <c r="Y66" s="120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1930.07607242143</v>
      </c>
      <c r="F69" s="122" t="n">
        <f aca="false">SUM(F64:F66)</f>
        <v>2407.20271383768</v>
      </c>
      <c r="G69" s="122" t="n">
        <f aca="false">SUM(G64:G66)</f>
        <v>2004.13799531609</v>
      </c>
      <c r="H69" s="122" t="n">
        <f aca="false">SUM(H64:H66)</f>
        <v>2043.42772110939</v>
      </c>
      <c r="I69" s="122" t="n">
        <f aca="false">SUM(I64:I66)</f>
        <v>2057.64117347439</v>
      </c>
      <c r="J69" s="122" t="n">
        <f aca="false">SUM(J64:J66)</f>
        <v>2107.02289233556</v>
      </c>
      <c r="K69" s="122" t="n">
        <f aca="false">SUM(K64:K66)</f>
        <v>2141.23212675772</v>
      </c>
      <c r="L69" s="122" t="n">
        <f aca="false">SUM(L64:L66)</f>
        <v>2176.95889671404</v>
      </c>
      <c r="M69" s="122" t="n">
        <f aca="false">SUM(M64:M66)</f>
        <v>2245.74329778962</v>
      </c>
      <c r="N69" s="122" t="n">
        <f aca="false">SUM(N64:N66)</f>
        <v>2268.89392772525</v>
      </c>
      <c r="O69" s="122" t="n">
        <f aca="false">SUM(O64:O66)</f>
        <v>2293.02315237621</v>
      </c>
      <c r="P69" s="122" t="n">
        <f aca="false">SUM(P64:P66)</f>
        <v>2316.23207990254</v>
      </c>
      <c r="Q69" s="122" t="n">
        <f aca="false">SUM(Q64:Q66)</f>
        <v>2392.15356038709</v>
      </c>
      <c r="R69" s="122" t="n">
        <f aca="false">SUM(R64:R66)</f>
        <v>2369.84831373979</v>
      </c>
      <c r="S69" s="122" t="n">
        <f aca="false">SUM(S64:S66)</f>
        <v>2344.79837883788</v>
      </c>
      <c r="T69" s="122" t="n">
        <f aca="false">SUM(T64:T66)</f>
        <v>2314.636740562</v>
      </c>
      <c r="U69" s="122" t="n">
        <f aca="false">SUM(U64:U66)</f>
        <v>2280.2864567615</v>
      </c>
      <c r="V69" s="122" t="n">
        <f aca="false">SUM(V64:V66)</f>
        <v>2379.89073262959</v>
      </c>
      <c r="W69" s="122" t="n">
        <f aca="false">SUM(W64:W66)</f>
        <v>2482.41253249785</v>
      </c>
      <c r="X69" s="122" t="n">
        <f aca="false">SUM(X64:X66)</f>
        <v>2587.93646456228</v>
      </c>
      <c r="Y69" s="122" t="n">
        <f aca="false">SUM(Y64:Y66)</f>
        <v>0</v>
      </c>
      <c r="Z69" s="106"/>
      <c r="AA69" s="96" t="n">
        <f aca="false">SUM(F69:Y69)</f>
        <v>43213.4791573165</v>
      </c>
      <c r="AB69" s="97" t="n">
        <f aca="false">AA69*$C$60</f>
        <v>21606.7395786582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624.702217728035</v>
      </c>
      <c r="G71" s="119" t="n">
        <f aca="false">G89</f>
        <v>1706.14882602511</v>
      </c>
      <c r="H71" s="119" t="n">
        <f aca="false">H89</f>
        <v>702.027862215769</v>
      </c>
      <c r="I71" s="119" t="n">
        <f aca="false">I89</f>
        <v>103.135630470112</v>
      </c>
      <c r="J71" s="119" t="n">
        <f aca="false">J89</f>
        <v>84.2471230057153</v>
      </c>
      <c r="K71" s="119" t="n">
        <f aca="false">K89</f>
        <v>-373.929598822795</v>
      </c>
      <c r="L71" s="119" t="n">
        <f aca="false">L89</f>
        <v>-832.686777993119</v>
      </c>
      <c r="M71" s="119" t="n">
        <f aca="false">M89</f>
        <v>-858.996811404531</v>
      </c>
      <c r="N71" s="119" t="n">
        <f aca="false">N89</f>
        <v>-867.85192735491</v>
      </c>
      <c r="O71" s="119" t="n">
        <f aca="false">O89</f>
        <v>-877.081355783902</v>
      </c>
      <c r="P71" s="119" t="n">
        <f aca="false">P89</f>
        <v>-885.958770562722</v>
      </c>
      <c r="Q71" s="119" t="n">
        <f aca="false">Q89</f>
        <v>-914.99873684806</v>
      </c>
      <c r="R71" s="119" t="n">
        <f aca="false">R89</f>
        <v>-906.466980005469</v>
      </c>
      <c r="S71" s="119" t="n">
        <f aca="false">S89</f>
        <v>-896.885379905488</v>
      </c>
      <c r="T71" s="119" t="n">
        <f aca="false">T89</f>
        <v>-885.348553264963</v>
      </c>
      <c r="U71" s="119" t="n">
        <f aca="false">U89</f>
        <v>-872.209569711275</v>
      </c>
      <c r="V71" s="119" t="n">
        <f aca="false">V89</f>
        <v>-910.308205230818</v>
      </c>
      <c r="W71" s="119" t="n">
        <f aca="false">W89</f>
        <v>-949.522793680426</v>
      </c>
      <c r="X71" s="119" t="n">
        <f aca="false">X89</f>
        <v>-989.885697695074</v>
      </c>
      <c r="Y71" s="119" t="n">
        <f aca="false">Y89</f>
        <v>-0</v>
      </c>
      <c r="AA71" s="96" t="n">
        <f aca="false">SUM(F71:Y71)</f>
        <v>-8801.86949881881</v>
      </c>
      <c r="AB71" s="97" t="n">
        <f aca="false">AA71*$C$60</f>
        <v>-4400.9347494094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1930.07607242143</v>
      </c>
      <c r="F73" s="122" t="n">
        <f aca="false">F69+F71</f>
        <v>3031.90493156572</v>
      </c>
      <c r="G73" s="122" t="n">
        <f aca="false">G69+G71</f>
        <v>3710.28682134121</v>
      </c>
      <c r="H73" s="122" t="n">
        <f aca="false">H69+H71</f>
        <v>2745.45558332516</v>
      </c>
      <c r="I73" s="122" t="n">
        <f aca="false">I69+I71</f>
        <v>2160.7768039445</v>
      </c>
      <c r="J73" s="122" t="n">
        <f aca="false">J69+J71</f>
        <v>2191.27001534127</v>
      </c>
      <c r="K73" s="122" t="n">
        <f aca="false">K69+K71</f>
        <v>1767.30252793493</v>
      </c>
      <c r="L73" s="122" t="n">
        <f aca="false">L69+L71</f>
        <v>1344.27211872092</v>
      </c>
      <c r="M73" s="122" t="n">
        <f aca="false">M69+M71</f>
        <v>1386.74648638509</v>
      </c>
      <c r="N73" s="122" t="n">
        <f aca="false">N69+N71</f>
        <v>1401.04200037034</v>
      </c>
      <c r="O73" s="122" t="n">
        <f aca="false">O69+O71</f>
        <v>1415.94179659231</v>
      </c>
      <c r="P73" s="122" t="n">
        <f aca="false">P69+P71</f>
        <v>1430.27330933982</v>
      </c>
      <c r="Q73" s="122" t="n">
        <f aca="false">Q69+Q71</f>
        <v>1477.15482353903</v>
      </c>
      <c r="R73" s="122" t="n">
        <f aca="false">R69+R71</f>
        <v>1463.38133373432</v>
      </c>
      <c r="S73" s="122" t="n">
        <f aca="false">S69+S71</f>
        <v>1447.91299893239</v>
      </c>
      <c r="T73" s="122" t="n">
        <f aca="false">T69+T71</f>
        <v>1429.28818729703</v>
      </c>
      <c r="U73" s="122" t="n">
        <f aca="false">U69+U71</f>
        <v>1408.07688705023</v>
      </c>
      <c r="V73" s="122" t="n">
        <f aca="false">V69+V71</f>
        <v>1469.58252739877</v>
      </c>
      <c r="W73" s="122" t="n">
        <f aca="false">W69+W71</f>
        <v>1532.88973881742</v>
      </c>
      <c r="X73" s="122" t="n">
        <f aca="false">X69+X71</f>
        <v>1598.05076686721</v>
      </c>
      <c r="Y73" s="122" t="n">
        <f aca="false">Y69+Y71</f>
        <v>0</v>
      </c>
      <c r="Z73" s="106"/>
      <c r="AA73" s="96" t="n">
        <f aca="false">SUM(F73:Y73)</f>
        <v>34411.6096584977</v>
      </c>
      <c r="AB73" s="97" t="n">
        <f aca="false">AA73*$C$60</f>
        <v>17205.8048292488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0.5</v>
      </c>
      <c r="D76" s="122"/>
      <c r="E76" s="122" t="n">
        <f aca="false">$C$76*E54</f>
        <v>595.910987360117</v>
      </c>
      <c r="F76" s="122" t="n">
        <f aca="false">$C$76*F54</f>
        <v>535.435087897385</v>
      </c>
      <c r="G76" s="122" t="n">
        <f aca="false">$C$76*G54</f>
        <v>410.988856053844</v>
      </c>
      <c r="H76" s="122" t="n">
        <f aca="false">$C$76*H54</f>
        <v>423.119558892524</v>
      </c>
      <c r="I76" s="122" t="n">
        <f aca="false">$C$76*I54</f>
        <v>427.507962310218</v>
      </c>
      <c r="J76" s="122" t="n">
        <f aca="false">$C$76*J54</f>
        <v>442.754568008604</v>
      </c>
      <c r="K76" s="122" t="n">
        <f aca="false">$C$76*K54</f>
        <v>453.316669136446</v>
      </c>
      <c r="L76" s="122" t="n">
        <f aca="false">$C$76*L54</f>
        <v>464.347309360458</v>
      </c>
      <c r="M76" s="122" t="n">
        <f aca="false">$C$76*M54</f>
        <v>485.584493192546</v>
      </c>
      <c r="N76" s="122" t="n">
        <f aca="false">$C$76*N54</f>
        <v>492.732250185172</v>
      </c>
      <c r="O76" s="122" t="n">
        <f aca="false">$C$76*O54</f>
        <v>500.182148296156</v>
      </c>
      <c r="P76" s="122" t="n">
        <f aca="false">$C$76*P54</f>
        <v>507.34790466991</v>
      </c>
      <c r="Q76" s="122" t="n">
        <f aca="false">$C$76*Q54</f>
        <v>530.788661769513</v>
      </c>
      <c r="R76" s="122" t="n">
        <f aca="false">$C$76*R54</f>
        <v>523.901916867159</v>
      </c>
      <c r="S76" s="122" t="n">
        <f aca="false">$C$76*S54</f>
        <v>516.167749466194</v>
      </c>
      <c r="T76" s="122" t="n">
        <f aca="false">$C$76*T54</f>
        <v>506.855343648516</v>
      </c>
      <c r="U76" s="122" t="n">
        <f aca="false">$C$76*U54</f>
        <v>496.249693525114</v>
      </c>
      <c r="V76" s="122" t="n">
        <f aca="false">$C$76*V54</f>
        <v>527.002513699385</v>
      </c>
      <c r="W76" s="122" t="n">
        <f aca="false">$C$76*W54</f>
        <v>558.65611940871</v>
      </c>
      <c r="X76" s="122" t="n">
        <f aca="false">$C$76*X54</f>
        <v>591.236633433605</v>
      </c>
      <c r="Y76" s="122" t="n">
        <f aca="false">$C$76*Y54</f>
        <v>0</v>
      </c>
      <c r="AA76" s="96" t="n">
        <f aca="false">SUM(F76:Y76)</f>
        <v>9394.17543982146</v>
      </c>
      <c r="AB76" s="97" t="n">
        <f aca="false">AA76</f>
        <v>9394.17543982146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0.5</v>
      </c>
      <c r="D77" s="122"/>
      <c r="E77" s="122" t="n">
        <f aca="false">$C$77*E73</f>
        <v>965.038036210716</v>
      </c>
      <c r="F77" s="122" t="n">
        <f aca="false">$C$77*F73</f>
        <v>1515.95246578286</v>
      </c>
      <c r="G77" s="122" t="n">
        <f aca="false">$C$77*G73</f>
        <v>1855.1434106706</v>
      </c>
      <c r="H77" s="122" t="n">
        <f aca="false">$C$77*H73</f>
        <v>1372.72779166258</v>
      </c>
      <c r="I77" s="122" t="n">
        <f aca="false">$C$77*I73</f>
        <v>1080.38840197225</v>
      </c>
      <c r="J77" s="122" t="n">
        <f aca="false">$C$77*J73</f>
        <v>1095.63500767064</v>
      </c>
      <c r="K77" s="122" t="n">
        <f aca="false">$C$77*K73</f>
        <v>883.651263967463</v>
      </c>
      <c r="L77" s="122" t="n">
        <f aca="false">$C$77*L73</f>
        <v>672.136059360458</v>
      </c>
      <c r="M77" s="122" t="n">
        <f aca="false">$C$77*M73</f>
        <v>693.373243192546</v>
      </c>
      <c r="N77" s="122" t="n">
        <f aca="false">$C$77*N73</f>
        <v>700.521000185172</v>
      </c>
      <c r="O77" s="122" t="n">
        <f aca="false">$C$77*O73</f>
        <v>707.970898296156</v>
      </c>
      <c r="P77" s="122" t="n">
        <f aca="false">$C$77*P73</f>
        <v>715.13665466991</v>
      </c>
      <c r="Q77" s="122" t="n">
        <f aca="false">$C$77*Q73</f>
        <v>738.577411769513</v>
      </c>
      <c r="R77" s="122" t="n">
        <f aca="false">$C$77*R73</f>
        <v>731.690666867159</v>
      </c>
      <c r="S77" s="122" t="n">
        <f aca="false">$C$77*S73</f>
        <v>723.956499466194</v>
      </c>
      <c r="T77" s="122" t="n">
        <f aca="false">$C$77*T73</f>
        <v>714.644093648516</v>
      </c>
      <c r="U77" s="122" t="n">
        <f aca="false">$C$77*U73</f>
        <v>704.038443525114</v>
      </c>
      <c r="V77" s="122" t="n">
        <f aca="false">$C$77*V73</f>
        <v>734.791263699386</v>
      </c>
      <c r="W77" s="122" t="n">
        <f aca="false">$C$77*W73</f>
        <v>766.44486940871</v>
      </c>
      <c r="X77" s="122" t="n">
        <f aca="false">$C$77*X73</f>
        <v>799.025383433605</v>
      </c>
      <c r="Y77" s="122" t="n">
        <f aca="false">$C$77*Y73</f>
        <v>0</v>
      </c>
      <c r="AA77" s="96" t="n">
        <f aca="false">SUM(F77:Y77)</f>
        <v>17205.8048292488</v>
      </c>
      <c r="AB77" s="97" t="n">
        <f aca="false">AA77</f>
        <v>17205.8048292488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2407.20271383768</v>
      </c>
      <c r="G88" s="133" t="n">
        <f aca="false">G69</f>
        <v>2004.13799531609</v>
      </c>
      <c r="H88" s="133" t="n">
        <f aca="false">H69</f>
        <v>2043.42772110939</v>
      </c>
      <c r="I88" s="133" t="n">
        <f aca="false">I69</f>
        <v>2057.64117347439</v>
      </c>
      <c r="J88" s="133" t="n">
        <f aca="false">J69</f>
        <v>2107.02289233556</v>
      </c>
      <c r="K88" s="133" t="n">
        <f aca="false">K69</f>
        <v>2141.23212675772</v>
      </c>
      <c r="L88" s="133" t="n">
        <f aca="false">L69</f>
        <v>2176.95889671404</v>
      </c>
      <c r="M88" s="133" t="n">
        <f aca="false">M69</f>
        <v>2245.74329778962</v>
      </c>
      <c r="N88" s="133" t="n">
        <f aca="false">N69</f>
        <v>2268.89392772525</v>
      </c>
      <c r="O88" s="133" t="n">
        <f aca="false">O69</f>
        <v>2293.02315237621</v>
      </c>
      <c r="P88" s="133" t="n">
        <f aca="false">P69</f>
        <v>2316.23207990254</v>
      </c>
      <c r="Q88" s="133" t="n">
        <f aca="false">Q69</f>
        <v>2392.15356038709</v>
      </c>
      <c r="R88" s="133" t="n">
        <f aca="false">R69</f>
        <v>2369.84831373979</v>
      </c>
      <c r="S88" s="133" t="n">
        <f aca="false">S69</f>
        <v>2344.79837883788</v>
      </c>
      <c r="T88" s="133" t="n">
        <f aca="false">T69</f>
        <v>2314.636740562</v>
      </c>
      <c r="U88" s="133" t="n">
        <f aca="false">U69</f>
        <v>2280.2864567615</v>
      </c>
      <c r="V88" s="133" t="n">
        <f aca="false">V69</f>
        <v>2379.89073262959</v>
      </c>
      <c r="W88" s="133" t="n">
        <f aca="false">W69</f>
        <v>2482.41253249785</v>
      </c>
      <c r="X88" s="133" t="n">
        <f aca="false">X69</f>
        <v>2587.93646456228</v>
      </c>
      <c r="Y88" s="133" t="n">
        <f aca="false">Y69</f>
        <v>0</v>
      </c>
      <c r="Z88" s="89"/>
      <c r="AA88" s="96" t="n">
        <f aca="false">SUM(F88:Y88)</f>
        <v>43213.4791573165</v>
      </c>
      <c r="AB88" s="97" t="n">
        <f aca="false">AA88*$C$60</f>
        <v>21606.7395786582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624.702217728035</v>
      </c>
      <c r="G89" s="134" t="n">
        <f aca="false">G126+G127</f>
        <v>1706.14882602511</v>
      </c>
      <c r="H89" s="134" t="n">
        <f aca="false">H126+H127</f>
        <v>702.027862215769</v>
      </c>
      <c r="I89" s="134" t="n">
        <f aca="false">I126+I127</f>
        <v>103.135630470112</v>
      </c>
      <c r="J89" s="134" t="n">
        <f aca="false">J126+J127</f>
        <v>84.2471230057153</v>
      </c>
      <c r="K89" s="134" t="n">
        <f aca="false">K126+K127</f>
        <v>-373.929598822795</v>
      </c>
      <c r="L89" s="134" t="n">
        <f aca="false">L126+L127</f>
        <v>-832.686777993119</v>
      </c>
      <c r="M89" s="134" t="n">
        <f aca="false">M126+M127</f>
        <v>-858.996811404531</v>
      </c>
      <c r="N89" s="134" t="n">
        <f aca="false">N126+N127</f>
        <v>-867.85192735491</v>
      </c>
      <c r="O89" s="134" t="n">
        <f aca="false">O126+O127</f>
        <v>-877.081355783902</v>
      </c>
      <c r="P89" s="134" t="n">
        <f aca="false">P126+P127</f>
        <v>-885.958770562722</v>
      </c>
      <c r="Q89" s="134" t="n">
        <f aca="false">Q126+Q127</f>
        <v>-914.99873684806</v>
      </c>
      <c r="R89" s="134" t="n">
        <f aca="false">R126+R127</f>
        <v>-906.466980005469</v>
      </c>
      <c r="S89" s="134" t="n">
        <f aca="false">S126+S127</f>
        <v>-896.885379905488</v>
      </c>
      <c r="T89" s="134" t="n">
        <f aca="false">T126+T127</f>
        <v>-885.348553264963</v>
      </c>
      <c r="U89" s="134" t="n">
        <f aca="false">U126+U127</f>
        <v>-872.209569711275</v>
      </c>
      <c r="V89" s="134" t="n">
        <f aca="false">V126+V127</f>
        <v>-910.308205230818</v>
      </c>
      <c r="W89" s="134" t="n">
        <f aca="false">W126+W127</f>
        <v>-949.522793680426</v>
      </c>
      <c r="X89" s="134" t="n">
        <f aca="false">X126+X127</f>
        <v>-989.885697695074</v>
      </c>
      <c r="Y89" s="134" t="n">
        <f aca="false">Y126+Y127</f>
        <v>-0</v>
      </c>
      <c r="Z89" s="89"/>
      <c r="AA89" s="96" t="n">
        <f aca="false">SUM(F89:Y89)</f>
        <v>-8801.86949881881</v>
      </c>
      <c r="AB89" s="97" t="n">
        <f aca="false">AA89*$C$60</f>
        <v>-4400.9347494094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0</v>
      </c>
      <c r="G90" s="134" t="n">
        <f aca="false">G56</f>
        <v>0</v>
      </c>
      <c r="H90" s="134" t="n">
        <f aca="false">H56</f>
        <v>0</v>
      </c>
      <c r="I90" s="134" t="n">
        <f aca="false">I56</f>
        <v>0</v>
      </c>
      <c r="J90" s="134" t="n">
        <f aca="false">J56</f>
        <v>0</v>
      </c>
      <c r="K90" s="134" t="n">
        <f aca="false">K56</f>
        <v>0</v>
      </c>
      <c r="L90" s="134" t="n">
        <f aca="false">L56</f>
        <v>0</v>
      </c>
      <c r="M90" s="134" t="n">
        <f aca="false">M56</f>
        <v>0</v>
      </c>
      <c r="N90" s="134" t="n">
        <f aca="false">N56</f>
        <v>0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0</v>
      </c>
      <c r="AB90" s="97" t="n">
        <f aca="false">AA90*$C$60</f>
        <v>0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f aca="false">Y99</f>
        <v>20703.4917164983</v>
      </c>
      <c r="Y91" s="135"/>
      <c r="Z91" s="89"/>
      <c r="AA91" s="96" t="n">
        <f aca="false">SUM(F91:Y91)</f>
        <v>20703.4917164983</v>
      </c>
      <c r="AB91" s="97" t="n">
        <f aca="false">AA91*$C$60</f>
        <v>10351.7458582491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-22446.7284788809</v>
      </c>
      <c r="F92" s="133" t="n">
        <f aca="false">SUM(F88:F91)</f>
        <v>3031.90493156572</v>
      </c>
      <c r="G92" s="133" t="n">
        <f aca="false">SUM(G88:G91)</f>
        <v>3710.28682134121</v>
      </c>
      <c r="H92" s="133" t="n">
        <f aca="false">SUM(H88:H91)</f>
        <v>2745.45558332516</v>
      </c>
      <c r="I92" s="133" t="n">
        <f aca="false">SUM(I88:I91)</f>
        <v>2160.7768039445</v>
      </c>
      <c r="J92" s="133" t="n">
        <f aca="false">SUM(J88:J91)</f>
        <v>2191.27001534127</v>
      </c>
      <c r="K92" s="133" t="n">
        <f aca="false">SUM(K88:K91)</f>
        <v>1767.30252793493</v>
      </c>
      <c r="L92" s="133" t="n">
        <f aca="false">SUM(L88:L91)</f>
        <v>1344.27211872092</v>
      </c>
      <c r="M92" s="133" t="n">
        <f aca="false">SUM(M88:M91)</f>
        <v>1386.74648638509</v>
      </c>
      <c r="N92" s="133" t="n">
        <f aca="false">SUM(N88:N91)</f>
        <v>1401.04200037034</v>
      </c>
      <c r="O92" s="133" t="n">
        <f aca="false">SUM(O88:O91)</f>
        <v>1415.94179659231</v>
      </c>
      <c r="P92" s="133" t="n">
        <f aca="false">SUM(P88:P91)</f>
        <v>1430.27330933982</v>
      </c>
      <c r="Q92" s="133" t="n">
        <f aca="false">SUM(Q88:Q91)</f>
        <v>1477.15482353903</v>
      </c>
      <c r="R92" s="133" t="n">
        <f aca="false">SUM(R88:R91)</f>
        <v>1463.38133373432</v>
      </c>
      <c r="S92" s="133" t="n">
        <f aca="false">SUM(S88:S91)</f>
        <v>1447.91299893239</v>
      </c>
      <c r="T92" s="133" t="n">
        <f aca="false">SUM(T88:T91)</f>
        <v>1429.28818729703</v>
      </c>
      <c r="U92" s="133" t="n">
        <f aca="false">SUM(U88:U91)</f>
        <v>1408.07688705023</v>
      </c>
      <c r="V92" s="133" t="n">
        <f aca="false">SUM(V88:V91)</f>
        <v>1469.58252739877</v>
      </c>
      <c r="W92" s="133" t="n">
        <f aca="false">SUM(W88:W91)</f>
        <v>1532.88973881742</v>
      </c>
      <c r="X92" s="133" t="n">
        <f aca="false">SUM(X88:X91)</f>
        <v>22301.5424833655</v>
      </c>
      <c r="Y92" s="133" t="n">
        <f aca="false">SUM(Y88:Y91)</f>
        <v>0</v>
      </c>
      <c r="Z92" s="89"/>
      <c r="AA92" s="96" t="n">
        <f aca="false">SUM(F92:Y92)</f>
        <v>55115.1013749959</v>
      </c>
      <c r="AB92" s="97" t="n">
        <f aca="false">AA92*$C$60</f>
        <v>27557.550687498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144</v>
      </c>
      <c r="V95" s="144"/>
      <c r="W95" s="144"/>
      <c r="X95" s="144"/>
      <c r="Y95" s="145" t="n">
        <f aca="false">X88</f>
        <v>2587.93646456228</v>
      </c>
      <c r="Z95" s="89"/>
      <c r="AA95" s="96" t="n">
        <f aca="false">SUM(F95:Y95)</f>
        <v>2587.93646456228</v>
      </c>
      <c r="AB95" s="97" t="n">
        <f aca="false">AA95*$C$60</f>
        <v>1293.96823228114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2587.93646456228</v>
      </c>
      <c r="Z97" s="89"/>
      <c r="AA97" s="96" t="n">
        <f aca="false">SUM(F97:Y97)</f>
        <v>2587.93646456228</v>
      </c>
      <c r="AB97" s="97" t="n">
        <f aca="false">AA97*$C$60</f>
        <v>1293.96823228114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20703.4917164983</v>
      </c>
      <c r="Z99" s="89"/>
      <c r="AA99" s="96" t="n">
        <f aca="false">SUM(F99:Y99)</f>
        <v>20703.4917164983</v>
      </c>
      <c r="AB99" s="97" t="n">
        <f aca="false">AA99*$C$60</f>
        <v>10351.7458582491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22446.7284788809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22446.7284788809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20202.0556309928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20202.0556309928</v>
      </c>
      <c r="E109" s="89"/>
      <c r="F109" s="137" t="n">
        <f aca="false">ROUND(D109/$B$109,0)</f>
        <v>673</v>
      </c>
      <c r="G109" s="137" t="n">
        <f aca="false">F109</f>
        <v>673</v>
      </c>
      <c r="H109" s="137" t="n">
        <f aca="false">G109</f>
        <v>673</v>
      </c>
      <c r="I109" s="137" t="n">
        <f aca="false">H109</f>
        <v>673</v>
      </c>
      <c r="J109" s="137" t="n">
        <f aca="false">I109</f>
        <v>673</v>
      </c>
      <c r="K109" s="137" t="n">
        <f aca="false">J109</f>
        <v>673</v>
      </c>
      <c r="L109" s="137" t="n">
        <f aca="false">K109</f>
        <v>673</v>
      </c>
      <c r="M109" s="137" t="n">
        <f aca="false">L109</f>
        <v>673</v>
      </c>
      <c r="N109" s="137" t="n">
        <f aca="false">M109</f>
        <v>673</v>
      </c>
      <c r="O109" s="137" t="n">
        <f aca="false">N109</f>
        <v>673</v>
      </c>
      <c r="P109" s="137" t="n">
        <f aca="false">O109</f>
        <v>673</v>
      </c>
      <c r="Q109" s="137" t="n">
        <f aca="false">P109</f>
        <v>673</v>
      </c>
      <c r="R109" s="137" t="n">
        <f aca="false">Q109</f>
        <v>673</v>
      </c>
      <c r="S109" s="137" t="n">
        <f aca="false">R109</f>
        <v>673</v>
      </c>
      <c r="T109" s="137" t="n">
        <f aca="false">S109</f>
        <v>673</v>
      </c>
      <c r="U109" s="137" t="n">
        <f aca="false">T109</f>
        <v>673</v>
      </c>
      <c r="V109" s="137" t="n">
        <f aca="false">U109</f>
        <v>673</v>
      </c>
      <c r="W109" s="137" t="n">
        <f aca="false">V109</f>
        <v>673</v>
      </c>
      <c r="X109" s="137" t="n">
        <f aca="false">W109</f>
        <v>673</v>
      </c>
      <c r="Y109" s="223"/>
      <c r="Z109" s="89"/>
      <c r="AA109" s="96" t="n">
        <f aca="false">SUM(F109:Y109)</f>
        <v>12787</v>
      </c>
      <c r="AB109" s="97" t="n">
        <f aca="false">AA109*$C$60</f>
        <v>6393.5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Summary'!J31</f>
        <v>1395.26946225257</v>
      </c>
      <c r="E110" s="89"/>
      <c r="F110" s="137" t="n">
        <f aca="false">ROUND(D110/$B$109,0)</f>
        <v>47</v>
      </c>
      <c r="G110" s="137" t="n">
        <f aca="false">F110</f>
        <v>47</v>
      </c>
      <c r="H110" s="137" t="n">
        <f aca="false">G110</f>
        <v>47</v>
      </c>
      <c r="I110" s="137" t="n">
        <f aca="false">H110</f>
        <v>47</v>
      </c>
      <c r="J110" s="137" t="n">
        <f aca="false">I110</f>
        <v>47</v>
      </c>
      <c r="K110" s="137" t="n">
        <f aca="false">J110</f>
        <v>47</v>
      </c>
      <c r="L110" s="137" t="n">
        <f aca="false">K110</f>
        <v>47</v>
      </c>
      <c r="M110" s="137" t="n">
        <f aca="false">L110</f>
        <v>47</v>
      </c>
      <c r="N110" s="137" t="n">
        <f aca="false">M110</f>
        <v>47</v>
      </c>
      <c r="O110" s="137" t="n">
        <f aca="false">N110</f>
        <v>47</v>
      </c>
      <c r="P110" s="137" t="n">
        <f aca="false">O110</f>
        <v>47</v>
      </c>
      <c r="Q110" s="137" t="n">
        <f aca="false">P110</f>
        <v>47</v>
      </c>
      <c r="R110" s="137" t="n">
        <f aca="false">Q110</f>
        <v>47</v>
      </c>
      <c r="S110" s="137" t="n">
        <f aca="false">R110</f>
        <v>47</v>
      </c>
      <c r="T110" s="137" t="n">
        <f aca="false">S110</f>
        <v>47</v>
      </c>
      <c r="U110" s="137" t="n">
        <f aca="false">T110</f>
        <v>47</v>
      </c>
      <c r="V110" s="137" t="n">
        <f aca="false">U110</f>
        <v>47</v>
      </c>
      <c r="W110" s="137" t="n">
        <f aca="false">V110</f>
        <v>47</v>
      </c>
      <c r="X110" s="137" t="n">
        <f aca="false">W110</f>
        <v>47</v>
      </c>
      <c r="Y110" s="223"/>
      <c r="Z110" s="89"/>
      <c r="AA110" s="96" t="n">
        <f aca="false">SUM(F110:Y110)</f>
        <v>893</v>
      </c>
      <c r="AB110" s="97" t="n">
        <f aca="false">AA110*$C$60</f>
        <v>446.5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20202.0556309928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4040.41112619856</v>
      </c>
      <c r="G115" s="137" t="n">
        <f aca="false">$D$113*G114</f>
        <v>6464.65780191769</v>
      </c>
      <c r="H115" s="137" t="n">
        <f aca="false">$D$113*H114</f>
        <v>3878.79468115062</v>
      </c>
      <c r="I115" s="137" t="n">
        <f aca="false">$D$113*I114</f>
        <v>2327.27680869037</v>
      </c>
      <c r="J115" s="137" t="n">
        <f aca="false">$D$113*J114</f>
        <v>2327.27680869037</v>
      </c>
      <c r="K115" s="137" t="n">
        <f aca="false">$D$113*K114</f>
        <v>1163.63840434518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137" t="n">
        <f aca="false">$D$113*X114</f>
        <v>0</v>
      </c>
      <c r="Y115" s="223"/>
      <c r="Z115" s="89"/>
      <c r="AA115" s="96" t="n">
        <f aca="false">SUM(F115:Y115)</f>
        <v>20202.0556309928</v>
      </c>
      <c r="AB115" s="97" t="n">
        <f aca="false">AA115*$C$60</f>
        <v>10101.0278154964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1395.26946225257</v>
      </c>
      <c r="E116" s="89"/>
      <c r="F116" s="137" t="n">
        <f aca="false">$D$116*F114</f>
        <v>279.053892450514</v>
      </c>
      <c r="G116" s="137" t="n">
        <f aca="false">$D$116*G114</f>
        <v>446.486227920823</v>
      </c>
      <c r="H116" s="137" t="n">
        <f aca="false">$D$116*H114</f>
        <v>267.891736752494</v>
      </c>
      <c r="I116" s="137" t="n">
        <f aca="false">$D$116*I114</f>
        <v>160.735042051496</v>
      </c>
      <c r="J116" s="137" t="n">
        <f aca="false">$D$116*J114</f>
        <v>160.735042051496</v>
      </c>
      <c r="K116" s="137" t="n">
        <f aca="false">$D$116*K114</f>
        <v>80.3675210257481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137" t="n">
        <f aca="false">$D$116*X114</f>
        <v>0</v>
      </c>
      <c r="Y116" s="223"/>
      <c r="Z116" s="89"/>
      <c r="AA116" s="96" t="n">
        <f aca="false">SUM(F116:Y116)</f>
        <v>1395.26946225257</v>
      </c>
      <c r="AB116" s="97" t="n">
        <f aca="false">AA116*$C$60</f>
        <v>697.634731126286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2407.20271383768</v>
      </c>
      <c r="G121" s="137" t="n">
        <f aca="false">G39</f>
        <v>2004.13799531609</v>
      </c>
      <c r="H121" s="137" t="n">
        <f aca="false">H39</f>
        <v>2043.42772110939</v>
      </c>
      <c r="I121" s="137" t="n">
        <f aca="false">I39</f>
        <v>2057.64117347439</v>
      </c>
      <c r="J121" s="137" t="n">
        <f aca="false">J39</f>
        <v>2107.02289233556</v>
      </c>
      <c r="K121" s="137" t="n">
        <f aca="false">K39</f>
        <v>2141.23212675772</v>
      </c>
      <c r="L121" s="137" t="n">
        <f aca="false">L39</f>
        <v>2176.95889671404</v>
      </c>
      <c r="M121" s="137" t="n">
        <f aca="false">M39</f>
        <v>2245.74329778962</v>
      </c>
      <c r="N121" s="137" t="n">
        <f aca="false">N39</f>
        <v>2268.89392772525</v>
      </c>
      <c r="O121" s="137" t="n">
        <f aca="false">O39</f>
        <v>2293.02315237621</v>
      </c>
      <c r="P121" s="137" t="n">
        <f aca="false">P39</f>
        <v>2316.23207990254</v>
      </c>
      <c r="Q121" s="137" t="n">
        <f aca="false">Q39</f>
        <v>2392.15356038709</v>
      </c>
      <c r="R121" s="137" t="n">
        <f aca="false">R39</f>
        <v>2369.84831373979</v>
      </c>
      <c r="S121" s="137" t="n">
        <f aca="false">S39</f>
        <v>2344.79837883788</v>
      </c>
      <c r="T121" s="137" t="n">
        <f aca="false">T39</f>
        <v>2314.636740562</v>
      </c>
      <c r="U121" s="137" t="n">
        <f aca="false">U39</f>
        <v>2280.2864567615</v>
      </c>
      <c r="V121" s="137" t="n">
        <f aca="false">V39</f>
        <v>2379.89073262959</v>
      </c>
      <c r="W121" s="137" t="n">
        <f aca="false">W39</f>
        <v>2482.41253249785</v>
      </c>
      <c r="X121" s="137" t="n">
        <f aca="false">X39</f>
        <v>2587.93646456228</v>
      </c>
      <c r="Y121" s="137" t="n">
        <f aca="false">Y39</f>
        <v>0</v>
      </c>
      <c r="Z121" s="89"/>
      <c r="AA121" s="96" t="n">
        <f aca="false">SUM(F121:Y121)</f>
        <v>43213.4791573165</v>
      </c>
      <c r="AB121" s="97" t="n">
        <f aca="false">AA121*$C$60</f>
        <v>21606.7395786582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-4040.41112619856</v>
      </c>
      <c r="G122" s="137" t="n">
        <f aca="false">-G115</f>
        <v>-6464.65780191769</v>
      </c>
      <c r="H122" s="137" t="n">
        <f aca="false">-H115</f>
        <v>-3878.79468115062</v>
      </c>
      <c r="I122" s="137" t="n">
        <f aca="false">-I115</f>
        <v>-2327.27680869037</v>
      </c>
      <c r="J122" s="137" t="n">
        <f aca="false">-J115</f>
        <v>-2327.27680869037</v>
      </c>
      <c r="K122" s="137" t="n">
        <f aca="false">-K115</f>
        <v>-1163.63840434518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-20202.0556309928</v>
      </c>
      <c r="AB122" s="97" t="n">
        <f aca="false">AA122*$C$60</f>
        <v>-10101.0278154964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-1633.20841236087</v>
      </c>
      <c r="G124" s="137" t="n">
        <f aca="false">SUM(G121:G123)</f>
        <v>-4460.5198066016</v>
      </c>
      <c r="H124" s="137" t="n">
        <f aca="false">SUM(H121:H123)</f>
        <v>-1835.36696004123</v>
      </c>
      <c r="I124" s="137" t="n">
        <f aca="false">SUM(I121:I123)</f>
        <v>-269.635635215978</v>
      </c>
      <c r="J124" s="137" t="n">
        <f aca="false">SUM(J121:J123)</f>
        <v>-220.253916354811</v>
      </c>
      <c r="K124" s="137" t="n">
        <f aca="false">SUM(K121:K123)</f>
        <v>977.593722412535</v>
      </c>
      <c r="L124" s="137" t="n">
        <f aca="false">SUM(L121:L123)</f>
        <v>2176.95889671404</v>
      </c>
      <c r="M124" s="137" t="n">
        <f aca="false">SUM(M121:M123)</f>
        <v>2245.74329778962</v>
      </c>
      <c r="N124" s="137" t="n">
        <f aca="false">SUM(N121:N123)</f>
        <v>2268.89392772525</v>
      </c>
      <c r="O124" s="137" t="n">
        <f aca="false">SUM(O121:O123)</f>
        <v>2293.02315237621</v>
      </c>
      <c r="P124" s="137" t="n">
        <f aca="false">SUM(P121:P123)</f>
        <v>2316.23207990254</v>
      </c>
      <c r="Q124" s="137" t="n">
        <f aca="false">SUM(Q121:Q123)</f>
        <v>2392.15356038709</v>
      </c>
      <c r="R124" s="137" t="n">
        <f aca="false">SUM(R121:R123)</f>
        <v>2369.84831373979</v>
      </c>
      <c r="S124" s="137" t="n">
        <f aca="false">SUM(S121:S123)</f>
        <v>2344.79837883788</v>
      </c>
      <c r="T124" s="137" t="n">
        <f aca="false">SUM(T121:T123)</f>
        <v>2314.636740562</v>
      </c>
      <c r="U124" s="137" t="n">
        <f aca="false">SUM(U121:U123)</f>
        <v>2280.2864567615</v>
      </c>
      <c r="V124" s="137" t="n">
        <f aca="false">SUM(V121:V123)</f>
        <v>2379.89073262959</v>
      </c>
      <c r="W124" s="137" t="n">
        <f aca="false">SUM(W121:W123)</f>
        <v>2482.41253249785</v>
      </c>
      <c r="X124" s="137" t="n">
        <f aca="false">SUM(X121:X123)</f>
        <v>2587.93646456228</v>
      </c>
      <c r="Y124" s="137" t="n">
        <f aca="false">SUM(Y121:Y123)</f>
        <v>0</v>
      </c>
      <c r="Z124" s="89"/>
      <c r="AA124" s="96" t="n">
        <f aca="false">SUM(F124:Y124)</f>
        <v>23011.4235263237</v>
      </c>
      <c r="AB124" s="97" t="n">
        <f aca="false">AA124*$C$60</f>
        <v>11505.7117631618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81.6604206180437</v>
      </c>
      <c r="G126" s="137" t="n">
        <f aca="false">-G124*$C$126</f>
        <v>223.02599033008</v>
      </c>
      <c r="H126" s="137" t="n">
        <f aca="false">-H124*$C$126</f>
        <v>91.7683480020613</v>
      </c>
      <c r="I126" s="137" t="n">
        <f aca="false">-I124*$C$126</f>
        <v>13.4817817607989</v>
      </c>
      <c r="J126" s="137" t="n">
        <f aca="false">-J124*$C$126</f>
        <v>11.0126958177406</v>
      </c>
      <c r="K126" s="137" t="n">
        <f aca="false">-K124*$C$126</f>
        <v>-48.8796861206268</v>
      </c>
      <c r="L126" s="137" t="n">
        <f aca="false">-L124*$C$126</f>
        <v>-108.847944835702</v>
      </c>
      <c r="M126" s="137" t="n">
        <f aca="false">-M124*$C$126</f>
        <v>-112.287164889481</v>
      </c>
      <c r="N126" s="137" t="n">
        <f aca="false">-N124*$C$126</f>
        <v>-113.444696386263</v>
      </c>
      <c r="O126" s="137" t="n">
        <f aca="false">-O124*$C$126</f>
        <v>-114.651157618811</v>
      </c>
      <c r="P126" s="137" t="n">
        <f aca="false">-P124*$C$126</f>
        <v>-115.811603995127</v>
      </c>
      <c r="Q126" s="137" t="n">
        <f aca="false">-Q124*$C$126</f>
        <v>-119.607678019354</v>
      </c>
      <c r="R126" s="137" t="n">
        <f aca="false">-R124*$C$126</f>
        <v>-118.492415686989</v>
      </c>
      <c r="S126" s="137" t="n">
        <f aca="false">-S124*$C$126</f>
        <v>-117.239918941894</v>
      </c>
      <c r="T126" s="137" t="n">
        <f aca="false">-T124*$C$126</f>
        <v>-115.7318370281</v>
      </c>
      <c r="U126" s="137" t="n">
        <f aca="false">-U124*$C$126</f>
        <v>-114.014322838075</v>
      </c>
      <c r="V126" s="137" t="n">
        <f aca="false">-V124*$C$126</f>
        <v>-118.994536631479</v>
      </c>
      <c r="W126" s="137" t="n">
        <f aca="false">-W124*$C$126</f>
        <v>-124.120626624892</v>
      </c>
      <c r="X126" s="137" t="n">
        <f aca="false">-X124*$C$126</f>
        <v>-129.396823228114</v>
      </c>
      <c r="Y126" s="137" t="n">
        <f aca="false">-Y124*$C$126</f>
        <v>-0</v>
      </c>
      <c r="Z126" s="89"/>
      <c r="AA126" s="96" t="n">
        <f aca="false">SUM(F126:Y126)</f>
        <v>-1150.57117631618</v>
      </c>
      <c r="AB126" s="97" t="n">
        <f aca="false">AA126*$C$60</f>
        <v>-575.285588158092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543.041797109991</v>
      </c>
      <c r="G127" s="137" t="n">
        <f aca="false">-(G124+G126)*$C$127</f>
        <v>1483.12283569503</v>
      </c>
      <c r="H127" s="137" t="n">
        <f aca="false">-(H124+H126)*$C$127</f>
        <v>610.259514213708</v>
      </c>
      <c r="I127" s="137" t="n">
        <f aca="false">-(I124+I126)*$C$127</f>
        <v>89.6538487093128</v>
      </c>
      <c r="J127" s="137" t="n">
        <f aca="false">-(J124+J126)*$C$127</f>
        <v>73.2344271879748</v>
      </c>
      <c r="K127" s="137" t="n">
        <f aca="false">-(K124+K126)*$C$127</f>
        <v>-325.049912702168</v>
      </c>
      <c r="L127" s="137" t="n">
        <f aca="false">-(L124+L126)*$C$127</f>
        <v>-723.838833157417</v>
      </c>
      <c r="M127" s="137" t="n">
        <f aca="false">-(M124+M126)*$C$127</f>
        <v>-746.70964651505</v>
      </c>
      <c r="N127" s="137" t="n">
        <f aca="false">-(N124+N126)*$C$127</f>
        <v>-754.407230968647</v>
      </c>
      <c r="O127" s="137" t="n">
        <f aca="false">-(O124+O126)*$C$127</f>
        <v>-762.430198165091</v>
      </c>
      <c r="P127" s="137" t="n">
        <f aca="false">-(P124+P126)*$C$127</f>
        <v>-770.147166567595</v>
      </c>
      <c r="Q127" s="137" t="n">
        <f aca="false">-(Q124+Q126)*$C$127</f>
        <v>-795.391058828706</v>
      </c>
      <c r="R127" s="137" t="n">
        <f aca="false">-(R124+R126)*$C$127</f>
        <v>-787.974564318479</v>
      </c>
      <c r="S127" s="137" t="n">
        <f aca="false">-(S124+S126)*$C$127</f>
        <v>-779.645460963594</v>
      </c>
      <c r="T127" s="137" t="n">
        <f aca="false">-(T124+T126)*$C$127</f>
        <v>-769.616716236864</v>
      </c>
      <c r="U127" s="137" t="n">
        <f aca="false">-(U124+U126)*$C$127</f>
        <v>-758.1952468732</v>
      </c>
      <c r="V127" s="137" t="n">
        <f aca="false">-(V124+V126)*$C$127</f>
        <v>-791.313668599338</v>
      </c>
      <c r="W127" s="137" t="n">
        <f aca="false">-(W124+W126)*$C$127</f>
        <v>-825.402167055534</v>
      </c>
      <c r="X127" s="137" t="n">
        <f aca="false">-(X124+X126)*$C$127</f>
        <v>-860.48887446696</v>
      </c>
      <c r="Y127" s="137" t="n">
        <f aca="false">-(Y124+Y126)*$C$127</f>
        <v>-0</v>
      </c>
      <c r="Z127" s="89"/>
      <c r="AA127" s="96" t="n">
        <f aca="false">SUM(F127:Y127)</f>
        <v>-7651.29832250262</v>
      </c>
      <c r="AB127" s="97" t="n">
        <f aca="false">AA127*$C$60</f>
        <v>-3825.64916125131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f aca="false">F46</f>
        <v>0</v>
      </c>
      <c r="G137" s="167" t="n">
        <f aca="false">G46</f>
        <v>0</v>
      </c>
      <c r="H137" s="167" t="n">
        <f aca="false">H46</f>
        <v>0</v>
      </c>
      <c r="I137" s="167" t="n">
        <f aca="false">I46</f>
        <v>0</v>
      </c>
      <c r="J137" s="167" t="n">
        <f aca="false">J46</f>
        <v>0</v>
      </c>
      <c r="K137" s="167" t="n">
        <f aca="false">K46</f>
        <v>0</v>
      </c>
      <c r="L137" s="167" t="n">
        <f aca="false">L46</f>
        <v>0</v>
      </c>
      <c r="M137" s="167" t="n">
        <f aca="false">M46</f>
        <v>0</v>
      </c>
      <c r="N137" s="167" t="n">
        <f aca="false">N46</f>
        <v>0</v>
      </c>
      <c r="O137" s="167" t="n">
        <f aca="false">O46</f>
        <v>0</v>
      </c>
      <c r="P137" s="167" t="n">
        <f aca="false">P46</f>
        <v>0</v>
      </c>
      <c r="Q137" s="167" t="n">
        <f aca="false">Q46</f>
        <v>0</v>
      </c>
      <c r="R137" s="167" t="n">
        <f aca="false">R46</f>
        <v>0</v>
      </c>
      <c r="S137" s="167" t="n">
        <f aca="false">S46</f>
        <v>0</v>
      </c>
      <c r="T137" s="167" t="n">
        <f aca="false">T46</f>
        <v>0</v>
      </c>
      <c r="U137" s="167" t="n">
        <f aca="false">U46</f>
        <v>0</v>
      </c>
      <c r="V137" s="167" t="n">
        <f aca="false">V46</f>
        <v>0</v>
      </c>
      <c r="W137" s="167" t="n">
        <f aca="false">W46</f>
        <v>0</v>
      </c>
      <c r="X137" s="167" t="n">
        <f aca="false">X46</f>
        <v>0</v>
      </c>
      <c r="Y137" s="167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0</v>
      </c>
      <c r="G138" s="164" t="n">
        <f aca="false">SUM(G33:G35)</f>
        <v>0</v>
      </c>
      <c r="H138" s="164" t="n">
        <f aca="false">SUM(H33:H35)</f>
        <v>0</v>
      </c>
      <c r="I138" s="164" t="n">
        <f aca="false">SUM(I33:I35)</f>
        <v>0</v>
      </c>
      <c r="J138" s="164" t="n">
        <f aca="false">SUM(J33:J35)</f>
        <v>0</v>
      </c>
      <c r="K138" s="164" t="n">
        <f aca="false">SUM(K33:K35)</f>
        <v>0</v>
      </c>
      <c r="L138" s="164" t="n">
        <f aca="false">SUM(L33:L35)</f>
        <v>0</v>
      </c>
      <c r="M138" s="164" t="n">
        <f aca="false">SUM(M33:M35)</f>
        <v>0</v>
      </c>
      <c r="N138" s="164" t="n">
        <f aca="false">SUM(N33:N35)</f>
        <v>0</v>
      </c>
      <c r="O138" s="164" t="n">
        <f aca="false">SUM(O33:O35)</f>
        <v>0</v>
      </c>
      <c r="P138" s="164" t="n">
        <f aca="false">SUM(P33:P35)</f>
        <v>0</v>
      </c>
      <c r="Q138" s="164" t="n">
        <f aca="false">SUM(Q33:Q35)</f>
        <v>0</v>
      </c>
      <c r="R138" s="164" t="n">
        <f aca="false">SUM(R33:R35)</f>
        <v>0</v>
      </c>
      <c r="S138" s="164" t="n">
        <f aca="false">SUM(S33:S35)</f>
        <v>0</v>
      </c>
      <c r="T138" s="164" t="n">
        <f aca="false">SUM(T33:T35)</f>
        <v>0</v>
      </c>
      <c r="U138" s="164" t="n">
        <f aca="false">SUM(U33:U35)</f>
        <v>0</v>
      </c>
      <c r="V138" s="164" t="n">
        <f aca="false">SUM(V33:V35)</f>
        <v>0</v>
      </c>
      <c r="W138" s="164" t="n">
        <f aca="false">SUM(W33:W35)</f>
        <v>0</v>
      </c>
      <c r="X138" s="164" t="n">
        <f aca="false">SUM(X33:X35)</f>
        <v>0</v>
      </c>
      <c r="Y138" s="164" t="n">
        <f aca="false">SUM(Y33:Y35)</f>
        <v>0</v>
      </c>
      <c r="Z138" s="89"/>
      <c r="AA138" s="96" t="n">
        <f aca="false">SUM(F138:Y138)</f>
        <v>0</v>
      </c>
      <c r="AB138" s="97" t="n">
        <f aca="false">AA138</f>
        <v>0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0</v>
      </c>
      <c r="G139" s="137" t="n">
        <f aca="false">G137+G138</f>
        <v>0</v>
      </c>
      <c r="H139" s="137" t="n">
        <f aca="false">H137+H138</f>
        <v>0</v>
      </c>
      <c r="I139" s="137" t="n">
        <f aca="false">I137+I138</f>
        <v>0</v>
      </c>
      <c r="J139" s="137" t="n">
        <f aca="false">J137+J138</f>
        <v>0</v>
      </c>
      <c r="K139" s="137" t="n">
        <f aca="false">K137+K138</f>
        <v>0</v>
      </c>
      <c r="L139" s="137" t="n">
        <f aca="false">L137+L138</f>
        <v>0</v>
      </c>
      <c r="M139" s="137" t="n">
        <f aca="false">M137+M138</f>
        <v>0</v>
      </c>
      <c r="N139" s="137" t="n">
        <f aca="false">N137+N138</f>
        <v>0</v>
      </c>
      <c r="O139" s="137" t="n">
        <f aca="false">O137+O138</f>
        <v>0</v>
      </c>
      <c r="P139" s="137" t="n">
        <f aca="false">P137+P138</f>
        <v>0</v>
      </c>
      <c r="Q139" s="137" t="n">
        <f aca="false">Q137+Q138</f>
        <v>0</v>
      </c>
      <c r="R139" s="137" t="n">
        <f aca="false">R137+R138</f>
        <v>0</v>
      </c>
      <c r="S139" s="137" t="n">
        <f aca="false">S137+S138</f>
        <v>0</v>
      </c>
      <c r="T139" s="137" t="n">
        <f aca="false">T137+T138</f>
        <v>0</v>
      </c>
      <c r="U139" s="137" t="n">
        <f aca="false">U137+U138</f>
        <v>0</v>
      </c>
      <c r="V139" s="137" t="n">
        <f aca="false">V137+V138</f>
        <v>0</v>
      </c>
      <c r="W139" s="137" t="n">
        <f aca="false">W137+W138</f>
        <v>0</v>
      </c>
      <c r="X139" s="137" t="n">
        <f aca="false">X137+X138</f>
        <v>0</v>
      </c>
      <c r="Y139" s="137" t="n">
        <f aca="false">Y137+Y138</f>
        <v>0</v>
      </c>
      <c r="Z139" s="89"/>
      <c r="AA139" s="96" t="n">
        <f aca="false">SUM(F139:Y139)</f>
        <v>0</v>
      </c>
      <c r="AB139" s="97" t="n">
        <f aca="false">AA139</f>
        <v>0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0</v>
      </c>
      <c r="G140" s="137" t="n">
        <f aca="false">G139*$C$140</f>
        <v>0</v>
      </c>
      <c r="H140" s="137" t="n">
        <f aca="false">H139*$C$140</f>
        <v>0</v>
      </c>
      <c r="I140" s="137" t="n">
        <f aca="false">I139*$C$140</f>
        <v>0</v>
      </c>
      <c r="J140" s="137" t="n">
        <f aca="false">J139*$C$140</f>
        <v>0</v>
      </c>
      <c r="K140" s="137" t="n">
        <f aca="false">K139*$C$140</f>
        <v>0</v>
      </c>
      <c r="L140" s="137" t="n">
        <f aca="false">L139*$C$140</f>
        <v>0</v>
      </c>
      <c r="M140" s="137" t="n">
        <f aca="false">M139*$C$140</f>
        <v>0</v>
      </c>
      <c r="N140" s="137" t="n">
        <f aca="false">N139*$C$140</f>
        <v>0</v>
      </c>
      <c r="O140" s="137" t="n">
        <f aca="false">O139*$C$140</f>
        <v>0</v>
      </c>
      <c r="P140" s="137" t="n">
        <f aca="false">P139*$C$140</f>
        <v>0</v>
      </c>
      <c r="Q140" s="137" t="n">
        <f aca="false">Q139*$C$140</f>
        <v>0</v>
      </c>
      <c r="R140" s="137" t="n">
        <f aca="false">R139*$C$140</f>
        <v>0</v>
      </c>
      <c r="S140" s="137" t="n">
        <f aca="false">S139*$C$140</f>
        <v>0</v>
      </c>
      <c r="T140" s="137" t="n">
        <f aca="false">T139*$C$140</f>
        <v>0</v>
      </c>
      <c r="U140" s="137" t="n">
        <f aca="false">U139*$C$140</f>
        <v>0</v>
      </c>
      <c r="V140" s="137" t="n">
        <f aca="false">V139*$C$140</f>
        <v>0</v>
      </c>
      <c r="W140" s="137" t="n">
        <f aca="false">W139*$C$140</f>
        <v>0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0</v>
      </c>
      <c r="AB140" s="97" t="n">
        <f aca="false">AA140</f>
        <v>0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0</v>
      </c>
      <c r="G141" s="164" t="n">
        <f aca="false">(G139-G140)*$C$141</f>
        <v>0</v>
      </c>
      <c r="H141" s="164" t="n">
        <f aca="false">(H139-H140)*$C$141</f>
        <v>0</v>
      </c>
      <c r="I141" s="164" t="n">
        <f aca="false">(I139-I140)*$C$141</f>
        <v>0</v>
      </c>
      <c r="J141" s="164" t="n">
        <f aca="false">(J139-J140)*$C$141</f>
        <v>0</v>
      </c>
      <c r="K141" s="164" t="n">
        <f aca="false">(K139-K140)*$C$141</f>
        <v>0</v>
      </c>
      <c r="L141" s="164" t="n">
        <f aca="false">(L139-L140)*$C$141</f>
        <v>0</v>
      </c>
      <c r="M141" s="164" t="n">
        <f aca="false">(M139-M140)*$C$141</f>
        <v>0</v>
      </c>
      <c r="N141" s="164" t="n">
        <f aca="false">(N139-N140)*$C$141</f>
        <v>0</v>
      </c>
      <c r="O141" s="164" t="n">
        <f aca="false">(O139-O140)*$C$141</f>
        <v>0</v>
      </c>
      <c r="P141" s="164" t="n">
        <f aca="false">(P139-P140)*$C$141</f>
        <v>0</v>
      </c>
      <c r="Q141" s="164" t="n">
        <f aca="false">(Q139-Q140)*$C$141</f>
        <v>0</v>
      </c>
      <c r="R141" s="164" t="n">
        <f aca="false">(R139-R140)*$C$141</f>
        <v>0</v>
      </c>
      <c r="S141" s="164" t="n">
        <f aca="false">(S139-S140)*$C$141</f>
        <v>0</v>
      </c>
      <c r="T141" s="164" t="n">
        <f aca="false">(T139-T140)*$C$141</f>
        <v>0</v>
      </c>
      <c r="U141" s="164" t="n">
        <f aca="false">(U139-U140)*$C$141</f>
        <v>0</v>
      </c>
      <c r="V141" s="164" t="n">
        <f aca="false">(V139-V140)*$C$141</f>
        <v>0</v>
      </c>
      <c r="W141" s="164" t="n">
        <f aca="false">(W139-W140)*$C$141</f>
        <v>0</v>
      </c>
      <c r="X141" s="164" t="n">
        <f aca="false">(X139-X140)*$C$141</f>
        <v>0</v>
      </c>
      <c r="Y141" s="164" t="n">
        <f aca="false">(Y139-Y140)*$C$141</f>
        <v>0</v>
      </c>
      <c r="Z141" s="89"/>
      <c r="AA141" s="96" t="n">
        <f aca="false">SUM(F141:Y141)</f>
        <v>0</v>
      </c>
      <c r="AB141" s="97" t="n">
        <f aca="false">AA141</f>
        <v>0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0</v>
      </c>
      <c r="G142" s="137" t="n">
        <f aca="false">G139-G140-G141</f>
        <v>0</v>
      </c>
      <c r="H142" s="137" t="n">
        <f aca="false">H139-H140-H141</f>
        <v>0</v>
      </c>
      <c r="I142" s="137" t="n">
        <f aca="false">I139-I140-I141</f>
        <v>0</v>
      </c>
      <c r="J142" s="137" t="n">
        <f aca="false">J139-J140-J141</f>
        <v>0</v>
      </c>
      <c r="K142" s="137" t="n">
        <f aca="false">K139-K140-K141</f>
        <v>0</v>
      </c>
      <c r="L142" s="137" t="n">
        <f aca="false">L139-L140-L141</f>
        <v>0</v>
      </c>
      <c r="M142" s="137" t="n">
        <f aca="false">M139-M140-M141</f>
        <v>0</v>
      </c>
      <c r="N142" s="137" t="n">
        <f aca="false">N139-N140-N141</f>
        <v>0</v>
      </c>
      <c r="O142" s="137" t="n">
        <f aca="false">O139-O140-O141</f>
        <v>0</v>
      </c>
      <c r="P142" s="137" t="n">
        <f aca="false">P139-P140-P141</f>
        <v>0</v>
      </c>
      <c r="Q142" s="137" t="n">
        <f aca="false">Q139-Q140-Q141</f>
        <v>0</v>
      </c>
      <c r="R142" s="137" t="n">
        <f aca="false">R139-R140-R141</f>
        <v>0</v>
      </c>
      <c r="S142" s="137" t="n">
        <f aca="false">S139-S140-S141</f>
        <v>0</v>
      </c>
      <c r="T142" s="137" t="n">
        <f aca="false">T139-T140-T141</f>
        <v>0</v>
      </c>
      <c r="U142" s="137" t="n">
        <f aca="false">U139-U140-U141</f>
        <v>0</v>
      </c>
      <c r="V142" s="137" t="n">
        <f aca="false">V139-V140-V141</f>
        <v>0</v>
      </c>
      <c r="W142" s="137" t="n">
        <f aca="false">W139-W140-W141</f>
        <v>0</v>
      </c>
      <c r="X142" s="137" t="n">
        <f aca="false">X139-X140-X141</f>
        <v>0</v>
      </c>
      <c r="Y142" s="137" t="n">
        <f aca="false">Y139-Y140-Y141</f>
        <v>0</v>
      </c>
      <c r="Z142" s="89"/>
      <c r="AA142" s="96" t="n">
        <f aca="false">SUM(F142:Y142)</f>
        <v>0</v>
      </c>
      <c r="AB142" s="97" t="n">
        <f aca="false">AA142</f>
        <v>0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535.435087897385</v>
      </c>
      <c r="G144" s="168" t="n">
        <f aca="false">G76</f>
        <v>410.988856053844</v>
      </c>
      <c r="H144" s="168" t="n">
        <f aca="false">H76</f>
        <v>423.119558892524</v>
      </c>
      <c r="I144" s="168" t="n">
        <f aca="false">I76</f>
        <v>427.507962310218</v>
      </c>
      <c r="J144" s="168" t="n">
        <f aca="false">J76</f>
        <v>442.754568008604</v>
      </c>
      <c r="K144" s="168" t="n">
        <f aca="false">K76</f>
        <v>453.316669136446</v>
      </c>
      <c r="L144" s="168" t="n">
        <f aca="false">L76</f>
        <v>464.347309360458</v>
      </c>
      <c r="M144" s="168" t="n">
        <f aca="false">M76</f>
        <v>485.584493192546</v>
      </c>
      <c r="N144" s="168" t="n">
        <f aca="false">N76</f>
        <v>492.732250185172</v>
      </c>
      <c r="O144" s="168" t="n">
        <f aca="false">O76</f>
        <v>500.182148296156</v>
      </c>
      <c r="P144" s="168" t="n">
        <f aca="false">P76</f>
        <v>507.34790466991</v>
      </c>
      <c r="Q144" s="168" t="n">
        <f aca="false">Q76</f>
        <v>530.788661769513</v>
      </c>
      <c r="R144" s="168" t="n">
        <f aca="false">R76</f>
        <v>523.901916867159</v>
      </c>
      <c r="S144" s="168" t="n">
        <f aca="false">S76</f>
        <v>516.167749466194</v>
      </c>
      <c r="T144" s="168" t="n">
        <f aca="false">T76</f>
        <v>506.855343648516</v>
      </c>
      <c r="U144" s="168" t="n">
        <f aca="false">U76</f>
        <v>496.249693525114</v>
      </c>
      <c r="V144" s="168" t="n">
        <f aca="false">V76</f>
        <v>527.002513699385</v>
      </c>
      <c r="W144" s="168" t="n">
        <f aca="false">W76</f>
        <v>558.65611940871</v>
      </c>
      <c r="X144" s="168" t="n">
        <f aca="false">X76</f>
        <v>591.236633433605</v>
      </c>
      <c r="Y144" s="168" t="n">
        <f aca="false">Y76</f>
        <v>0</v>
      </c>
      <c r="Z144" s="89"/>
      <c r="AA144" s="96" t="n">
        <f aca="false">SUM(F144:Y144)</f>
        <v>9394.17543982146</v>
      </c>
      <c r="AB144" s="97" t="n">
        <f aca="false">AA144</f>
        <v>9394.17543982146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535.435087897385</v>
      </c>
      <c r="G145" s="154" t="n">
        <f aca="false">G142+G144</f>
        <v>410.988856053844</v>
      </c>
      <c r="H145" s="154" t="n">
        <f aca="false">H142+H144</f>
        <v>423.119558892524</v>
      </c>
      <c r="I145" s="154" t="n">
        <f aca="false">I142+I144</f>
        <v>427.507962310218</v>
      </c>
      <c r="J145" s="154" t="n">
        <f aca="false">J142+J144</f>
        <v>442.754568008604</v>
      </c>
      <c r="K145" s="154" t="n">
        <f aca="false">K142+K144</f>
        <v>453.316669136446</v>
      </c>
      <c r="L145" s="154" t="n">
        <f aca="false">L142+L144</f>
        <v>464.347309360458</v>
      </c>
      <c r="M145" s="154" t="n">
        <f aca="false">M142+M144</f>
        <v>485.584493192546</v>
      </c>
      <c r="N145" s="154" t="n">
        <f aca="false">N142+N144</f>
        <v>492.732250185172</v>
      </c>
      <c r="O145" s="154" t="n">
        <f aca="false">O142+O144</f>
        <v>500.182148296156</v>
      </c>
      <c r="P145" s="154" t="n">
        <f aca="false">P142+P144</f>
        <v>507.34790466991</v>
      </c>
      <c r="Q145" s="154" t="n">
        <f aca="false">Q142+Q144</f>
        <v>530.788661769513</v>
      </c>
      <c r="R145" s="154" t="n">
        <f aca="false">R142+R144</f>
        <v>523.901916867159</v>
      </c>
      <c r="S145" s="154" t="n">
        <f aca="false">S142+S144</f>
        <v>516.167749466194</v>
      </c>
      <c r="T145" s="154" t="n">
        <f aca="false">T142+T144</f>
        <v>506.855343648516</v>
      </c>
      <c r="U145" s="154" t="n">
        <f aca="false">U142+U144</f>
        <v>496.249693525114</v>
      </c>
      <c r="V145" s="154" t="n">
        <f aca="false">V142+V144</f>
        <v>527.002513699385</v>
      </c>
      <c r="W145" s="154" t="n">
        <f aca="false">W142+W144</f>
        <v>558.65611940871</v>
      </c>
      <c r="X145" s="154" t="n">
        <f aca="false">X142+X144</f>
        <v>591.236633433605</v>
      </c>
      <c r="Y145" s="154" t="n">
        <f aca="false">Y142+Y144</f>
        <v>0</v>
      </c>
      <c r="Z145" s="89"/>
      <c r="AA145" s="96" t="n">
        <f aca="false">SUM(F145:Y145)</f>
        <v>9394.17543982146</v>
      </c>
      <c r="AB145" s="97" t="n">
        <f aca="false">AA145</f>
        <v>9394.17543982146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0</v>
      </c>
      <c r="G150" s="133" t="n">
        <f aca="false">G142</f>
        <v>0</v>
      </c>
      <c r="H150" s="133" t="n">
        <f aca="false">H142</f>
        <v>0</v>
      </c>
      <c r="I150" s="133" t="n">
        <f aca="false">I142</f>
        <v>0</v>
      </c>
      <c r="J150" s="133" t="n">
        <f aca="false">J142</f>
        <v>0</v>
      </c>
      <c r="K150" s="133" t="n">
        <f aca="false">K142</f>
        <v>0</v>
      </c>
      <c r="L150" s="133" t="n">
        <f aca="false">L142</f>
        <v>0</v>
      </c>
      <c r="M150" s="133" t="n">
        <f aca="false">M142</f>
        <v>0</v>
      </c>
      <c r="N150" s="133" t="n">
        <f aca="false">N142</f>
        <v>0</v>
      </c>
      <c r="O150" s="133" t="n">
        <f aca="false">O142</f>
        <v>0</v>
      </c>
      <c r="P150" s="133" t="n">
        <f aca="false">P142</f>
        <v>0</v>
      </c>
      <c r="Q150" s="133" t="n">
        <f aca="false">Q142</f>
        <v>0</v>
      </c>
      <c r="R150" s="133" t="n">
        <f aca="false">R142</f>
        <v>0</v>
      </c>
      <c r="S150" s="133" t="n">
        <f aca="false">S142</f>
        <v>0</v>
      </c>
      <c r="T150" s="133" t="n">
        <f aca="false">T142</f>
        <v>0</v>
      </c>
      <c r="U150" s="133" t="n">
        <f aca="false">U142</f>
        <v>0</v>
      </c>
      <c r="V150" s="133" t="n">
        <f aca="false">V142</f>
        <v>0</v>
      </c>
      <c r="W150" s="133" t="n">
        <f aca="false">W142</f>
        <v>0</v>
      </c>
      <c r="X150" s="133" t="n">
        <f aca="false">X142</f>
        <v>0</v>
      </c>
      <c r="Y150" s="133" t="n">
        <f aca="false">Y142</f>
        <v>0</v>
      </c>
      <c r="Z150" s="89"/>
      <c r="AA150" s="96" t="n">
        <f aca="false">SUM(F150:Y150)</f>
        <v>0</v>
      </c>
      <c r="AB150" s="97" t="n">
        <f aca="false">AA150</f>
        <v>0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 t="n">
        <v>0</v>
      </c>
      <c r="G151" s="170" t="n">
        <v>0</v>
      </c>
      <c r="H151" s="170" t="n">
        <v>0</v>
      </c>
      <c r="I151" s="170" t="n">
        <v>0</v>
      </c>
      <c r="J151" s="170" t="n">
        <v>0</v>
      </c>
      <c r="K151" s="170" t="n">
        <v>0</v>
      </c>
      <c r="L151" s="170" t="n">
        <v>0</v>
      </c>
      <c r="M151" s="170" t="n">
        <v>0</v>
      </c>
      <c r="N151" s="170" t="n">
        <v>0</v>
      </c>
      <c r="O151" s="170" t="n">
        <v>0</v>
      </c>
      <c r="P151" s="170" t="n">
        <v>0</v>
      </c>
      <c r="Q151" s="170" t="n">
        <v>0</v>
      </c>
      <c r="R151" s="170" t="n">
        <v>0</v>
      </c>
      <c r="S151" s="170" t="n">
        <v>0</v>
      </c>
      <c r="T151" s="170" t="n">
        <v>0</v>
      </c>
      <c r="U151" s="170" t="n">
        <v>0</v>
      </c>
      <c r="V151" s="170" t="n">
        <v>0</v>
      </c>
      <c r="W151" s="170" t="n">
        <v>0</v>
      </c>
      <c r="X151" s="170" t="n">
        <v>0</v>
      </c>
      <c r="Y151" s="170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0</v>
      </c>
      <c r="G152" s="133" t="n">
        <f aca="false">G150+G151</f>
        <v>0</v>
      </c>
      <c r="H152" s="133" t="n">
        <f aca="false">H150+H151</f>
        <v>0</v>
      </c>
      <c r="I152" s="133" t="n">
        <f aca="false">I150+I151</f>
        <v>0</v>
      </c>
      <c r="J152" s="133" t="n">
        <f aca="false">J150+J151</f>
        <v>0</v>
      </c>
      <c r="K152" s="133" t="n">
        <f aca="false">K150+K151</f>
        <v>0</v>
      </c>
      <c r="L152" s="133" t="n">
        <f aca="false">L150+L151</f>
        <v>0</v>
      </c>
      <c r="M152" s="133" t="n">
        <f aca="false">M150+M151</f>
        <v>0</v>
      </c>
      <c r="N152" s="133" t="n">
        <f aca="false">N150+N151</f>
        <v>0</v>
      </c>
      <c r="O152" s="133" t="n">
        <f aca="false">O150+O151</f>
        <v>0</v>
      </c>
      <c r="P152" s="133" t="n">
        <f aca="false">P150+P151</f>
        <v>0</v>
      </c>
      <c r="Q152" s="133" t="n">
        <f aca="false">Q150+Q151</f>
        <v>0</v>
      </c>
      <c r="R152" s="133" t="n">
        <f aca="false">R150+R151</f>
        <v>0</v>
      </c>
      <c r="S152" s="133" t="n">
        <f aca="false">S150+S151</f>
        <v>0</v>
      </c>
      <c r="T152" s="133" t="n">
        <f aca="false">T150+T151</f>
        <v>0</v>
      </c>
      <c r="U152" s="133" t="n">
        <f aca="false">U150+U151</f>
        <v>0</v>
      </c>
      <c r="V152" s="133" t="n">
        <f aca="false">V150+V151</f>
        <v>0</v>
      </c>
      <c r="W152" s="133" t="n">
        <f aca="false">W150+W151</f>
        <v>0</v>
      </c>
      <c r="X152" s="133" t="n">
        <f aca="false">X150+X151</f>
        <v>0</v>
      </c>
      <c r="Y152" s="133" t="n">
        <f aca="false">Y150+Y151</f>
        <v>0</v>
      </c>
      <c r="Z152" s="89"/>
      <c r="AA152" s="96" t="n">
        <f aca="false">SUM(F152:Y152)</f>
        <v>0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0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11223.3642394404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0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11223.3642394404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/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/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/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/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106"/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106"/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/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106"/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/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/>
      <c r="B178" s="106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/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106"/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106"/>
      <c r="B181" s="79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106"/>
      <c r="B182" s="79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/>
      <c r="B183" s="106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3.5" hidden="false" customHeight="false" outlineLevel="1" collapsed="false">
      <c r="A184" s="130"/>
      <c r="B184" s="79"/>
      <c r="C184" s="79"/>
      <c r="D184" s="62"/>
      <c r="E184" s="79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06"/>
      <c r="B185" s="79"/>
      <c r="C185" s="183"/>
      <c r="D185" s="62"/>
      <c r="E185" s="62"/>
      <c r="F185" s="62"/>
      <c r="G185" s="184"/>
      <c r="H185" s="185"/>
      <c r="I185" s="185"/>
      <c r="J185" s="185"/>
      <c r="K185" s="185"/>
      <c r="L185" s="185"/>
      <c r="M185" s="185"/>
      <c r="N185" s="185"/>
      <c r="O185" s="185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106"/>
      <c r="B186" s="186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186"/>
      <c r="B187" s="186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86"/>
      <c r="B188" s="186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86"/>
      <c r="B189" s="79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106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06"/>
      <c r="B191" s="106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106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79"/>
      <c r="B194" s="106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06"/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8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23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8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5" hidden="false" customHeight="tru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4.2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88"/>
      <c r="B236" s="88"/>
      <c r="C236" s="8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customFormat="false" ht="12.75" hidden="false" customHeight="false" outlineLevel="1" collapsed="false">
      <c r="A237" s="123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8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6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3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45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6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2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2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8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23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8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88"/>
      <c r="B282" s="88"/>
      <c r="C282" s="88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88"/>
      <c r="C284" s="1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88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06"/>
      <c r="B287" s="106"/>
      <c r="C287" s="106"/>
      <c r="D287" s="106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88"/>
      <c r="C292" s="88"/>
      <c r="D292" s="88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79"/>
      <c r="B293" s="79"/>
      <c r="C293" s="79"/>
      <c r="D293" s="7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06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06"/>
      <c r="C315" s="106"/>
      <c r="D315" s="106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79"/>
      <c r="B316" s="79"/>
      <c r="C316" s="79"/>
      <c r="D316" s="7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79"/>
      <c r="C323" s="79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79"/>
      <c r="B326" s="79"/>
      <c r="C326" s="79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92"/>
      <c r="C327" s="192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88"/>
      <c r="C328" s="188"/>
      <c r="D328" s="188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93"/>
      <c r="C330" s="193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194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  <c r="AA339" s="195"/>
      <c r="AB339" s="195"/>
      <c r="AC339" s="195"/>
      <c r="AD339" s="195"/>
      <c r="AE339" s="195"/>
      <c r="AF339" s="195"/>
      <c r="AG339" s="195"/>
      <c r="AH339" s="195"/>
      <c r="AI339" s="195"/>
      <c r="AJ339" s="195"/>
      <c r="AK339" s="195"/>
      <c r="AL339" s="195"/>
      <c r="AM339" s="195"/>
      <c r="AN339" s="195"/>
      <c r="AO339" s="195"/>
      <c r="AP339" s="195"/>
      <c r="AQ339" s="195"/>
      <c r="AR339" s="195"/>
      <c r="AS339" s="195"/>
      <c r="AT339" s="195"/>
      <c r="AU339" s="195"/>
      <c r="AV339" s="195"/>
      <c r="AW339" s="195"/>
      <c r="AX339" s="195"/>
      <c r="AY339" s="195"/>
      <c r="AZ339" s="195"/>
      <c r="BA339" s="195"/>
      <c r="BB339" s="195"/>
      <c r="BC339" s="195"/>
      <c r="BD339" s="195"/>
      <c r="BE339" s="195"/>
      <c r="BF339" s="195"/>
      <c r="BG339" s="195"/>
      <c r="BH339" s="195"/>
      <c r="BI339" s="195"/>
      <c r="BJ339" s="195"/>
      <c r="BK339" s="195"/>
      <c r="BL339" s="195"/>
      <c r="BM339" s="195"/>
      <c r="BN339" s="195"/>
      <c r="BO339" s="195"/>
      <c r="BP339" s="195"/>
      <c r="BQ339" s="195"/>
      <c r="BR339" s="195"/>
      <c r="BS339" s="195"/>
      <c r="BT339" s="195"/>
      <c r="BU339" s="195"/>
      <c r="BV339" s="195"/>
      <c r="BW339" s="195"/>
      <c r="BX339" s="195"/>
      <c r="BY339" s="195"/>
      <c r="BZ339" s="195"/>
      <c r="CA339" s="195"/>
      <c r="CB339" s="195"/>
      <c r="CC339" s="195"/>
      <c r="CD339" s="195"/>
      <c r="CE339" s="195"/>
      <c r="CF339" s="195"/>
      <c r="CG339" s="195"/>
      <c r="CH339" s="195"/>
      <c r="CI339" s="195"/>
      <c r="CJ339" s="195"/>
      <c r="CK339" s="195"/>
      <c r="CL339" s="195"/>
      <c r="CM339" s="195"/>
      <c r="CN339" s="195"/>
      <c r="CO339" s="195"/>
      <c r="CP339" s="195"/>
      <c r="CQ339" s="195"/>
      <c r="CR339" s="195"/>
      <c r="CS339" s="195"/>
      <c r="CT339" s="195"/>
      <c r="CU339" s="195"/>
      <c r="CV339" s="195"/>
      <c r="CW339" s="195"/>
      <c r="CX339" s="195"/>
      <c r="CY339" s="195"/>
      <c r="CZ339" s="195"/>
      <c r="DA339" s="195"/>
      <c r="DB339" s="195"/>
      <c r="DC339" s="195"/>
      <c r="DD339" s="195"/>
      <c r="DE339" s="195"/>
      <c r="DF339" s="195"/>
      <c r="DG339" s="195"/>
      <c r="DH339" s="195"/>
      <c r="DI339" s="195"/>
      <c r="DJ339" s="195"/>
      <c r="DK339" s="195"/>
      <c r="DL339" s="195"/>
      <c r="DM339" s="195"/>
      <c r="DN339" s="195"/>
      <c r="DO339" s="195"/>
      <c r="DP339" s="195"/>
      <c r="DQ339" s="195"/>
      <c r="DR339" s="195"/>
      <c r="DS339" s="195"/>
      <c r="DT339" s="195"/>
      <c r="DU339" s="195"/>
      <c r="DV339" s="195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H339" s="195"/>
      <c r="EI339" s="195"/>
      <c r="EJ339" s="195"/>
      <c r="EK339" s="195"/>
      <c r="EL339" s="195"/>
      <c r="EM339" s="195"/>
      <c r="EN339" s="195"/>
      <c r="EO339" s="195"/>
      <c r="EP339" s="195"/>
      <c r="EQ339" s="195"/>
      <c r="ER339" s="195"/>
      <c r="ES339" s="195"/>
      <c r="ET339" s="195"/>
      <c r="EU339" s="195"/>
      <c r="EV339" s="195"/>
      <c r="EW339" s="195"/>
      <c r="EX339" s="195"/>
      <c r="EY339" s="195"/>
      <c r="EZ339" s="195"/>
      <c r="FA339" s="195"/>
      <c r="FB339" s="195"/>
      <c r="FC339" s="195"/>
      <c r="FD339" s="195"/>
      <c r="FE339" s="195"/>
      <c r="FF339" s="195"/>
      <c r="FG339" s="195"/>
      <c r="FH339" s="195"/>
      <c r="FI339" s="195"/>
      <c r="FJ339" s="195"/>
      <c r="FK339" s="195"/>
      <c r="FL339" s="195"/>
      <c r="FM339" s="195"/>
      <c r="FN339" s="195"/>
      <c r="FO339" s="195"/>
      <c r="FP339" s="195"/>
      <c r="FQ339" s="195"/>
      <c r="FR339" s="195"/>
      <c r="FS339" s="195"/>
      <c r="FT339" s="195"/>
      <c r="FU339" s="195"/>
      <c r="FV339" s="195"/>
      <c r="FW339" s="195"/>
      <c r="FX339" s="195"/>
      <c r="FY339" s="195"/>
      <c r="FZ339" s="195"/>
      <c r="GA339" s="195"/>
      <c r="GB339" s="195"/>
      <c r="GC339" s="195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95"/>
      <c r="HO339" s="195"/>
      <c r="HP339" s="195"/>
      <c r="HQ339" s="195"/>
      <c r="HR339" s="195"/>
      <c r="HS339" s="195"/>
      <c r="HT339" s="195"/>
      <c r="HU339" s="195"/>
      <c r="HV339" s="195"/>
      <c r="HW339" s="195"/>
      <c r="HX339" s="195"/>
      <c r="HY339" s="195"/>
      <c r="HZ339" s="195"/>
      <c r="IA339" s="195"/>
      <c r="IB339" s="195"/>
      <c r="IC339" s="195"/>
      <c r="ID339" s="195"/>
      <c r="IE339" s="195"/>
      <c r="IF339" s="195"/>
      <c r="IG339" s="195"/>
      <c r="IH339" s="195"/>
      <c r="II339" s="195"/>
      <c r="IJ339" s="195"/>
      <c r="IK339" s="195"/>
      <c r="IL339" s="195"/>
      <c r="IM339" s="195"/>
      <c r="IN339" s="195"/>
      <c r="IO339" s="195"/>
      <c r="IP339" s="195"/>
      <c r="IQ339" s="195"/>
      <c r="IR339" s="195"/>
      <c r="IS339" s="195"/>
      <c r="IT339" s="195"/>
      <c r="IU339" s="195"/>
      <c r="IV339" s="195"/>
      <c r="IW339" s="195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79"/>
      <c r="B343" s="196"/>
      <c r="C343" s="196"/>
      <c r="D343" s="196"/>
      <c r="E343" s="79"/>
      <c r="F343" s="79"/>
      <c r="G343" s="197"/>
      <c r="H343" s="197"/>
      <c r="I343" s="197"/>
      <c r="J343" s="197"/>
      <c r="K343" s="197"/>
      <c r="L343" s="19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198"/>
      <c r="C344" s="198"/>
      <c r="D344" s="198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94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107"/>
      <c r="H350" s="107"/>
      <c r="I350" s="107"/>
      <c r="J350" s="107"/>
      <c r="K350" s="107"/>
      <c r="L350" s="107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06"/>
      <c r="B351" s="79"/>
      <c r="C351" s="79"/>
      <c r="D351" s="79"/>
      <c r="E351" s="79"/>
      <c r="F351" s="79"/>
      <c r="G351" s="198"/>
      <c r="H351" s="198"/>
      <c r="I351" s="198"/>
      <c r="J351" s="198"/>
      <c r="K351" s="198"/>
      <c r="L351" s="198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181"/>
      <c r="C352" s="181"/>
      <c r="D352" s="181"/>
      <c r="E352" s="79"/>
      <c r="F352" s="79"/>
      <c r="G352" s="200"/>
      <c r="H352" s="200"/>
      <c r="I352" s="200"/>
      <c r="J352" s="200"/>
      <c r="K352" s="200"/>
      <c r="L352" s="200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99"/>
      <c r="B353" s="79"/>
      <c r="C353" s="79"/>
      <c r="D353" s="79"/>
      <c r="E353" s="79"/>
      <c r="F353" s="79"/>
      <c r="G353" s="200"/>
      <c r="H353" s="200"/>
      <c r="I353" s="200"/>
      <c r="J353" s="200"/>
      <c r="K353" s="200"/>
      <c r="L353" s="200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79"/>
      <c r="C354" s="79"/>
      <c r="D354" s="79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198"/>
      <c r="H356" s="198"/>
      <c r="I356" s="198"/>
      <c r="J356" s="198"/>
      <c r="K356" s="198"/>
      <c r="L356" s="198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06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45"/>
      <c r="F361" s="45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06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19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19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45"/>
      <c r="F367" s="45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79"/>
      <c r="E375" s="201"/>
      <c r="F375" s="201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181"/>
      <c r="E376" s="45"/>
      <c r="F376" s="45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79"/>
      <c r="F378" s="79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1"/>
      <c r="H384" s="201"/>
      <c r="I384" s="201"/>
      <c r="J384" s="201"/>
      <c r="K384" s="201"/>
      <c r="L384" s="201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190"/>
      <c r="H385" s="190"/>
      <c r="I385" s="190"/>
      <c r="J385" s="190"/>
      <c r="K385" s="190"/>
      <c r="L385" s="190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90"/>
      <c r="C393" s="90"/>
      <c r="D393" s="90"/>
      <c r="E393" s="91"/>
      <c r="F393" s="91"/>
      <c r="G393" s="91"/>
      <c r="H393" s="90"/>
      <c r="I393" s="90"/>
      <c r="J393" s="91"/>
      <c r="K393" s="91"/>
      <c r="L393" s="90"/>
      <c r="M393" s="91"/>
      <c r="N393" s="91"/>
      <c r="O393" s="91"/>
      <c r="P393" s="90"/>
      <c r="Q393" s="91"/>
      <c r="R393" s="91"/>
      <c r="S393" s="79"/>
      <c r="T393" s="79"/>
      <c r="U393" s="79"/>
      <c r="V393" s="79"/>
      <c r="W393" s="79"/>
      <c r="X393" s="91"/>
      <c r="Y393" s="79"/>
    </row>
    <row r="394" customFormat="false" ht="12.75" hidden="true" customHeight="false" outlineLevel="2" collapsed="false">
      <c r="A394" s="106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201"/>
      <c r="C398" s="201"/>
      <c r="D398" s="201"/>
      <c r="E398" s="201"/>
      <c r="F398" s="201"/>
      <c r="G398" s="20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  <c r="Z400" s="190"/>
      <c r="AA400" s="190"/>
      <c r="AB400" s="190"/>
      <c r="AC400" s="190"/>
      <c r="AD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79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190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tru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88"/>
      <c r="C411" s="88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88"/>
      <c r="C413" s="1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88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customFormat="false" ht="12.75" hidden="false" customHeight="false" outlineLevel="1" collapsed="false">
      <c r="A416" s="106"/>
      <c r="B416" s="106"/>
      <c r="C416" s="106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88"/>
      <c r="C421" s="88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79"/>
      <c r="B422" s="79"/>
      <c r="C422" s="7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06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91"/>
      <c r="C438" s="191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79"/>
      <c r="B440" s="79"/>
      <c r="C440" s="7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79"/>
      <c r="C445" s="7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88"/>
      <c r="B453" s="191"/>
      <c r="C453" s="191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88"/>
      <c r="C461" s="88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88"/>
      <c r="C463" s="1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88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06"/>
      <c r="B466" s="106"/>
      <c r="C466" s="106"/>
      <c r="D466" s="106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06"/>
      <c r="B473" s="106"/>
      <c r="C473" s="106"/>
      <c r="D473" s="106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06"/>
      <c r="B486" s="106"/>
      <c r="C486" s="106"/>
      <c r="D486" s="106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79"/>
      <c r="B487" s="106"/>
      <c r="C487" s="106"/>
      <c r="D487" s="106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89"/>
      <c r="B488" s="189"/>
      <c r="C488" s="189"/>
      <c r="D488" s="189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91"/>
      <c r="C490" s="191"/>
      <c r="D490" s="191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79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</row>
    <row r="500" customFormat="false" ht="12.75" hidden="false" customHeight="false" outlineLevel="1" collapsed="false">
      <c r="A500" s="79"/>
      <c r="B500" s="190"/>
      <c r="C500" s="190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79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106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79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106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106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79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79"/>
      <c r="F522" s="79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88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106"/>
      <c r="B530" s="79"/>
      <c r="C530" s="79"/>
      <c r="D530" s="79"/>
      <c r="E530" s="79"/>
      <c r="F530" s="79"/>
      <c r="G530" s="62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19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9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06"/>
      <c r="B537" s="79"/>
      <c r="C537" s="79"/>
      <c r="D537" s="79"/>
      <c r="E537" s="79"/>
      <c r="F537" s="79"/>
      <c r="G537" s="62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79"/>
      <c r="E538" s="79"/>
      <c r="F538" s="79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106"/>
      <c r="B540" s="79"/>
      <c r="C540" s="79"/>
      <c r="D540" s="79"/>
      <c r="E540" s="79"/>
      <c r="F540" s="79"/>
      <c r="G540" s="62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181"/>
      <c r="C541" s="181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3"/>
      <c r="G545" s="203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5"/>
      <c r="G546" s="206"/>
      <c r="H546" s="203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6"/>
      <c r="C547" s="206"/>
      <c r="D547" s="206"/>
      <c r="E547" s="206"/>
      <c r="F547" s="69"/>
      <c r="G547" s="192"/>
      <c r="H547" s="192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192"/>
      <c r="C548" s="192"/>
      <c r="D548" s="192"/>
      <c r="E548" s="192"/>
      <c r="F548" s="192"/>
      <c r="G548" s="207"/>
      <c r="H548" s="192"/>
      <c r="I548" s="69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8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23"/>
      <c r="B550" s="203"/>
      <c r="C550" s="203"/>
      <c r="D550" s="203"/>
      <c r="E550" s="203"/>
      <c r="F550" s="203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03"/>
      <c r="C551" s="203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11"/>
      <c r="C553" s="211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8"/>
      <c r="B554" s="208"/>
      <c r="C554" s="208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6"/>
      <c r="B555" s="204"/>
      <c r="C555" s="204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3"/>
      <c r="B556" s="203"/>
      <c r="C556" s="20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125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23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2"/>
      <c r="B575" s="213"/>
      <c r="C575" s="213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3.9" hidden="false" customHeight="true" outlineLevel="1" collapsed="false">
      <c r="A577" s="118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8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4"/>
      <c r="C584" s="204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8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217"/>
      <c r="B606" s="79"/>
      <c r="C606" s="79"/>
      <c r="D606" s="79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88"/>
      <c r="B608" s="88"/>
      <c r="C608" s="8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06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7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06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8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tru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" activeCellId="0" sqref="C1:D1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29</v>
      </c>
      <c r="C1" s="80" t="n">
        <v>12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Z8" s="37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Z9" s="37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371" t="n">
        <v>1</v>
      </c>
      <c r="E10" s="372" t="n">
        <f aca="false">[21]Financials!I$11</f>
        <v>1082.71865046272</v>
      </c>
      <c r="F10" s="372" t="n">
        <f aca="false">[21]Financials!J$11</f>
        <v>1082.71865046272</v>
      </c>
      <c r="G10" s="372" t="n">
        <f aca="false">[21]Financials!K$11</f>
        <v>1082.71865046272</v>
      </c>
      <c r="H10" s="372" t="n">
        <f aca="false">[21]Financials!L$11</f>
        <v>1082.71865046272</v>
      </c>
      <c r="I10" s="372" t="n">
        <f aca="false">[21]Financials!M$11</f>
        <v>1082.71865046272</v>
      </c>
      <c r="J10" s="372" t="n">
        <f aca="false">[21]Financials!N$11</f>
        <v>1082.71865046272</v>
      </c>
      <c r="K10" s="372" t="n">
        <f aca="false">[21]Financials!O$11</f>
        <v>1082.71865046272</v>
      </c>
      <c r="L10" s="372" t="n">
        <f aca="false">[21]Financials!P$11</f>
        <v>1082.71865046272</v>
      </c>
      <c r="M10" s="372" t="n">
        <f aca="false">[21]Financials!Q$11</f>
        <v>1082.71865046272</v>
      </c>
      <c r="N10" s="372" t="n">
        <f aca="false">[21]Financials!R$11</f>
        <v>1082.71865046272</v>
      </c>
      <c r="O10" s="372" t="n">
        <f aca="false">[21]Financials!S$11</f>
        <v>1082.71865046272</v>
      </c>
      <c r="P10" s="372" t="n">
        <f aca="false">[21]Financials!T$11</f>
        <v>1082.71865046272</v>
      </c>
      <c r="Q10" s="372" t="n">
        <f aca="false">[21]Financials!U$11</f>
        <v>1082.71865046272</v>
      </c>
      <c r="R10" s="372" t="n">
        <f aca="false">[21]Financials!V$11</f>
        <v>1082.71865046272</v>
      </c>
      <c r="S10" s="372" t="n">
        <f aca="false">[21]Financials!W$11</f>
        <v>1082.71865046272</v>
      </c>
      <c r="T10" s="372" t="n">
        <f aca="false">[21]Financials!X$11</f>
        <v>1082.71865046272</v>
      </c>
      <c r="U10" s="372" t="n">
        <f aca="false">[21]Financials!Y$11</f>
        <v>601.92301996925</v>
      </c>
      <c r="V10" s="372" t="n">
        <f aca="false">[21]Financials!Z$11</f>
        <v>601.92301996925</v>
      </c>
      <c r="W10" s="372" t="n">
        <f aca="false">[21]Financials!AA$11</f>
        <v>601.92301996925</v>
      </c>
      <c r="X10" s="372" t="n">
        <f aca="false">[21]Financials!AB$11</f>
        <v>0</v>
      </c>
      <c r="Y10" s="372" t="n">
        <f aca="false">[21]Financials!AC$11</f>
        <v>0</v>
      </c>
      <c r="Z10" s="370"/>
      <c r="AA10" s="96" t="n">
        <f aca="false">SUM(F10:Y10)</f>
        <v>18046.5488168485</v>
      </c>
      <c r="AB10" s="97" t="n">
        <f aca="false">AA10*$C$60</f>
        <v>9023.27440842427</v>
      </c>
    </row>
    <row r="11" customFormat="false" ht="12.75" hidden="false" customHeight="false" outlineLevel="0" collapsed="false">
      <c r="A11" s="94" t="s">
        <v>97</v>
      </c>
      <c r="B11" s="90"/>
      <c r="C11" s="90"/>
      <c r="D11" s="371" t="n">
        <v>1</v>
      </c>
      <c r="E11" s="372" t="n">
        <f aca="false">[21]Financials!I$10</f>
        <v>1103.26152193376</v>
      </c>
      <c r="F11" s="372" t="n">
        <f aca="false">[21]Financials!J$10</f>
        <v>1158.51148813262</v>
      </c>
      <c r="G11" s="372" t="n">
        <f aca="false">[21]Financials!K$10</f>
        <v>1205.6193574728</v>
      </c>
      <c r="H11" s="372" t="n">
        <f aca="false">[21]Financials!L$10</f>
        <v>1253.27551919876</v>
      </c>
      <c r="I11" s="372" t="n">
        <f aca="false">[21]Financials!M$10</f>
        <v>1295.48334456455</v>
      </c>
      <c r="J11" s="372" t="n">
        <f aca="false">[21]Financials!N$10</f>
        <v>1347.67651832455</v>
      </c>
      <c r="K11" s="372" t="n">
        <f aca="false">[21]Financials!O$10</f>
        <v>1397.72472531368</v>
      </c>
      <c r="L11" s="372" t="n">
        <f aca="false">[21]Financials!P$10</f>
        <v>1431.42740554686</v>
      </c>
      <c r="M11" s="372" t="n">
        <f aca="false">[21]Financials!Q$10</f>
        <v>1474.23272299665</v>
      </c>
      <c r="N11" s="372" t="n">
        <f aca="false">[21]Financials!R$10</f>
        <v>1507.5152897667</v>
      </c>
      <c r="O11" s="372" t="n">
        <f aca="false">[21]Financials!S$10</f>
        <v>1541.70618323205</v>
      </c>
      <c r="P11" s="372" t="n">
        <f aca="false">[21]Financials!T$10</f>
        <v>1585.27273426519</v>
      </c>
      <c r="Q11" s="372" t="n">
        <f aca="false">[21]Financials!U$10</f>
        <v>1643.43724393474</v>
      </c>
      <c r="R11" s="372" t="n">
        <f aca="false">[21]Financials!V$10</f>
        <v>1681.3172392615</v>
      </c>
      <c r="S11" s="372" t="n">
        <f aca="false">[21]Financials!W$10</f>
        <v>1720.18719796092</v>
      </c>
      <c r="T11" s="372" t="n">
        <f aca="false">[21]Financials!X$10</f>
        <v>1755.64435642075</v>
      </c>
      <c r="U11" s="372" t="n">
        <f aca="false">[21]Financials!Y$10</f>
        <v>770.224052493219</v>
      </c>
      <c r="V11" s="372" t="n">
        <f aca="false">[21]Financials!Z$10</f>
        <v>781.681823401245</v>
      </c>
      <c r="W11" s="372" t="n">
        <f aca="false">[21]Financials!AA$10</f>
        <v>793.156386593791</v>
      </c>
      <c r="X11" s="372" t="n">
        <f aca="false">[21]Financials!AB$10</f>
        <v>0</v>
      </c>
      <c r="Y11" s="372" t="n">
        <f aca="false">[21]Financials!AC$10</f>
        <v>0</v>
      </c>
      <c r="Z11" s="370"/>
      <c r="AA11" s="96" t="n">
        <f aca="false">SUM(F11:Y11)</f>
        <v>24344.0935888806</v>
      </c>
      <c r="AB11" s="97" t="n">
        <f aca="false">AA11*$C$60</f>
        <v>12172.0467944403</v>
      </c>
    </row>
    <row r="12" customFormat="false" ht="12.75" hidden="false" customHeight="false" outlineLevel="0" collapsed="false">
      <c r="A12" s="94" t="s">
        <v>98</v>
      </c>
      <c r="B12" s="90"/>
      <c r="C12" s="90"/>
      <c r="D12" s="371" t="n">
        <v>1</v>
      </c>
      <c r="E12" s="372" t="n">
        <f aca="false">[21]Financials!I$12+[21]Financials!I$13</f>
        <v>2338.30191</v>
      </c>
      <c r="F12" s="372" t="n">
        <f aca="false">[21]Financials!J$12+[21]Financials!J$13</f>
        <v>169.452</v>
      </c>
      <c r="G12" s="372" t="n">
        <f aca="false">[21]Financials!K$12+[21]Financials!K$13</f>
        <v>0</v>
      </c>
      <c r="H12" s="372" t="n">
        <f aca="false">[21]Financials!L$12+[21]Financials!L$13</f>
        <v>0</v>
      </c>
      <c r="I12" s="372" t="n">
        <f aca="false">[21]Financials!M$12+[21]Financials!M$13</f>
        <v>0</v>
      </c>
      <c r="J12" s="372" t="n">
        <f aca="false">[21]Financials!N$12+[21]Financials!N$13</f>
        <v>0</v>
      </c>
      <c r="K12" s="372" t="n">
        <f aca="false">[21]Financials!O$12+[21]Financials!O$13</f>
        <v>0</v>
      </c>
      <c r="L12" s="372" t="n">
        <f aca="false">[21]Financials!P$12+[21]Financials!P$13</f>
        <v>0</v>
      </c>
      <c r="M12" s="372" t="n">
        <f aca="false">[21]Financials!Q$12+[21]Financials!Q$13</f>
        <v>0</v>
      </c>
      <c r="N12" s="372" t="n">
        <f aca="false">[21]Financials!R$12+[21]Financials!R$13</f>
        <v>0</v>
      </c>
      <c r="O12" s="372" t="n">
        <f aca="false">[21]Financials!S$12+[21]Financials!S$13</f>
        <v>0</v>
      </c>
      <c r="P12" s="372" t="n">
        <f aca="false">[21]Financials!T$12+[21]Financials!T$13</f>
        <v>0</v>
      </c>
      <c r="Q12" s="372" t="n">
        <f aca="false">[21]Financials!U$12+[21]Financials!U$13</f>
        <v>0</v>
      </c>
      <c r="R12" s="372" t="n">
        <f aca="false">[21]Financials!V$12+[21]Financials!V$13</f>
        <v>0</v>
      </c>
      <c r="S12" s="372" t="n">
        <f aca="false">[21]Financials!W$12+[21]Financials!W$13</f>
        <v>0</v>
      </c>
      <c r="T12" s="372" t="n">
        <f aca="false">[21]Financials!X$12+[21]Financials!X$13</f>
        <v>0</v>
      </c>
      <c r="U12" s="372" t="n">
        <f aca="false">[21]Financials!Y$12+[21]Financials!Y$13</f>
        <v>0</v>
      </c>
      <c r="V12" s="372" t="n">
        <f aca="false">[21]Financials!Z$12+[21]Financials!Z$13</f>
        <v>0</v>
      </c>
      <c r="W12" s="372" t="n">
        <f aca="false">[21]Financials!AA$12+[21]Financials!AA$13</f>
        <v>0</v>
      </c>
      <c r="X12" s="372" t="n">
        <f aca="false">[21]Financials!AB$12+[21]Financials!AB$13</f>
        <v>0</v>
      </c>
      <c r="Y12" s="372" t="n">
        <f aca="false">[21]Financials!AC$12+[21]Financials!AC$13</f>
        <v>0</v>
      </c>
      <c r="Z12" s="370"/>
      <c r="AA12" s="96" t="n">
        <f aca="false">SUM(F12:Y12)</f>
        <v>169.452</v>
      </c>
      <c r="AB12" s="97" t="n">
        <f aca="false">AA12*$C$60</f>
        <v>84.726</v>
      </c>
    </row>
    <row r="13" customFormat="false" ht="12.75" hidden="false" customHeight="false" outlineLevel="0" collapsed="false">
      <c r="A13" s="79"/>
      <c r="B13" s="90"/>
      <c r="C13" s="90"/>
      <c r="D13" s="373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0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373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0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371" t="n">
        <v>1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2"/>
      <c r="Z15" s="370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371" t="n">
        <v>1</v>
      </c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  <c r="U16" s="372"/>
      <c r="V16" s="372"/>
      <c r="W16" s="372"/>
      <c r="X16" s="372"/>
      <c r="Y16" s="372"/>
      <c r="Z16" s="370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371" t="n">
        <v>1</v>
      </c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0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373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0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376" t="n">
        <v>1</v>
      </c>
      <c r="E19" s="377" t="n">
        <v>0</v>
      </c>
      <c r="F19" s="377" t="n">
        <v>0</v>
      </c>
      <c r="G19" s="377" t="n">
        <v>0</v>
      </c>
      <c r="H19" s="377" t="n">
        <v>0</v>
      </c>
      <c r="I19" s="377" t="n">
        <v>0</v>
      </c>
      <c r="J19" s="377" t="n">
        <v>0</v>
      </c>
      <c r="K19" s="377" t="n">
        <v>0</v>
      </c>
      <c r="L19" s="377" t="n">
        <v>0</v>
      </c>
      <c r="M19" s="377" t="n">
        <v>0</v>
      </c>
      <c r="N19" s="377" t="n">
        <v>0</v>
      </c>
      <c r="O19" s="377" t="n">
        <v>0</v>
      </c>
      <c r="P19" s="377" t="n">
        <v>0</v>
      </c>
      <c r="Q19" s="377" t="n">
        <v>0</v>
      </c>
      <c r="R19" s="377" t="n">
        <v>0</v>
      </c>
      <c r="S19" s="377" t="n">
        <v>0</v>
      </c>
      <c r="T19" s="377" t="n">
        <v>0</v>
      </c>
      <c r="U19" s="377" t="n">
        <v>0</v>
      </c>
      <c r="V19" s="377" t="n">
        <v>0</v>
      </c>
      <c r="W19" s="377" t="n">
        <v>0</v>
      </c>
      <c r="X19" s="377" t="n">
        <v>0</v>
      </c>
      <c r="Y19" s="377" t="n">
        <v>0</v>
      </c>
      <c r="Z19" s="370"/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4524.28208239648</v>
      </c>
      <c r="F20" s="81" t="n">
        <f aca="false">SUM(F10:F19)</f>
        <v>2410.68213859534</v>
      </c>
      <c r="G20" s="81" t="n">
        <f aca="false">SUM(G10:G19)</f>
        <v>2288.33800793552</v>
      </c>
      <c r="H20" s="81" t="n">
        <f aca="false">SUM(H10:H19)</f>
        <v>2335.99416966148</v>
      </c>
      <c r="I20" s="81" t="n">
        <f aca="false">SUM(I10:I19)</f>
        <v>2378.20199502727</v>
      </c>
      <c r="J20" s="81" t="n">
        <f aca="false">SUM(J10:J19)</f>
        <v>2430.39516878727</v>
      </c>
      <c r="K20" s="81" t="n">
        <f aca="false">SUM(K10:K19)</f>
        <v>2480.4433757764</v>
      </c>
      <c r="L20" s="81" t="n">
        <f aca="false">SUM(L10:L19)</f>
        <v>2514.14605600958</v>
      </c>
      <c r="M20" s="81" t="n">
        <f aca="false">SUM(M10:M19)</f>
        <v>2556.95137345937</v>
      </c>
      <c r="N20" s="81" t="n">
        <f aca="false">SUM(N10:N19)</f>
        <v>2590.23394022942</v>
      </c>
      <c r="O20" s="81" t="n">
        <f aca="false">SUM(O10:O19)</f>
        <v>2624.42483369477</v>
      </c>
      <c r="P20" s="81" t="n">
        <f aca="false">SUM(P10:P19)</f>
        <v>2667.9913847279</v>
      </c>
      <c r="Q20" s="81" t="n">
        <f aca="false">SUM(Q10:Q19)</f>
        <v>2726.15589439746</v>
      </c>
      <c r="R20" s="81" t="n">
        <f aca="false">SUM(R10:R19)</f>
        <v>2764.03588972422</v>
      </c>
      <c r="S20" s="81" t="n">
        <f aca="false">SUM(S10:S19)</f>
        <v>2802.90584842364</v>
      </c>
      <c r="T20" s="81" t="n">
        <f aca="false">SUM(T10:T19)</f>
        <v>2838.36300688347</v>
      </c>
      <c r="U20" s="81" t="n">
        <f aca="false">SUM(U10:U19)</f>
        <v>1372.14707246247</v>
      </c>
      <c r="V20" s="81" t="n">
        <f aca="false">SUM(V10:V19)</f>
        <v>1383.6048433705</v>
      </c>
      <c r="W20" s="81" t="n">
        <f aca="false">SUM(W10:W19)</f>
        <v>1395.07940656304</v>
      </c>
      <c r="X20" s="81" t="n">
        <f aca="false">SUM(X10:X19)</f>
        <v>0</v>
      </c>
      <c r="Y20" s="81" t="n">
        <f aca="false">SUM(Y10:Y19)</f>
        <v>0</v>
      </c>
      <c r="Z20" s="370"/>
      <c r="AA20" s="96" t="n">
        <f aca="false">SUM(F20:Y20)</f>
        <v>42560.0944057291</v>
      </c>
      <c r="AB20" s="97" t="n">
        <f aca="false">AA20*$C$60</f>
        <v>21280.0472028646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117.793289678067</v>
      </c>
      <c r="F23" s="103" t="n">
        <f aca="false">F25/$C$1</f>
        <v>110.893536576653</v>
      </c>
      <c r="G23" s="103" t="n">
        <f aca="false">G25/$C$1</f>
        <v>124.813253036403</v>
      </c>
      <c r="H23" s="103" t="n">
        <f aca="false">H25/$C$1</f>
        <v>127.91589074765</v>
      </c>
      <c r="I23" s="103" t="n">
        <f aca="false">I25/$C$1</f>
        <v>131.036249548378</v>
      </c>
      <c r="J23" s="103" t="n">
        <f aca="false">J25/$C$1</f>
        <v>134.315152201969</v>
      </c>
      <c r="K23" s="103" t="n">
        <f aca="false">K25/$C$1</f>
        <v>137.646404540022</v>
      </c>
      <c r="L23" s="103" t="n">
        <f aca="false">L25/$C$1</f>
        <v>140.947147121662</v>
      </c>
      <c r="M23" s="103" t="n">
        <f aca="false">M25/$C$1</f>
        <v>144.421275806748</v>
      </c>
      <c r="N23" s="103" t="n">
        <f aca="false">N25/$C$1</f>
        <v>147.906695931947</v>
      </c>
      <c r="O23" s="103" t="n">
        <f aca="false">O25/$C$1</f>
        <v>151.490911277532</v>
      </c>
      <c r="P23" s="103" t="n">
        <f aca="false">P25/$C$1</f>
        <v>155.245077257384</v>
      </c>
      <c r="Q23" s="103" t="n">
        <f aca="false">Q25/$C$1</f>
        <v>159.260236243785</v>
      </c>
      <c r="R23" s="103" t="n">
        <f aca="false">R25/$C$1</f>
        <v>163.201093298099</v>
      </c>
      <c r="S23" s="103" t="n">
        <f aca="false">S25/$C$1</f>
        <v>167.263153069555</v>
      </c>
      <c r="T23" s="103" t="n">
        <f aca="false">T25/$C$1</f>
        <v>168.094586722736</v>
      </c>
      <c r="U23" s="103" t="n">
        <f aca="false">U25/$C$1</f>
        <v>103.59649547419</v>
      </c>
      <c r="V23" s="103" t="n">
        <f aca="false">V25/$C$1</f>
        <v>106.07673289133</v>
      </c>
      <c r="W23" s="103" t="n">
        <f aca="false">W25/$C$1</f>
        <v>108.627527230469</v>
      </c>
      <c r="X23" s="103" t="n">
        <f aca="false">X25/$C$1</f>
        <v>0</v>
      </c>
      <c r="Y23" s="103" t="n">
        <f aca="false">Y25/$C$1</f>
        <v>0</v>
      </c>
      <c r="AA23" s="96" t="n">
        <f aca="false">SUM(F23:Y23)</f>
        <v>2482.75141897651</v>
      </c>
      <c r="AB23" s="97" t="n">
        <f aca="false">AA23*$C$60</f>
        <v>1241.37570948826</v>
      </c>
    </row>
    <row r="24" customFormat="false" ht="12.75" hidden="false" customHeight="false" outlineLevel="0" collapsed="false">
      <c r="A24" s="94" t="s">
        <v>105</v>
      </c>
      <c r="D24" s="371" t="n">
        <v>0</v>
      </c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  <c r="U24" s="372"/>
      <c r="V24" s="372"/>
      <c r="W24" s="372"/>
      <c r="X24" s="372"/>
      <c r="Y24" s="372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371" t="n">
        <v>0</v>
      </c>
      <c r="E25" s="372" t="n">
        <f aca="false">[21]Financials!I$28</f>
        <v>1413.5194761368</v>
      </c>
      <c r="F25" s="372" t="n">
        <f aca="false">[21]Financials!J$28</f>
        <v>1330.72243891983</v>
      </c>
      <c r="G25" s="372" t="n">
        <f aca="false">[21]Financials!K$28</f>
        <v>1497.75903643684</v>
      </c>
      <c r="H25" s="372" t="n">
        <f aca="false">[21]Financials!L$28</f>
        <v>1534.99068897181</v>
      </c>
      <c r="I25" s="372" t="n">
        <f aca="false">[21]Financials!M$28</f>
        <v>1572.43499458053</v>
      </c>
      <c r="J25" s="372" t="n">
        <f aca="false">[21]Financials!N$28</f>
        <v>1611.78182642363</v>
      </c>
      <c r="K25" s="372" t="n">
        <f aca="false">[21]Financials!O$28</f>
        <v>1651.75685448026</v>
      </c>
      <c r="L25" s="372" t="n">
        <f aca="false">[21]Financials!P$28</f>
        <v>1691.36576545995</v>
      </c>
      <c r="M25" s="372" t="n">
        <f aca="false">[21]Financials!Q$28</f>
        <v>1733.05530968098</v>
      </c>
      <c r="N25" s="372" t="n">
        <f aca="false">[21]Financials!R$28</f>
        <v>1774.88035118336</v>
      </c>
      <c r="O25" s="372" t="n">
        <f aca="false">[21]Financials!S$28</f>
        <v>1817.89093533039</v>
      </c>
      <c r="P25" s="372" t="n">
        <f aca="false">[21]Financials!T$28</f>
        <v>1862.94092708861</v>
      </c>
      <c r="Q25" s="372" t="n">
        <f aca="false">[21]Financials!U$28</f>
        <v>1911.12283492542</v>
      </c>
      <c r="R25" s="372" t="n">
        <f aca="false">[21]Financials!V$28</f>
        <v>1958.41311957718</v>
      </c>
      <c r="S25" s="372" t="n">
        <f aca="false">[21]Financials!W$28</f>
        <v>2007.15783683466</v>
      </c>
      <c r="T25" s="372" t="n">
        <f aca="false">[21]Financials!X$28</f>
        <v>2017.13504067283</v>
      </c>
      <c r="U25" s="372" t="n">
        <f aca="false">[21]Financials!Y$28</f>
        <v>1243.15794569028</v>
      </c>
      <c r="V25" s="372" t="n">
        <f aca="false">[21]Financials!Z$28</f>
        <v>1272.92079469596</v>
      </c>
      <c r="W25" s="372" t="n">
        <f aca="false">[21]Financials!AA$28</f>
        <v>1303.53032676562</v>
      </c>
      <c r="X25" s="372" t="n">
        <f aca="false">[21]Financials!AB$28</f>
        <v>0</v>
      </c>
      <c r="Y25" s="372" t="n">
        <f aca="false">[21]Financials!AC$28</f>
        <v>0</v>
      </c>
      <c r="AA25" s="96" t="n">
        <f aca="false">SUM(F25:Y25)</f>
        <v>29793.0170277182</v>
      </c>
      <c r="AB25" s="97" t="n">
        <f aca="false">AA25*$C$60</f>
        <v>14896.5085138591</v>
      </c>
    </row>
    <row r="26" customFormat="false" ht="12.75" hidden="false" customHeight="false" outlineLevel="0" collapsed="false">
      <c r="A26" s="94" t="s">
        <v>107</v>
      </c>
      <c r="D26" s="371" t="n">
        <v>0</v>
      </c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X26" s="372"/>
      <c r="Y26" s="372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371" t="n">
        <v>0</v>
      </c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72"/>
      <c r="U27" s="372"/>
      <c r="V27" s="372"/>
      <c r="W27" s="372"/>
      <c r="X27" s="372"/>
      <c r="Y27" s="372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371" t="n">
        <v>0</v>
      </c>
      <c r="E28" s="372"/>
      <c r="F28" s="372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  <c r="U28" s="372"/>
      <c r="V28" s="372"/>
      <c r="W28" s="372"/>
      <c r="X28" s="372"/>
      <c r="Y28" s="372"/>
      <c r="AA28" s="96" t="n">
        <f aca="false">SUM(F28:Y28)</f>
        <v>0</v>
      </c>
      <c r="AB28" s="97" t="n">
        <f aca="false">AA28*$C$60</f>
        <v>0</v>
      </c>
    </row>
    <row r="29" customFormat="false" ht="12.75" hidden="false" customHeight="false" outlineLevel="0" collapsed="false">
      <c r="A29" s="94" t="s">
        <v>110</v>
      </c>
      <c r="D29" s="371" t="n">
        <v>0</v>
      </c>
      <c r="E29" s="372"/>
      <c r="F29" s="372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  <c r="U29" s="372"/>
      <c r="V29" s="372"/>
      <c r="W29" s="372"/>
      <c r="X29" s="372"/>
      <c r="Y29" s="372"/>
      <c r="AA29" s="96" t="n">
        <f aca="false">SUM(F29:Y29)</f>
        <v>0</v>
      </c>
      <c r="AB29" s="97" t="n">
        <f aca="false">AA29*$C$60</f>
        <v>0</v>
      </c>
    </row>
    <row r="30" customFormat="false" ht="12.75" hidden="false" customHeight="false" outlineLevel="0" collapsed="false">
      <c r="A30" s="94" t="s">
        <v>111</v>
      </c>
      <c r="D30" s="371" t="n">
        <v>0</v>
      </c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  <c r="U30" s="372"/>
      <c r="V30" s="372"/>
      <c r="W30" s="372"/>
      <c r="X30" s="372"/>
      <c r="Y30" s="372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371" t="n">
        <v>0</v>
      </c>
      <c r="E31" s="372"/>
      <c r="F31" s="372"/>
      <c r="G31" s="372"/>
      <c r="H31" s="372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94" t="s">
        <v>113</v>
      </c>
      <c r="D32" s="371" t="n">
        <v>0</v>
      </c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371" t="n">
        <v>0</v>
      </c>
      <c r="E33" s="372"/>
      <c r="F33" s="372"/>
      <c r="G33" s="372"/>
      <c r="H33" s="372"/>
      <c r="I33" s="372"/>
      <c r="J33" s="372"/>
      <c r="K33" s="372"/>
      <c r="L33" s="372"/>
      <c r="M33" s="372"/>
      <c r="N33" s="372"/>
      <c r="O33" s="372"/>
      <c r="P33" s="372"/>
      <c r="Q33" s="372"/>
      <c r="R33" s="372"/>
      <c r="S33" s="372"/>
      <c r="T33" s="372"/>
      <c r="U33" s="372"/>
      <c r="V33" s="372"/>
      <c r="W33" s="372"/>
      <c r="X33" s="372"/>
      <c r="Y33" s="372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371" t="n">
        <v>0</v>
      </c>
      <c r="E34" s="372"/>
      <c r="F34" s="372"/>
      <c r="G34" s="372"/>
      <c r="H34" s="372"/>
      <c r="I34" s="372"/>
      <c r="J34" s="372"/>
      <c r="K34" s="372"/>
      <c r="L34" s="372"/>
      <c r="M34" s="372"/>
      <c r="N34" s="372"/>
      <c r="O34" s="372"/>
      <c r="P34" s="372"/>
      <c r="Q34" s="372"/>
      <c r="R34" s="372"/>
      <c r="S34" s="372"/>
      <c r="T34" s="372"/>
      <c r="U34" s="372"/>
      <c r="V34" s="372"/>
      <c r="W34" s="372"/>
      <c r="X34" s="372"/>
      <c r="Y34" s="372"/>
      <c r="AA34" s="96" t="n">
        <f aca="false">SUM(F34:Y34)</f>
        <v>0</v>
      </c>
      <c r="AB34" s="97" t="n">
        <f aca="false">AA34*$C$60</f>
        <v>0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376" t="n">
        <v>0</v>
      </c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7"/>
      <c r="Y35" s="377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1413.5194761368</v>
      </c>
      <c r="F36" s="81" t="n">
        <f aca="false">SUM(F24:F35)</f>
        <v>1330.72243891983</v>
      </c>
      <c r="G36" s="81" t="n">
        <f aca="false">SUM(G24:G35)</f>
        <v>1497.75903643684</v>
      </c>
      <c r="H36" s="81" t="n">
        <f aca="false">SUM(H24:H35)</f>
        <v>1534.99068897181</v>
      </c>
      <c r="I36" s="81" t="n">
        <f aca="false">SUM(I24:I35)</f>
        <v>1572.43499458053</v>
      </c>
      <c r="J36" s="81" t="n">
        <f aca="false">SUM(J24:J35)</f>
        <v>1611.78182642363</v>
      </c>
      <c r="K36" s="81" t="n">
        <f aca="false">SUM(K24:K35)</f>
        <v>1651.75685448026</v>
      </c>
      <c r="L36" s="81" t="n">
        <f aca="false">SUM(L24:L35)</f>
        <v>1691.36576545995</v>
      </c>
      <c r="M36" s="81" t="n">
        <f aca="false">SUM(M24:M35)</f>
        <v>1733.05530968098</v>
      </c>
      <c r="N36" s="81" t="n">
        <f aca="false">SUM(N24:N35)</f>
        <v>1774.88035118336</v>
      </c>
      <c r="O36" s="81" t="n">
        <f aca="false">SUM(O24:O35)</f>
        <v>1817.89093533039</v>
      </c>
      <c r="P36" s="81" t="n">
        <f aca="false">SUM(P24:P35)</f>
        <v>1862.94092708861</v>
      </c>
      <c r="Q36" s="81" t="n">
        <f aca="false">SUM(Q24:Q35)</f>
        <v>1911.12283492542</v>
      </c>
      <c r="R36" s="81" t="n">
        <f aca="false">SUM(R24:R35)</f>
        <v>1958.41311957718</v>
      </c>
      <c r="S36" s="81" t="n">
        <f aca="false">SUM(S24:S35)</f>
        <v>2007.15783683466</v>
      </c>
      <c r="T36" s="81" t="n">
        <f aca="false">SUM(T24:T35)</f>
        <v>2017.13504067283</v>
      </c>
      <c r="U36" s="81" t="n">
        <f aca="false">SUM(U24:U35)</f>
        <v>1243.15794569028</v>
      </c>
      <c r="V36" s="81" t="n">
        <f aca="false">SUM(V24:V35)</f>
        <v>1272.92079469596</v>
      </c>
      <c r="W36" s="81" t="n">
        <f aca="false">SUM(W24:W35)</f>
        <v>1303.53032676562</v>
      </c>
      <c r="X36" s="81" t="n">
        <f aca="false">SUM(X24:X35)</f>
        <v>0</v>
      </c>
      <c r="Y36" s="81" t="n">
        <f aca="false">SUM(Y24:Y35)</f>
        <v>0</v>
      </c>
      <c r="AA36" s="96" t="n">
        <f aca="false">SUM(F36:Y36)</f>
        <v>29793.0170277182</v>
      </c>
      <c r="AB36" s="97" t="n">
        <f aca="false">AA36*$C$60</f>
        <v>14896.5085138591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0.312429563496197</v>
      </c>
      <c r="F37" s="104" t="n">
        <f aca="false">F36/F20</f>
        <v>0.552010743189569</v>
      </c>
      <c r="G37" s="104" t="n">
        <f aca="false">G36/G20</f>
        <v>0.654518271008433</v>
      </c>
      <c r="H37" s="104" t="n">
        <f aca="false">H36/H20</f>
        <v>0.657103818540031</v>
      </c>
      <c r="I37" s="104" t="n">
        <f aca="false">I36/I20</f>
        <v>0.661186475273518</v>
      </c>
      <c r="J37" s="104" t="n">
        <f aca="false">J36/J20</f>
        <v>0.663176855814723</v>
      </c>
      <c r="K37" s="104" t="n">
        <f aca="false">K36/K20</f>
        <v>0.665911937603995</v>
      </c>
      <c r="L37" s="104" t="n">
        <f aca="false">L36/L20</f>
        <v>0.67273966101415</v>
      </c>
      <c r="M37" s="104" t="n">
        <f aca="false">M36/M20</f>
        <v>0.677781880277325</v>
      </c>
      <c r="N37" s="104" t="n">
        <f aca="false">N36/N20</f>
        <v>0.685220096770935</v>
      </c>
      <c r="O37" s="104" t="n">
        <f aca="false">O36/O20</f>
        <v>0.692681654277403</v>
      </c>
      <c r="P37" s="104" t="n">
        <f aca="false">P36/P20</f>
        <v>0.698255975544914</v>
      </c>
      <c r="Q37" s="104" t="n">
        <f aca="false">Q36/Q20</f>
        <v>0.701032115900995</v>
      </c>
      <c r="R37" s="104" t="n">
        <f aca="false">R36/R20</f>
        <v>0.708533896704425</v>
      </c>
      <c r="S37" s="104" t="n">
        <f aca="false">S36/S20</f>
        <v>0.716098914975506</v>
      </c>
      <c r="T37" s="104" t="n">
        <f aca="false">T36/T20</f>
        <v>0.710668450716476</v>
      </c>
      <c r="U37" s="104" t="n">
        <f aca="false">U36/U20</f>
        <v>0.905994678441647</v>
      </c>
      <c r="V37" s="104" t="n">
        <f aca="false">V36/V20</f>
        <v>0.920003135862906</v>
      </c>
      <c r="W37" s="104" t="n">
        <f aca="false">W36/W20</f>
        <v>0.934377154901197</v>
      </c>
      <c r="X37" s="104" t="e">
        <f aca="false">X36/X20</f>
        <v>#DIV/0!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3110.76260625968</v>
      </c>
      <c r="F39" s="105" t="n">
        <f aca="false">F20-F36</f>
        <v>1079.95969967551</v>
      </c>
      <c r="G39" s="105" t="n">
        <f aca="false">G20-G36</f>
        <v>790.578971498682</v>
      </c>
      <c r="H39" s="105" t="n">
        <f aca="false">H20-H36</f>
        <v>801.003480689672</v>
      </c>
      <c r="I39" s="105" t="n">
        <f aca="false">I20-I36</f>
        <v>805.767000446742</v>
      </c>
      <c r="J39" s="105" t="n">
        <f aca="false">J20-J36</f>
        <v>818.613342363636</v>
      </c>
      <c r="K39" s="105" t="n">
        <f aca="false">K20-K36</f>
        <v>828.686521296143</v>
      </c>
      <c r="L39" s="105" t="n">
        <f aca="false">L20-L36</f>
        <v>822.780290549634</v>
      </c>
      <c r="M39" s="105" t="n">
        <f aca="false">M20-M36</f>
        <v>823.896063778389</v>
      </c>
      <c r="N39" s="105" t="n">
        <f aca="false">N20-N36</f>
        <v>815.353589046056</v>
      </c>
      <c r="O39" s="105" t="n">
        <f aca="false">O20-O36</f>
        <v>806.533898364377</v>
      </c>
      <c r="P39" s="105" t="n">
        <f aca="false">P20-P36</f>
        <v>805.050457639295</v>
      </c>
      <c r="Q39" s="105" t="n">
        <f aca="false">Q20-Q36</f>
        <v>815.033059472041</v>
      </c>
      <c r="R39" s="105" t="n">
        <f aca="false">R20-R36</f>
        <v>805.622770147037</v>
      </c>
      <c r="S39" s="105" t="n">
        <f aca="false">S20-S36</f>
        <v>795.748011588971</v>
      </c>
      <c r="T39" s="105" t="n">
        <f aca="false">T20-T36</f>
        <v>821.227966210636</v>
      </c>
      <c r="U39" s="105" t="n">
        <f aca="false">U20-U36</f>
        <v>128.989126772187</v>
      </c>
      <c r="V39" s="105" t="n">
        <f aca="false">V20-V36</f>
        <v>110.684048674534</v>
      </c>
      <c r="W39" s="105" t="n">
        <f aca="false">W20-W36</f>
        <v>91.5490797974169</v>
      </c>
      <c r="X39" s="105" t="n">
        <f aca="false">X20-X36</f>
        <v>0</v>
      </c>
      <c r="Y39" s="105" t="n">
        <f aca="false">Y20-Y36</f>
        <v>0</v>
      </c>
      <c r="Z39" s="106"/>
      <c r="AA39" s="96" t="n">
        <f aca="false">SUM(F39:Y39)</f>
        <v>12767.077378011</v>
      </c>
      <c r="AB39" s="97" t="n">
        <f aca="false">AA39*$C$60</f>
        <v>6383.53868900548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378" t="n">
        <v>0</v>
      </c>
      <c r="F41" s="81" t="n">
        <f aca="false">+F109</f>
        <v>181</v>
      </c>
      <c r="G41" s="81" t="n">
        <f aca="false">+G109</f>
        <v>181</v>
      </c>
      <c r="H41" s="81" t="n">
        <f aca="false">+H109</f>
        <v>181</v>
      </c>
      <c r="I41" s="81" t="n">
        <f aca="false">+I109</f>
        <v>181</v>
      </c>
      <c r="J41" s="81" t="n">
        <f aca="false">+J109</f>
        <v>181</v>
      </c>
      <c r="K41" s="81" t="n">
        <f aca="false">+K109</f>
        <v>181</v>
      </c>
      <c r="L41" s="81" t="n">
        <f aca="false">+L109</f>
        <v>181</v>
      </c>
      <c r="M41" s="81" t="n">
        <f aca="false">+M109</f>
        <v>181</v>
      </c>
      <c r="N41" s="81" t="n">
        <f aca="false">+N109</f>
        <v>181</v>
      </c>
      <c r="O41" s="81" t="n">
        <f aca="false">+O109</f>
        <v>181</v>
      </c>
      <c r="P41" s="81" t="n">
        <f aca="false">+P109</f>
        <v>181</v>
      </c>
      <c r="Q41" s="81" t="n">
        <f aca="false">+Q109</f>
        <v>181</v>
      </c>
      <c r="R41" s="81" t="n">
        <f aca="false">+R109</f>
        <v>181</v>
      </c>
      <c r="S41" s="81" t="n">
        <f aca="false">+S109</f>
        <v>181</v>
      </c>
      <c r="T41" s="81" t="n">
        <f aca="false">+T109</f>
        <v>181</v>
      </c>
      <c r="U41" s="81" t="n">
        <f aca="false">+U109</f>
        <v>181</v>
      </c>
      <c r="V41" s="81" t="n">
        <f aca="false">+V109</f>
        <v>181</v>
      </c>
      <c r="W41" s="81" t="n">
        <f aca="false">+W109</f>
        <v>181</v>
      </c>
      <c r="X41" s="81" t="n">
        <f aca="false">+X109</f>
        <v>0</v>
      </c>
      <c r="Y41" s="81" t="n">
        <f aca="false">+Y109</f>
        <v>0</v>
      </c>
      <c r="AA41" s="96" t="n">
        <f aca="false">SUM(F41:Y41)</f>
        <v>3258</v>
      </c>
      <c r="AB41" s="97" t="n">
        <f aca="false">AA41*$C$60</f>
        <v>1629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3110.76260625968</v>
      </c>
      <c r="F44" s="105" t="n">
        <f aca="false">F39-F41</f>
        <v>898.959699675505</v>
      </c>
      <c r="G44" s="105" t="n">
        <f aca="false">G39-G41</f>
        <v>609.578971498682</v>
      </c>
      <c r="H44" s="105" t="n">
        <f aca="false">H39-H41</f>
        <v>620.003480689672</v>
      </c>
      <c r="I44" s="105" t="n">
        <f aca="false">I39-I41</f>
        <v>624.767000446742</v>
      </c>
      <c r="J44" s="105" t="n">
        <f aca="false">J39-J41</f>
        <v>637.613342363636</v>
      </c>
      <c r="K44" s="105" t="n">
        <f aca="false">K39-K41</f>
        <v>647.686521296143</v>
      </c>
      <c r="L44" s="105" t="n">
        <f aca="false">L39-L41</f>
        <v>641.780290549634</v>
      </c>
      <c r="M44" s="105" t="n">
        <f aca="false">M39-M41</f>
        <v>642.896063778389</v>
      </c>
      <c r="N44" s="105" t="n">
        <f aca="false">N39-N41</f>
        <v>634.353589046056</v>
      </c>
      <c r="O44" s="105" t="n">
        <f aca="false">O39-O41</f>
        <v>625.533898364377</v>
      </c>
      <c r="P44" s="105" t="n">
        <f aca="false">P39-P41</f>
        <v>624.050457639295</v>
      </c>
      <c r="Q44" s="105" t="n">
        <f aca="false">Q39-Q41</f>
        <v>634.033059472041</v>
      </c>
      <c r="R44" s="105" t="n">
        <f aca="false">R39-R41</f>
        <v>624.622770147037</v>
      </c>
      <c r="S44" s="105" t="n">
        <f aca="false">S39-S41</f>
        <v>614.748011588971</v>
      </c>
      <c r="T44" s="105" t="n">
        <f aca="false">T39-T41</f>
        <v>640.227966210636</v>
      </c>
      <c r="U44" s="105" t="n">
        <f aca="false">U39-U41</f>
        <v>-52.0108732278131</v>
      </c>
      <c r="V44" s="105" t="n">
        <f aca="false">V39-V41</f>
        <v>-70.3159513254657</v>
      </c>
      <c r="W44" s="105" t="n">
        <f aca="false">W39-W41</f>
        <v>-89.4509202025831</v>
      </c>
      <c r="X44" s="105" t="n">
        <f aca="false">X39-X41</f>
        <v>0</v>
      </c>
      <c r="Y44" s="105" t="n">
        <f aca="false">Y39-Y41</f>
        <v>0</v>
      </c>
      <c r="Z44" s="106"/>
      <c r="AA44" s="96" t="n">
        <f aca="false">SUM(F44:Y44)</f>
        <v>9509.07737801095</v>
      </c>
      <c r="AB44" s="97" t="n">
        <f aca="false">AA44*$C$60</f>
        <v>4754.53868900548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248" t="n">
        <v>0</v>
      </c>
      <c r="F46" s="379" t="n">
        <v>0</v>
      </c>
      <c r="G46" s="379" t="n">
        <v>0</v>
      </c>
      <c r="H46" s="379" t="n">
        <v>0</v>
      </c>
      <c r="I46" s="379" t="n">
        <v>0</v>
      </c>
      <c r="J46" s="379" t="n">
        <v>0</v>
      </c>
      <c r="K46" s="379" t="n">
        <v>0</v>
      </c>
      <c r="L46" s="379" t="n">
        <v>0</v>
      </c>
      <c r="M46" s="379" t="n">
        <v>0</v>
      </c>
      <c r="N46" s="379" t="n">
        <v>0</v>
      </c>
      <c r="O46" s="379" t="n">
        <v>0</v>
      </c>
      <c r="P46" s="379" t="n">
        <v>0</v>
      </c>
      <c r="Q46" s="379" t="n">
        <v>0</v>
      </c>
      <c r="R46" s="379" t="n">
        <v>0</v>
      </c>
      <c r="S46" s="379" t="n">
        <v>0</v>
      </c>
      <c r="T46" s="379" t="n">
        <v>0</v>
      </c>
      <c r="U46" s="379" t="n">
        <v>0</v>
      </c>
      <c r="V46" s="379" t="n">
        <v>0</v>
      </c>
      <c r="W46" s="379" t="n">
        <v>0</v>
      </c>
      <c r="X46" s="379" t="n">
        <v>0</v>
      </c>
      <c r="Y46" s="379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3110.76260625968</v>
      </c>
      <c r="F49" s="105" t="n">
        <f aca="false">F44-F46</f>
        <v>898.959699675505</v>
      </c>
      <c r="G49" s="105" t="n">
        <f aca="false">G44-G46</f>
        <v>609.578971498682</v>
      </c>
      <c r="H49" s="105" t="n">
        <f aca="false">H44-H46</f>
        <v>620.003480689672</v>
      </c>
      <c r="I49" s="105" t="n">
        <f aca="false">I44-I46</f>
        <v>624.767000446742</v>
      </c>
      <c r="J49" s="105" t="n">
        <f aca="false">J44-J46</f>
        <v>637.613342363636</v>
      </c>
      <c r="K49" s="105" t="n">
        <f aca="false">K44-K46</f>
        <v>647.686521296143</v>
      </c>
      <c r="L49" s="105" t="n">
        <f aca="false">L44-L46</f>
        <v>641.780290549634</v>
      </c>
      <c r="M49" s="105" t="n">
        <f aca="false">M44-M46</f>
        <v>642.896063778389</v>
      </c>
      <c r="N49" s="105" t="n">
        <f aca="false">N44-N46</f>
        <v>634.353589046056</v>
      </c>
      <c r="O49" s="105" t="n">
        <f aca="false">O44-O46</f>
        <v>625.533898364377</v>
      </c>
      <c r="P49" s="105" t="n">
        <f aca="false">P44-P46</f>
        <v>624.050457639295</v>
      </c>
      <c r="Q49" s="105" t="n">
        <f aca="false">Q44-Q46</f>
        <v>634.033059472041</v>
      </c>
      <c r="R49" s="105" t="n">
        <f aca="false">R44-R46</f>
        <v>624.622770147037</v>
      </c>
      <c r="S49" s="105" t="n">
        <f aca="false">S44-S46</f>
        <v>614.748011588971</v>
      </c>
      <c r="T49" s="105" t="n">
        <f aca="false">T44-T46</f>
        <v>640.227966210636</v>
      </c>
      <c r="U49" s="105" t="n">
        <f aca="false">U44-U46</f>
        <v>-52.0108732278131</v>
      </c>
      <c r="V49" s="105" t="n">
        <f aca="false">V44-V46</f>
        <v>-70.3159513254657</v>
      </c>
      <c r="W49" s="105" t="n">
        <f aca="false">W44-W46</f>
        <v>-89.4509202025831</v>
      </c>
      <c r="X49" s="105" t="n">
        <f aca="false">X44-X46</f>
        <v>0</v>
      </c>
      <c r="Y49" s="105" t="n">
        <f aca="false">Y44-Y46</f>
        <v>0</v>
      </c>
      <c r="Z49" s="106"/>
      <c r="AA49" s="96" t="n">
        <f aca="false">SUM(F49:Y49)</f>
        <v>9509.07737801095</v>
      </c>
      <c r="AB49" s="97" t="n">
        <f aca="false">AA49*$C$60</f>
        <v>4754.53868900548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380" t="n">
        <v>0.05</v>
      </c>
      <c r="D51" s="81"/>
      <c r="E51" s="81" t="n">
        <f aca="false">E49*-$C$51</f>
        <v>-155.538130312984</v>
      </c>
      <c r="F51" s="81" t="n">
        <f aca="false">F49*-$C$51</f>
        <v>-44.9479849837753</v>
      </c>
      <c r="G51" s="107" t="n">
        <f aca="false">G49*-$C$51</f>
        <v>-30.4789485749341</v>
      </c>
      <c r="H51" s="81" t="n">
        <f aca="false">H49*-$C$51</f>
        <v>-31.0001740344836</v>
      </c>
      <c r="I51" s="81" t="n">
        <f aca="false">I49*-$C$51</f>
        <v>-31.2383500223371</v>
      </c>
      <c r="J51" s="81" t="n">
        <f aca="false">J49*-$C$51</f>
        <v>-31.8806671181818</v>
      </c>
      <c r="K51" s="81" t="n">
        <f aca="false">K49*-$C$51</f>
        <v>-32.3843260648072</v>
      </c>
      <c r="L51" s="81" t="n">
        <f aca="false">L49*-$C$51</f>
        <v>-32.0890145274817</v>
      </c>
      <c r="M51" s="81" t="n">
        <f aca="false">M49*-$C$51</f>
        <v>-32.1448031889194</v>
      </c>
      <c r="N51" s="81" t="n">
        <f aca="false">N49*-$C$51</f>
        <v>-31.7176794523028</v>
      </c>
      <c r="O51" s="81" t="n">
        <f aca="false">O49*-$C$51</f>
        <v>-31.2766949182188</v>
      </c>
      <c r="P51" s="81" t="n">
        <f aca="false">P49*-$C$51</f>
        <v>-31.2025228819648</v>
      </c>
      <c r="Q51" s="81" t="n">
        <f aca="false">Q49*-$C$51</f>
        <v>-31.701652973602</v>
      </c>
      <c r="R51" s="81" t="n">
        <f aca="false">R49*-$C$51</f>
        <v>-31.2311385073518</v>
      </c>
      <c r="S51" s="81" t="n">
        <f aca="false">S49*-$C$51</f>
        <v>-30.7374005794486</v>
      </c>
      <c r="T51" s="81" t="n">
        <f aca="false">T49*-$C$51</f>
        <v>-32.0113983105318</v>
      </c>
      <c r="U51" s="81" t="n">
        <f aca="false">U49*-$C$51</f>
        <v>2.60054366139066</v>
      </c>
      <c r="V51" s="81" t="n">
        <f aca="false">V49*-$C$51</f>
        <v>3.51579756627328</v>
      </c>
      <c r="W51" s="81" t="n">
        <f aca="false">W49*-$C$51</f>
        <v>4.47254601012916</v>
      </c>
      <c r="X51" s="81" t="n">
        <f aca="false">X49*-$C$51</f>
        <v>-0</v>
      </c>
      <c r="Y51" s="81" t="n">
        <f aca="false">Y49*-$C$51</f>
        <v>-0</v>
      </c>
      <c r="AA51" s="96" t="n">
        <f aca="false">SUM(F51:Y51)</f>
        <v>-475.453868900548</v>
      </c>
      <c r="AB51" s="97" t="n">
        <f aca="false">AA51*$C$60</f>
        <v>-237.726934450274</v>
      </c>
    </row>
    <row r="52" customFormat="false" ht="12.75" hidden="false" customHeight="false" outlineLevel="0" collapsed="false">
      <c r="A52" s="94" t="s">
        <v>124</v>
      </c>
      <c r="C52" s="381" t="n">
        <v>0.35</v>
      </c>
      <c r="D52" s="110"/>
      <c r="E52" s="110" t="n">
        <f aca="false">((E49+E51)*-$C$52)+E56</f>
        <v>-1034.32856658134</v>
      </c>
      <c r="F52" s="110" t="n">
        <f aca="false">((F49+F51)*-$C$52)+F56</f>
        <v>-298.904100142105</v>
      </c>
      <c r="G52" s="110" t="n">
        <f aca="false">((G49+G51)*-$C$52)+G56</f>
        <v>-202.685008023312</v>
      </c>
      <c r="H52" s="110" t="n">
        <f aca="false">((H49+H51)*-$C$52)+H56</f>
        <v>-206.151157329316</v>
      </c>
      <c r="I52" s="110" t="n">
        <f aca="false">((I49+I51)*-$C$52)+I56</f>
        <v>-207.735027648542</v>
      </c>
      <c r="J52" s="110" t="n">
        <f aca="false">((J49+J51)*-$C$52)+J56</f>
        <v>-212.006436335909</v>
      </c>
      <c r="K52" s="110" t="n">
        <f aca="false">((K49+K51)*-$C$52)+K56</f>
        <v>-215.355768330968</v>
      </c>
      <c r="L52" s="110" t="n">
        <f aca="false">((L49+L51)*-$C$52)+L56</f>
        <v>-213.391946607753</v>
      </c>
      <c r="M52" s="110" t="n">
        <f aca="false">((M49+M51)*-$C$52)+M56</f>
        <v>-213.762941206314</v>
      </c>
      <c r="N52" s="110" t="n">
        <f aca="false">((N49+N51)*-$C$52)+N56</f>
        <v>-210.922568357814</v>
      </c>
      <c r="O52" s="110" t="n">
        <f aca="false">((O49+O51)*-$C$52)+O56</f>
        <v>-207.990021206155</v>
      </c>
      <c r="P52" s="110" t="n">
        <f aca="false">((P49+P51)*-$C$52)+P56</f>
        <v>-207.496777165066</v>
      </c>
      <c r="Q52" s="110" t="n">
        <f aca="false">((Q49+Q51)*-$C$52)+Q56</f>
        <v>-210.815992274454</v>
      </c>
      <c r="R52" s="110" t="n">
        <f aca="false">((R49+R51)*-$C$52)+R56</f>
        <v>-207.68707107389</v>
      </c>
      <c r="S52" s="110" t="n">
        <f aca="false">((S49+S51)*-$C$52)+S56</f>
        <v>-204.403713853333</v>
      </c>
      <c r="T52" s="110" t="n">
        <f aca="false">((T49+T51)*-$C$52)+T56</f>
        <v>-212.875798765037</v>
      </c>
      <c r="U52" s="110" t="n">
        <f aca="false">((U49+U51)*-$C$52)+U56</f>
        <v>17.2936153482479</v>
      </c>
      <c r="V52" s="110" t="n">
        <f aca="false">((V49+V51)*-$C$52)+V56</f>
        <v>23.3800538157173</v>
      </c>
      <c r="W52" s="110" t="n">
        <f aca="false">((W49+W51)*-$C$52)+W56</f>
        <v>29.7424309673589</v>
      </c>
      <c r="X52" s="110" t="n">
        <f aca="false">((X49+X51)*-$C$52)+X56</f>
        <v>0</v>
      </c>
      <c r="Y52" s="110" t="n">
        <f aca="false">((Y49+Y51)*-$C$52)+Y56</f>
        <v>0</v>
      </c>
      <c r="AA52" s="96" t="n">
        <f aca="false">SUM(F52:Y52)</f>
        <v>-3161.76822818864</v>
      </c>
      <c r="AB52" s="97" t="n">
        <f aca="false">AA52*$C$60</f>
        <v>-1580.88411409432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1920.89590936535</v>
      </c>
      <c r="F54" s="105" t="n">
        <f aca="false">SUM(F49:F52)</f>
        <v>555.107614549625</v>
      </c>
      <c r="G54" s="105" t="n">
        <f aca="false">SUM(G49:G52)</f>
        <v>376.415014900436</v>
      </c>
      <c r="H54" s="105" t="n">
        <f aca="false">SUM(H49:H52)</f>
        <v>382.852149325872</v>
      </c>
      <c r="I54" s="105" t="n">
        <f aca="false">SUM(I49:I52)</f>
        <v>385.793622775863</v>
      </c>
      <c r="J54" s="105" t="n">
        <f aca="false">SUM(J49:J52)</f>
        <v>393.726238909545</v>
      </c>
      <c r="K54" s="105" t="n">
        <f aca="false">SUM(K49:K52)</f>
        <v>399.946426900368</v>
      </c>
      <c r="L54" s="105" t="n">
        <f aca="false">SUM(L49:L52)</f>
        <v>396.299329414399</v>
      </c>
      <c r="M54" s="105" t="n">
        <f aca="false">SUM(M49:M52)</f>
        <v>396.988319383155</v>
      </c>
      <c r="N54" s="105" t="n">
        <f aca="false">SUM(N49:N52)</f>
        <v>391.71334123594</v>
      </c>
      <c r="O54" s="105" t="n">
        <f aca="false">SUM(O49:O52)</f>
        <v>386.267182240003</v>
      </c>
      <c r="P54" s="105" t="n">
        <f aca="false">SUM(P49:P52)</f>
        <v>385.351157592265</v>
      </c>
      <c r="Q54" s="105" t="n">
        <f aca="false">SUM(Q49:Q52)</f>
        <v>391.515414223985</v>
      </c>
      <c r="R54" s="105" t="n">
        <f aca="false">SUM(R49:R52)</f>
        <v>385.704560565795</v>
      </c>
      <c r="S54" s="105" t="n">
        <f aca="false">SUM(S49:S52)</f>
        <v>379.60689715619</v>
      </c>
      <c r="T54" s="105" t="n">
        <f aca="false">SUM(T49:T52)</f>
        <v>395.340769135068</v>
      </c>
      <c r="U54" s="105" t="n">
        <f aca="false">SUM(U49:U52)</f>
        <v>-32.1167142181746</v>
      </c>
      <c r="V54" s="105" t="n">
        <f aca="false">SUM(V49:V52)</f>
        <v>-43.4200999434751</v>
      </c>
      <c r="W54" s="105" t="n">
        <f aca="false">SUM(W49:W52)</f>
        <v>-55.2359432250951</v>
      </c>
      <c r="X54" s="105" t="n">
        <f aca="false">SUM(X49:X52)</f>
        <v>0</v>
      </c>
      <c r="Y54" s="105" t="n">
        <f aca="false">SUM(Y49:Y52)</f>
        <v>0</v>
      </c>
      <c r="Z54" s="106"/>
      <c r="AA54" s="96" t="n">
        <f aca="false">SUM(F54:Y54)</f>
        <v>5871.85528092176</v>
      </c>
      <c r="AB54" s="97" t="n">
        <f aca="false">AA54*$C$60</f>
        <v>2935.92764046088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v>0</v>
      </c>
      <c r="F56" s="111" t="n">
        <v>0</v>
      </c>
      <c r="G56" s="111" t="n">
        <v>0</v>
      </c>
      <c r="H56" s="111" t="n">
        <v>0</v>
      </c>
      <c r="I56" s="111" t="n">
        <v>0</v>
      </c>
      <c r="J56" s="111" t="n">
        <v>0</v>
      </c>
      <c r="K56" s="111" t="n">
        <v>0</v>
      </c>
      <c r="L56" s="111" t="n">
        <v>0</v>
      </c>
      <c r="M56" s="111" t="n">
        <v>0</v>
      </c>
      <c r="N56" s="111" t="n">
        <v>0</v>
      </c>
      <c r="O56" s="111" t="n">
        <v>0</v>
      </c>
      <c r="P56" s="111" t="n">
        <v>0</v>
      </c>
      <c r="Q56" s="111" t="n">
        <v>0</v>
      </c>
      <c r="R56" s="111" t="n">
        <v>0</v>
      </c>
      <c r="S56" s="111" t="n">
        <v>0</v>
      </c>
      <c r="T56" s="111" t="n">
        <v>0</v>
      </c>
      <c r="U56" s="111" t="n">
        <v>0</v>
      </c>
      <c r="V56" s="111" t="n">
        <v>0</v>
      </c>
      <c r="W56" s="111" t="n">
        <v>0</v>
      </c>
      <c r="X56" s="111" t="n">
        <v>0</v>
      </c>
      <c r="Y56" s="111" t="n">
        <v>0</v>
      </c>
      <c r="AA56" s="96" t="n">
        <f aca="false">SUM(F56:Y56)</f>
        <v>0</v>
      </c>
      <c r="AB56" s="97" t="n">
        <f aca="false">AA56*$C$60</f>
        <v>0</v>
      </c>
    </row>
    <row r="57" customFormat="false" ht="12.75" hidden="false" customHeight="false" outlineLevel="1" collapsed="false">
      <c r="A57" s="112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382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3110.76260625968</v>
      </c>
      <c r="F64" s="45" t="n">
        <f aca="false">F39</f>
        <v>1079.95969967551</v>
      </c>
      <c r="G64" s="45" t="n">
        <f aca="false">G39</f>
        <v>790.578971498682</v>
      </c>
      <c r="H64" s="45" t="n">
        <f aca="false">H39</f>
        <v>801.003480689672</v>
      </c>
      <c r="I64" s="45" t="n">
        <f aca="false">I39</f>
        <v>805.767000446742</v>
      </c>
      <c r="J64" s="45" t="n">
        <f aca="false">J39</f>
        <v>818.613342363636</v>
      </c>
      <c r="K64" s="45" t="n">
        <f aca="false">K39</f>
        <v>828.686521296143</v>
      </c>
      <c r="L64" s="45" t="n">
        <f aca="false">L39</f>
        <v>822.780290549634</v>
      </c>
      <c r="M64" s="45" t="n">
        <f aca="false">M39</f>
        <v>823.896063778389</v>
      </c>
      <c r="N64" s="45" t="n">
        <f aca="false">N39</f>
        <v>815.353589046056</v>
      </c>
      <c r="O64" s="45" t="n">
        <f aca="false">O39</f>
        <v>806.533898364377</v>
      </c>
      <c r="P64" s="45" t="n">
        <f aca="false">P39</f>
        <v>805.050457639295</v>
      </c>
      <c r="Q64" s="45" t="n">
        <f aca="false">Q39</f>
        <v>815.033059472041</v>
      </c>
      <c r="R64" s="45" t="n">
        <f aca="false">R39</f>
        <v>805.622770147037</v>
      </c>
      <c r="S64" s="45" t="n">
        <f aca="false">S39</f>
        <v>795.748011588971</v>
      </c>
      <c r="T64" s="45" t="n">
        <f aca="false">T39</f>
        <v>821.227966210636</v>
      </c>
      <c r="U64" s="45" t="n">
        <f aca="false">U39</f>
        <v>128.989126772187</v>
      </c>
      <c r="V64" s="45" t="n">
        <f aca="false">V39</f>
        <v>110.684048674534</v>
      </c>
      <c r="W64" s="45" t="n">
        <f aca="false">W39</f>
        <v>91.5490797974169</v>
      </c>
      <c r="X64" s="45" t="n">
        <f aca="false">X39</f>
        <v>0</v>
      </c>
      <c r="Y64" s="45" t="n">
        <f aca="false">Y39</f>
        <v>0</v>
      </c>
      <c r="AA64" s="96" t="n">
        <f aca="false">SUM(F64:Y64)</f>
        <v>12767.077378011</v>
      </c>
      <c r="AB64" s="97" t="n">
        <f aca="false">AA64*$C$60</f>
        <v>6383.53868900548</v>
      </c>
    </row>
    <row r="65" customFormat="false" ht="12.75" hidden="false" customHeight="false" outlineLevel="1" collapsed="false">
      <c r="A65" s="112" t="s">
        <v>130</v>
      </c>
      <c r="D65" s="45"/>
      <c r="E65" s="383" t="n">
        <v>0</v>
      </c>
      <c r="F65" s="383" t="n">
        <v>0</v>
      </c>
      <c r="G65" s="383" t="n">
        <v>0</v>
      </c>
      <c r="H65" s="383" t="n">
        <v>0</v>
      </c>
      <c r="I65" s="383" t="n">
        <v>0</v>
      </c>
      <c r="J65" s="383" t="n">
        <v>0</v>
      </c>
      <c r="K65" s="383" t="n">
        <v>0</v>
      </c>
      <c r="L65" s="383" t="n">
        <v>0</v>
      </c>
      <c r="M65" s="383" t="n">
        <v>0</v>
      </c>
      <c r="N65" s="383" t="n">
        <v>0</v>
      </c>
      <c r="O65" s="383" t="n">
        <v>0</v>
      </c>
      <c r="P65" s="383" t="n">
        <v>0</v>
      </c>
      <c r="Q65" s="383" t="n">
        <v>0</v>
      </c>
      <c r="R65" s="383" t="n">
        <v>0</v>
      </c>
      <c r="S65" s="383" t="n">
        <v>0</v>
      </c>
      <c r="T65" s="383" t="n">
        <v>0</v>
      </c>
      <c r="U65" s="383" t="n">
        <v>0</v>
      </c>
      <c r="V65" s="383" t="n">
        <v>0</v>
      </c>
      <c r="W65" s="383" t="n">
        <v>0</v>
      </c>
      <c r="X65" s="383" t="n">
        <v>0</v>
      </c>
      <c r="Y65" s="383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384" t="n">
        <v>0</v>
      </c>
      <c r="F66" s="384" t="n">
        <v>0</v>
      </c>
      <c r="G66" s="384" t="n">
        <v>0</v>
      </c>
      <c r="H66" s="384" t="n">
        <v>0</v>
      </c>
      <c r="I66" s="384" t="n">
        <v>0</v>
      </c>
      <c r="J66" s="384" t="n">
        <v>0</v>
      </c>
      <c r="K66" s="384" t="n">
        <v>0</v>
      </c>
      <c r="L66" s="384" t="n">
        <v>0</v>
      </c>
      <c r="M66" s="384" t="n">
        <v>0</v>
      </c>
      <c r="N66" s="384" t="n">
        <v>0</v>
      </c>
      <c r="O66" s="384" t="n">
        <v>0</v>
      </c>
      <c r="P66" s="384" t="n">
        <v>0</v>
      </c>
      <c r="Q66" s="384" t="n">
        <v>0</v>
      </c>
      <c r="R66" s="384" t="n">
        <v>0</v>
      </c>
      <c r="S66" s="384" t="n">
        <v>0</v>
      </c>
      <c r="T66" s="384" t="n">
        <v>0</v>
      </c>
      <c r="U66" s="384" t="n">
        <v>0</v>
      </c>
      <c r="V66" s="384" t="n">
        <v>0</v>
      </c>
      <c r="W66" s="384" t="n">
        <v>0</v>
      </c>
      <c r="X66" s="384" t="n">
        <v>0</v>
      </c>
      <c r="Y66" s="384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385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3110.76260625968</v>
      </c>
      <c r="F69" s="122" t="n">
        <f aca="false">SUM(F64:F66)</f>
        <v>1079.95969967551</v>
      </c>
      <c r="G69" s="122" t="n">
        <f aca="false">SUM(G64:G66)</f>
        <v>790.578971498682</v>
      </c>
      <c r="H69" s="122" t="n">
        <f aca="false">SUM(H64:H66)</f>
        <v>801.003480689672</v>
      </c>
      <c r="I69" s="122" t="n">
        <f aca="false">SUM(I64:I66)</f>
        <v>805.767000446742</v>
      </c>
      <c r="J69" s="122" t="n">
        <f aca="false">SUM(J64:J66)</f>
        <v>818.613342363636</v>
      </c>
      <c r="K69" s="122" t="n">
        <f aca="false">SUM(K64:K66)</f>
        <v>828.686521296143</v>
      </c>
      <c r="L69" s="122" t="n">
        <f aca="false">SUM(L64:L66)</f>
        <v>822.780290549634</v>
      </c>
      <c r="M69" s="122" t="n">
        <f aca="false">SUM(M64:M66)</f>
        <v>823.896063778389</v>
      </c>
      <c r="N69" s="122" t="n">
        <f aca="false">SUM(N64:N66)</f>
        <v>815.353589046056</v>
      </c>
      <c r="O69" s="122" t="n">
        <f aca="false">SUM(O64:O66)</f>
        <v>806.533898364377</v>
      </c>
      <c r="P69" s="122" t="n">
        <f aca="false">SUM(P64:P66)</f>
        <v>805.050457639295</v>
      </c>
      <c r="Q69" s="122" t="n">
        <f aca="false">SUM(Q64:Q66)</f>
        <v>815.033059472041</v>
      </c>
      <c r="R69" s="122" t="n">
        <f aca="false">SUM(R64:R66)</f>
        <v>805.622770147037</v>
      </c>
      <c r="S69" s="122" t="n">
        <f aca="false">SUM(S64:S66)</f>
        <v>795.748011588971</v>
      </c>
      <c r="T69" s="122" t="n">
        <f aca="false">SUM(T64:T66)</f>
        <v>821.227966210636</v>
      </c>
      <c r="U69" s="122" t="n">
        <f aca="false">SUM(U64:U66)</f>
        <v>128.989126772187</v>
      </c>
      <c r="V69" s="122" t="n">
        <f aca="false">SUM(V64:V66)</f>
        <v>110.684048674534</v>
      </c>
      <c r="W69" s="122" t="n">
        <f aca="false">SUM(W64:W66)</f>
        <v>91.5490797974169</v>
      </c>
      <c r="X69" s="122" t="n">
        <f aca="false">SUM(X64:X66)</f>
        <v>0</v>
      </c>
      <c r="Y69" s="122" t="n">
        <f aca="false">SUM(Y64:Y66)</f>
        <v>0</v>
      </c>
      <c r="Z69" s="106"/>
      <c r="AA69" s="96" t="n">
        <f aca="false">SUM(F69:Y69)</f>
        <v>12767.077378011</v>
      </c>
      <c r="AB69" s="97" t="n">
        <f aca="false">AA69*$C$60</f>
        <v>6383.53868900548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2.39467351899636</v>
      </c>
      <c r="G71" s="119" t="n">
        <f aca="false">G89</f>
        <v>362.370357233557</v>
      </c>
      <c r="H71" s="119" t="n">
        <f aca="false">H89</f>
        <v>92.4762569352827</v>
      </c>
      <c r="I71" s="119" t="n">
        <f aca="false">I89</f>
        <v>-68.8898246914294</v>
      </c>
      <c r="J71" s="119" t="n">
        <f aca="false">J89</f>
        <v>-73.8035504746414</v>
      </c>
      <c r="K71" s="119" t="n">
        <f aca="false">K89</f>
        <v>-197.31456790605</v>
      </c>
      <c r="L71" s="119" t="n">
        <f aca="false">L89</f>
        <v>-314.713461135235</v>
      </c>
      <c r="M71" s="119" t="n">
        <f aca="false">M89</f>
        <v>-315.140244395234</v>
      </c>
      <c r="N71" s="119" t="n">
        <f aca="false">N89</f>
        <v>-311.872747810116</v>
      </c>
      <c r="O71" s="119" t="n">
        <f aca="false">O89</f>
        <v>-308.499216124374</v>
      </c>
      <c r="P71" s="119" t="n">
        <f aca="false">P89</f>
        <v>-307.93180004703</v>
      </c>
      <c r="Q71" s="119" t="n">
        <f aca="false">Q89</f>
        <v>-311.750145248055</v>
      </c>
      <c r="R71" s="119" t="n">
        <f aca="false">R89</f>
        <v>-308.150709581242</v>
      </c>
      <c r="S71" s="119" t="n">
        <f aca="false">S89</f>
        <v>-304.373614432782</v>
      </c>
      <c r="T71" s="119" t="n">
        <f aca="false">T89</f>
        <v>-314.119697075568</v>
      </c>
      <c r="U71" s="119" t="n">
        <f aca="false">U89</f>
        <v>-49.3383409903615</v>
      </c>
      <c r="V71" s="119" t="n">
        <f aca="false">V89</f>
        <v>-42.3366486180094</v>
      </c>
      <c r="W71" s="119" t="n">
        <f aca="false">W89</f>
        <v>-35.017523022512</v>
      </c>
      <c r="X71" s="119" t="n">
        <f aca="false">X89</f>
        <v>-0</v>
      </c>
      <c r="Y71" s="119" t="n">
        <f aca="false">Y89</f>
        <v>-0</v>
      </c>
      <c r="AA71" s="96" t="n">
        <f aca="false">SUM(F71:Y71)</f>
        <v>-2806.0108038648</v>
      </c>
      <c r="AB71" s="97" t="n">
        <f aca="false">AA71*$C$60</f>
        <v>-1403.0054019324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3110.76260625968</v>
      </c>
      <c r="F73" s="122" t="n">
        <f aca="false">F69+F71</f>
        <v>1082.3543731945</v>
      </c>
      <c r="G73" s="122" t="n">
        <f aca="false">G69+G71</f>
        <v>1152.94932873224</v>
      </c>
      <c r="H73" s="122" t="n">
        <f aca="false">H69+H71</f>
        <v>893.479737624954</v>
      </c>
      <c r="I73" s="122" t="n">
        <f aca="false">I69+I71</f>
        <v>736.877175755312</v>
      </c>
      <c r="J73" s="122" t="n">
        <f aca="false">J69+J71</f>
        <v>744.809791888994</v>
      </c>
      <c r="K73" s="122" t="n">
        <f aca="false">K69+K71</f>
        <v>631.371953390093</v>
      </c>
      <c r="L73" s="122" t="n">
        <f aca="false">L69+L71</f>
        <v>508.066829414399</v>
      </c>
      <c r="M73" s="122" t="n">
        <f aca="false">M69+M71</f>
        <v>508.755819383155</v>
      </c>
      <c r="N73" s="122" t="n">
        <f aca="false">N69+N71</f>
        <v>503.48084123594</v>
      </c>
      <c r="O73" s="122" t="n">
        <f aca="false">O69+O71</f>
        <v>498.034682240003</v>
      </c>
      <c r="P73" s="122" t="n">
        <f aca="false">P69+P71</f>
        <v>497.118657592265</v>
      </c>
      <c r="Q73" s="122" t="n">
        <f aca="false">Q69+Q71</f>
        <v>503.282914223985</v>
      </c>
      <c r="R73" s="122" t="n">
        <f aca="false">R69+R71</f>
        <v>497.472060565795</v>
      </c>
      <c r="S73" s="122" t="n">
        <f aca="false">S69+S71</f>
        <v>491.37439715619</v>
      </c>
      <c r="T73" s="122" t="n">
        <f aca="false">T69+T71</f>
        <v>507.108269135068</v>
      </c>
      <c r="U73" s="122" t="n">
        <f aca="false">U69+U71</f>
        <v>79.6507857818254</v>
      </c>
      <c r="V73" s="122" t="n">
        <f aca="false">V69+V71</f>
        <v>68.347400056525</v>
      </c>
      <c r="W73" s="122" t="n">
        <f aca="false">W69+W71</f>
        <v>56.5315567749049</v>
      </c>
      <c r="X73" s="122" t="n">
        <f aca="false">X69+X71</f>
        <v>0</v>
      </c>
      <c r="Y73" s="122" t="n">
        <f aca="false">Y69+Y71</f>
        <v>0</v>
      </c>
      <c r="Z73" s="106"/>
      <c r="AA73" s="96" t="n">
        <f aca="false">SUM(F73:Y73)</f>
        <v>9961.06657414615</v>
      </c>
      <c r="AB73" s="97" t="n">
        <f aca="false">AA73*$C$60</f>
        <v>4980.53328707307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274" t="n">
        <f aca="false">+C$60</f>
        <v>0.5</v>
      </c>
      <c r="D76" s="122"/>
      <c r="E76" s="122" t="n">
        <f aca="false">$C$76*E54</f>
        <v>960.447954682677</v>
      </c>
      <c r="F76" s="122" t="n">
        <f aca="false">$C$76*F54</f>
        <v>277.553807274812</v>
      </c>
      <c r="G76" s="122" t="n">
        <f aca="false">$C$76*G54</f>
        <v>188.207507450218</v>
      </c>
      <c r="H76" s="122" t="n">
        <f aca="false">$C$76*H54</f>
        <v>191.426074662936</v>
      </c>
      <c r="I76" s="122" t="n">
        <f aca="false">$C$76*I54</f>
        <v>192.896811387931</v>
      </c>
      <c r="J76" s="122" t="n">
        <f aca="false">$C$76*J54</f>
        <v>196.863119454773</v>
      </c>
      <c r="K76" s="122" t="n">
        <f aca="false">$C$76*K54</f>
        <v>199.973213450184</v>
      </c>
      <c r="L76" s="122" t="n">
        <f aca="false">$C$76*L54</f>
        <v>198.149664707199</v>
      </c>
      <c r="M76" s="122" t="n">
        <f aca="false">$C$76*M54</f>
        <v>198.494159691577</v>
      </c>
      <c r="N76" s="122" t="n">
        <f aca="false">$C$76*N54</f>
        <v>195.85667061797</v>
      </c>
      <c r="O76" s="122" t="n">
        <f aca="false">$C$76*O54</f>
        <v>193.133591120001</v>
      </c>
      <c r="P76" s="122" t="n">
        <f aca="false">$C$76*P54</f>
        <v>192.675578796132</v>
      </c>
      <c r="Q76" s="122" t="n">
        <f aca="false">$C$76*Q54</f>
        <v>195.757707111993</v>
      </c>
      <c r="R76" s="122" t="n">
        <f aca="false">$C$76*R54</f>
        <v>192.852280282898</v>
      </c>
      <c r="S76" s="122" t="n">
        <f aca="false">$C$76*S54</f>
        <v>189.803448578095</v>
      </c>
      <c r="T76" s="122" t="n">
        <f aca="false">$C$76*T54</f>
        <v>197.670384567534</v>
      </c>
      <c r="U76" s="122" t="n">
        <f aca="false">$C$76*U54</f>
        <v>-16.0583571090873</v>
      </c>
      <c r="V76" s="122" t="n">
        <f aca="false">$C$76*V54</f>
        <v>-21.7100499717375</v>
      </c>
      <c r="W76" s="122" t="n">
        <f aca="false">$C$76*W54</f>
        <v>-27.6179716125475</v>
      </c>
      <c r="X76" s="122" t="n">
        <f aca="false">$C$76*X54</f>
        <v>0</v>
      </c>
      <c r="Y76" s="122" t="n">
        <f aca="false">$C$76*Y54</f>
        <v>0</v>
      </c>
      <c r="AA76" s="96" t="n">
        <f aca="false">SUM(F76:Y76)</f>
        <v>2935.92764046088</v>
      </c>
      <c r="AB76" s="97" t="n">
        <f aca="false">AA76</f>
        <v>2935.92764046088</v>
      </c>
    </row>
    <row r="77" customFormat="false" ht="12.75" hidden="false" customHeight="false" outlineLevel="1" collapsed="false">
      <c r="A77" s="123" t="s">
        <v>136</v>
      </c>
      <c r="B77" s="115"/>
      <c r="C77" s="274" t="n">
        <f aca="false">+C60</f>
        <v>0.5</v>
      </c>
      <c r="D77" s="122"/>
      <c r="E77" s="122" t="n">
        <f aca="false">$C$77*E73</f>
        <v>1555.38130312984</v>
      </c>
      <c r="F77" s="122" t="n">
        <f aca="false">$C$77*F73</f>
        <v>541.177186597251</v>
      </c>
      <c r="G77" s="122" t="n">
        <f aca="false">$C$77*G73</f>
        <v>576.47466436612</v>
      </c>
      <c r="H77" s="122" t="n">
        <f aca="false">$C$77*H73</f>
        <v>446.739868812477</v>
      </c>
      <c r="I77" s="122" t="n">
        <f aca="false">$C$77*I73</f>
        <v>368.438587877656</v>
      </c>
      <c r="J77" s="122" t="n">
        <f aca="false">$C$77*J73</f>
        <v>372.404895944497</v>
      </c>
      <c r="K77" s="122" t="n">
        <f aca="false">$C$77*K73</f>
        <v>315.685976695046</v>
      </c>
      <c r="L77" s="122" t="n">
        <f aca="false">$C$77*L73</f>
        <v>254.033414707199</v>
      </c>
      <c r="M77" s="122" t="n">
        <f aca="false">$C$77*M73</f>
        <v>254.377909691577</v>
      </c>
      <c r="N77" s="122" t="n">
        <f aca="false">$C$77*N73</f>
        <v>251.74042061797</v>
      </c>
      <c r="O77" s="122" t="n">
        <f aca="false">$C$77*O73</f>
        <v>249.017341120001</v>
      </c>
      <c r="P77" s="122" t="n">
        <f aca="false">$C$77*P73</f>
        <v>248.559328796132</v>
      </c>
      <c r="Q77" s="122" t="n">
        <f aca="false">$C$77*Q73</f>
        <v>251.641457111993</v>
      </c>
      <c r="R77" s="122" t="n">
        <f aca="false">$C$77*R73</f>
        <v>248.736030282898</v>
      </c>
      <c r="S77" s="122" t="n">
        <f aca="false">$C$77*S73</f>
        <v>245.687198578095</v>
      </c>
      <c r="T77" s="122" t="n">
        <f aca="false">$C$77*T73</f>
        <v>253.554134567534</v>
      </c>
      <c r="U77" s="122" t="n">
        <f aca="false">$C$77*U73</f>
        <v>39.8253928909127</v>
      </c>
      <c r="V77" s="122" t="n">
        <f aca="false">$C$77*V73</f>
        <v>34.1737000282625</v>
      </c>
      <c r="W77" s="122" t="n">
        <f aca="false">$C$77*W73</f>
        <v>28.2657783874525</v>
      </c>
      <c r="X77" s="122" t="n">
        <f aca="false">$C$77*X73</f>
        <v>0</v>
      </c>
      <c r="Y77" s="122" t="n">
        <f aca="false">$C$77*Y73</f>
        <v>0</v>
      </c>
      <c r="AA77" s="96" t="n">
        <f aca="false">SUM(F77:Y77)</f>
        <v>4980.53328707307</v>
      </c>
      <c r="AB77" s="97" t="n">
        <f aca="false">AA77</f>
        <v>4980.53328707307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1079.95969967551</v>
      </c>
      <c r="G88" s="133" t="n">
        <f aca="false">G69</f>
        <v>790.578971498682</v>
      </c>
      <c r="H88" s="133" t="n">
        <f aca="false">H69</f>
        <v>801.003480689672</v>
      </c>
      <c r="I88" s="133" t="n">
        <f aca="false">I69</f>
        <v>805.767000446742</v>
      </c>
      <c r="J88" s="133" t="n">
        <f aca="false">J69</f>
        <v>818.613342363636</v>
      </c>
      <c r="K88" s="133" t="n">
        <f aca="false">K69</f>
        <v>828.686521296143</v>
      </c>
      <c r="L88" s="133" t="n">
        <f aca="false">L69</f>
        <v>822.780290549634</v>
      </c>
      <c r="M88" s="133" t="n">
        <f aca="false">M69</f>
        <v>823.896063778389</v>
      </c>
      <c r="N88" s="133" t="n">
        <f aca="false">N69</f>
        <v>815.353589046056</v>
      </c>
      <c r="O88" s="133" t="n">
        <f aca="false">O69</f>
        <v>806.533898364377</v>
      </c>
      <c r="P88" s="133" t="n">
        <f aca="false">P69</f>
        <v>805.050457639295</v>
      </c>
      <c r="Q88" s="133" t="n">
        <f aca="false">Q69</f>
        <v>815.033059472041</v>
      </c>
      <c r="R88" s="133" t="n">
        <f aca="false">R69</f>
        <v>805.622770147037</v>
      </c>
      <c r="S88" s="133" t="n">
        <f aca="false">S69</f>
        <v>795.748011588971</v>
      </c>
      <c r="T88" s="133" t="n">
        <f aca="false">T69</f>
        <v>821.227966210636</v>
      </c>
      <c r="U88" s="133" t="n">
        <f aca="false">U69</f>
        <v>128.989126772187</v>
      </c>
      <c r="V88" s="133" t="n">
        <f aca="false">V69</f>
        <v>110.684048674534</v>
      </c>
      <c r="W88" s="133" t="n">
        <f aca="false">W69</f>
        <v>91.5490797974169</v>
      </c>
      <c r="X88" s="133" t="n">
        <f aca="false">X69</f>
        <v>0</v>
      </c>
      <c r="Y88" s="133" t="n">
        <f aca="false">Y69</f>
        <v>0</v>
      </c>
      <c r="Z88" s="89"/>
      <c r="AA88" s="96" t="n">
        <f aca="false">SUM(F88:Y88)</f>
        <v>12767.077378011</v>
      </c>
      <c r="AB88" s="97" t="n">
        <f aca="false">AA88*$C$60</f>
        <v>6383.53868900548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2.39467351899636</v>
      </c>
      <c r="G89" s="134" t="n">
        <f aca="false">G126+G127</f>
        <v>362.370357233557</v>
      </c>
      <c r="H89" s="134" t="n">
        <f aca="false">H126+H127</f>
        <v>92.4762569352827</v>
      </c>
      <c r="I89" s="134" t="n">
        <f aca="false">I126+I127</f>
        <v>-68.8898246914294</v>
      </c>
      <c r="J89" s="134" t="n">
        <f aca="false">J126+J127</f>
        <v>-73.8035504746414</v>
      </c>
      <c r="K89" s="134" t="n">
        <f aca="false">K126+K127</f>
        <v>-197.31456790605</v>
      </c>
      <c r="L89" s="134" t="n">
        <f aca="false">L126+L127</f>
        <v>-314.713461135235</v>
      </c>
      <c r="M89" s="134" t="n">
        <f aca="false">M126+M127</f>
        <v>-315.140244395234</v>
      </c>
      <c r="N89" s="134" t="n">
        <f aca="false">N126+N127</f>
        <v>-311.872747810116</v>
      </c>
      <c r="O89" s="134" t="n">
        <f aca="false">O126+O127</f>
        <v>-308.499216124374</v>
      </c>
      <c r="P89" s="134" t="n">
        <f aca="false">P126+P127</f>
        <v>-307.93180004703</v>
      </c>
      <c r="Q89" s="134" t="n">
        <f aca="false">Q126+Q127</f>
        <v>-311.750145248055</v>
      </c>
      <c r="R89" s="134" t="n">
        <f aca="false">R126+R127</f>
        <v>-308.150709581242</v>
      </c>
      <c r="S89" s="134" t="n">
        <f aca="false">S126+S127</f>
        <v>-304.373614432782</v>
      </c>
      <c r="T89" s="134" t="n">
        <f aca="false">T126+T127</f>
        <v>-314.119697075568</v>
      </c>
      <c r="U89" s="134" t="n">
        <f aca="false">U126+U127</f>
        <v>-49.3383409903615</v>
      </c>
      <c r="V89" s="134" t="n">
        <f aca="false">V126+V127</f>
        <v>-42.3366486180094</v>
      </c>
      <c r="W89" s="134" t="n">
        <f aca="false">W126+W127</f>
        <v>-35.017523022512</v>
      </c>
      <c r="X89" s="134" t="n">
        <f aca="false">X126+X127</f>
        <v>-0</v>
      </c>
      <c r="Y89" s="134" t="n">
        <f aca="false">Y126+Y127</f>
        <v>-0</v>
      </c>
      <c r="Z89" s="89"/>
      <c r="AA89" s="96" t="n">
        <f aca="false">SUM(F89:Y89)</f>
        <v>-2806.0108038648</v>
      </c>
      <c r="AB89" s="97" t="n">
        <f aca="false">AA89*$C$60</f>
        <v>-1403.0054019324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0</v>
      </c>
      <c r="G90" s="134" t="n">
        <f aca="false">G56</f>
        <v>0</v>
      </c>
      <c r="H90" s="134" t="n">
        <f aca="false">H56</f>
        <v>0</v>
      </c>
      <c r="I90" s="134" t="n">
        <f aca="false">I56</f>
        <v>0</v>
      </c>
      <c r="J90" s="134" t="n">
        <f aca="false">J56</f>
        <v>0</v>
      </c>
      <c r="K90" s="134" t="n">
        <f aca="false">K56</f>
        <v>0</v>
      </c>
      <c r="L90" s="134" t="n">
        <f aca="false">L56</f>
        <v>0</v>
      </c>
      <c r="M90" s="134" t="n">
        <f aca="false">M56</f>
        <v>0</v>
      </c>
      <c r="N90" s="134" t="n">
        <f aca="false">N56</f>
        <v>0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0</v>
      </c>
      <c r="AB90" s="97" t="n">
        <f aca="false">AA90*$C$60</f>
        <v>0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f aca="false">Y99</f>
        <v>732.392638379335</v>
      </c>
      <c r="X91" s="135" t="n">
        <v>0</v>
      </c>
      <c r="Y91" s="135"/>
      <c r="Z91" s="89"/>
      <c r="AA91" s="96" t="n">
        <f aca="false">SUM(F91:Y91)</f>
        <v>732.392638379335</v>
      </c>
      <c r="AB91" s="97" t="n">
        <f aca="false">AA91*$C$60</f>
        <v>366.196319189668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386" t="n">
        <v>-6034.55713354941</v>
      </c>
      <c r="F92" s="133" t="n">
        <f aca="false">SUM(F88:F91)</f>
        <v>1082.3543731945</v>
      </c>
      <c r="G92" s="133" t="n">
        <f aca="false">SUM(G88:G91)</f>
        <v>1152.94932873224</v>
      </c>
      <c r="H92" s="133" t="n">
        <f aca="false">SUM(H88:H91)</f>
        <v>893.479737624954</v>
      </c>
      <c r="I92" s="133" t="n">
        <f aca="false">SUM(I88:I91)</f>
        <v>736.877175755312</v>
      </c>
      <c r="J92" s="133" t="n">
        <f aca="false">SUM(J88:J91)</f>
        <v>744.809791888994</v>
      </c>
      <c r="K92" s="133" t="n">
        <f aca="false">SUM(K88:K91)</f>
        <v>631.371953390093</v>
      </c>
      <c r="L92" s="133" t="n">
        <f aca="false">SUM(L88:L91)</f>
        <v>508.066829414399</v>
      </c>
      <c r="M92" s="133" t="n">
        <f aca="false">SUM(M88:M91)</f>
        <v>508.755819383155</v>
      </c>
      <c r="N92" s="133" t="n">
        <f aca="false">SUM(N88:N91)</f>
        <v>503.48084123594</v>
      </c>
      <c r="O92" s="133" t="n">
        <f aca="false">SUM(O88:O91)</f>
        <v>498.034682240003</v>
      </c>
      <c r="P92" s="133" t="n">
        <f aca="false">SUM(P88:P91)</f>
        <v>497.118657592265</v>
      </c>
      <c r="Q92" s="133" t="n">
        <f aca="false">SUM(Q88:Q91)</f>
        <v>503.282914223985</v>
      </c>
      <c r="R92" s="133" t="n">
        <f aca="false">SUM(R88:R91)</f>
        <v>497.472060565795</v>
      </c>
      <c r="S92" s="133" t="n">
        <f aca="false">SUM(S88:S91)</f>
        <v>491.37439715619</v>
      </c>
      <c r="T92" s="133" t="n">
        <f aca="false">SUM(T88:T91)</f>
        <v>507.108269135068</v>
      </c>
      <c r="U92" s="133" t="n">
        <f aca="false">SUM(U88:U91)</f>
        <v>79.6507857818254</v>
      </c>
      <c r="V92" s="133" t="n">
        <f aca="false">SUM(V88:V91)</f>
        <v>68.347400056525</v>
      </c>
      <c r="W92" s="133" t="n">
        <f aca="false">SUM(W88:W91)</f>
        <v>788.92419515424</v>
      </c>
      <c r="X92" s="133" t="n">
        <f aca="false">SUM(X88:X91)</f>
        <v>0</v>
      </c>
      <c r="Y92" s="133" t="n">
        <f aca="false">SUM(Y88:Y91)</f>
        <v>0</v>
      </c>
      <c r="Z92" s="89"/>
      <c r="AA92" s="96" t="n">
        <f aca="false">SUM(F92:Y92)</f>
        <v>10693.4592125255</v>
      </c>
      <c r="AB92" s="97" t="n">
        <f aca="false">AA92*$C$60</f>
        <v>5346.72960626274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2.06945571790129E-012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144</v>
      </c>
      <c r="V95" s="144"/>
      <c r="W95" s="144"/>
      <c r="X95" s="144"/>
      <c r="Y95" s="145" t="n">
        <f aca="false">W88</f>
        <v>91.5490797974169</v>
      </c>
      <c r="Z95" s="89"/>
      <c r="AA95" s="96" t="n">
        <f aca="false">SUM(F95:Y95)</f>
        <v>91.5490797974169</v>
      </c>
      <c r="AB95" s="97" t="n">
        <f aca="false">AA95*$C$60</f>
        <v>45.7745398987084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387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388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91.5490797974169</v>
      </c>
      <c r="Z97" s="89"/>
      <c r="AA97" s="96" t="n">
        <f aca="false">SUM(F97:Y97)</f>
        <v>91.5490797974169</v>
      </c>
      <c r="AB97" s="97" t="n">
        <f aca="false">AA97*$C$60</f>
        <v>45.7745398987084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38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732.392638379335</v>
      </c>
      <c r="Z99" s="89"/>
      <c r="AA99" s="96" t="n">
        <f aca="false">SUM(F99:Y99)</f>
        <v>732.392638379335</v>
      </c>
      <c r="AB99" s="97" t="n">
        <f aca="false">AA99*$C$60</f>
        <v>366.196319189668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304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6034.55713354941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6034.55713354941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390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5431.10142019447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391" t="n">
        <v>30</v>
      </c>
      <c r="C109" s="89" t="s">
        <v>156</v>
      </c>
      <c r="D109" s="158" t="n">
        <f aca="false">D105</f>
        <v>5431.10142019447</v>
      </c>
      <c r="E109" s="89"/>
      <c r="F109" s="137" t="n">
        <f aca="false">ROUND(D109/$B$109,0)</f>
        <v>181</v>
      </c>
      <c r="G109" s="137" t="n">
        <f aca="false">F109</f>
        <v>181</v>
      </c>
      <c r="H109" s="137" t="n">
        <f aca="false">G109</f>
        <v>181</v>
      </c>
      <c r="I109" s="137" t="n">
        <f aca="false">H109</f>
        <v>181</v>
      </c>
      <c r="J109" s="137" t="n">
        <f aca="false">I109</f>
        <v>181</v>
      </c>
      <c r="K109" s="137" t="n">
        <f aca="false">J109</f>
        <v>181</v>
      </c>
      <c r="L109" s="137" t="n">
        <f aca="false">K109</f>
        <v>181</v>
      </c>
      <c r="M109" s="137" t="n">
        <f aca="false">L109</f>
        <v>181</v>
      </c>
      <c r="N109" s="137" t="n">
        <f aca="false">M109</f>
        <v>181</v>
      </c>
      <c r="O109" s="137" t="n">
        <f aca="false">N109</f>
        <v>181</v>
      </c>
      <c r="P109" s="137" t="n">
        <f aca="false">O109</f>
        <v>181</v>
      </c>
      <c r="Q109" s="137" t="n">
        <f aca="false">P109</f>
        <v>181</v>
      </c>
      <c r="R109" s="137" t="n">
        <f aca="false">Q109</f>
        <v>181</v>
      </c>
      <c r="S109" s="137" t="n">
        <f aca="false">R109</f>
        <v>181</v>
      </c>
      <c r="T109" s="137" t="n">
        <f aca="false">S109</f>
        <v>181</v>
      </c>
      <c r="U109" s="137" t="n">
        <f aca="false">T109</f>
        <v>181</v>
      </c>
      <c r="V109" s="137" t="n">
        <f aca="false">U109</f>
        <v>181</v>
      </c>
      <c r="W109" s="137" t="n">
        <f aca="false">V109</f>
        <v>181</v>
      </c>
      <c r="X109" s="223"/>
      <c r="Y109" s="223"/>
      <c r="Z109" s="89"/>
      <c r="AA109" s="96" t="n">
        <f aca="false">SUM(F109:Y109)</f>
        <v>3258</v>
      </c>
      <c r="AB109" s="97" t="n">
        <f aca="false">AA109*$C$60</f>
        <v>1629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Summary'!J32</f>
        <v>375.10291508991</v>
      </c>
      <c r="E110" s="89"/>
      <c r="F110" s="137" t="n">
        <f aca="false">ROUND(D110/$B$109,0)</f>
        <v>13</v>
      </c>
      <c r="G110" s="137" t="n">
        <f aca="false">F110</f>
        <v>13</v>
      </c>
      <c r="H110" s="137" t="n">
        <f aca="false">G110</f>
        <v>13</v>
      </c>
      <c r="I110" s="137" t="n">
        <f aca="false">H110</f>
        <v>13</v>
      </c>
      <c r="J110" s="137" t="n">
        <f aca="false">I110</f>
        <v>13</v>
      </c>
      <c r="K110" s="137" t="n">
        <f aca="false">J110</f>
        <v>13</v>
      </c>
      <c r="L110" s="137" t="n">
        <f aca="false">K110</f>
        <v>13</v>
      </c>
      <c r="M110" s="137" t="n">
        <f aca="false">L110</f>
        <v>13</v>
      </c>
      <c r="N110" s="137" t="n">
        <f aca="false">M110</f>
        <v>13</v>
      </c>
      <c r="O110" s="137" t="n">
        <f aca="false">N110</f>
        <v>13</v>
      </c>
      <c r="P110" s="137" t="n">
        <f aca="false">O110</f>
        <v>13</v>
      </c>
      <c r="Q110" s="137" t="n">
        <f aca="false">P110</f>
        <v>13</v>
      </c>
      <c r="R110" s="137" t="n">
        <f aca="false">Q110</f>
        <v>13</v>
      </c>
      <c r="S110" s="137" t="n">
        <f aca="false">R110</f>
        <v>13</v>
      </c>
      <c r="T110" s="137" t="n">
        <f aca="false">S110</f>
        <v>13</v>
      </c>
      <c r="U110" s="137" t="n">
        <f aca="false">T110</f>
        <v>13</v>
      </c>
      <c r="V110" s="137" t="n">
        <f aca="false">U110</f>
        <v>13</v>
      </c>
      <c r="W110" s="137" t="n">
        <f aca="false">V110</f>
        <v>13</v>
      </c>
      <c r="X110" s="223"/>
      <c r="Y110" s="223"/>
      <c r="Z110" s="89"/>
      <c r="AA110" s="96" t="n">
        <f aca="false">SUM(F110:Y110)</f>
        <v>234</v>
      </c>
      <c r="AB110" s="97" t="n">
        <f aca="false">AA110*$C$60</f>
        <v>117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5431.10142019447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392" t="n">
        <v>0.2</v>
      </c>
      <c r="G114" s="392" t="n">
        <v>0.32</v>
      </c>
      <c r="H114" s="392" t="n">
        <v>0.192</v>
      </c>
      <c r="I114" s="392" t="n">
        <v>0.1152</v>
      </c>
      <c r="J114" s="392" t="n">
        <v>0.1152</v>
      </c>
      <c r="K114" s="392" t="n">
        <v>0.0576</v>
      </c>
      <c r="L114" s="392" t="n">
        <v>0</v>
      </c>
      <c r="M114" s="392" t="n">
        <v>0</v>
      </c>
      <c r="N114" s="392" t="n">
        <v>0</v>
      </c>
      <c r="O114" s="392" t="n">
        <v>0</v>
      </c>
      <c r="P114" s="392" t="n">
        <v>0</v>
      </c>
      <c r="Q114" s="392" t="n">
        <v>0</v>
      </c>
      <c r="R114" s="392" t="n">
        <v>0</v>
      </c>
      <c r="S114" s="392" t="n">
        <v>0</v>
      </c>
      <c r="T114" s="392" t="n">
        <v>0</v>
      </c>
      <c r="U114" s="392" t="n">
        <v>0</v>
      </c>
      <c r="V114" s="392" t="n">
        <v>0</v>
      </c>
      <c r="W114" s="392" t="n">
        <v>0</v>
      </c>
      <c r="X114" s="392" t="n">
        <v>0</v>
      </c>
      <c r="Y114" s="392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1086.22028403889</v>
      </c>
      <c r="G115" s="137" t="n">
        <f aca="false">$D$113*G114</f>
        <v>1737.95245446223</v>
      </c>
      <c r="H115" s="137" t="n">
        <f aca="false">$D$113*H114</f>
        <v>1042.77147267734</v>
      </c>
      <c r="I115" s="137" t="n">
        <f aca="false">$D$113*I114</f>
        <v>625.662883606403</v>
      </c>
      <c r="J115" s="137" t="n">
        <f aca="false">$D$113*J114</f>
        <v>625.662883606403</v>
      </c>
      <c r="K115" s="137" t="n">
        <f aca="false">$D$113*K114</f>
        <v>312.831441803202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223"/>
      <c r="Y115" s="223"/>
      <c r="Z115" s="89"/>
      <c r="AA115" s="96" t="n">
        <f aca="false">SUM(F115:Y115)</f>
        <v>5431.10142019447</v>
      </c>
      <c r="AB115" s="97" t="n">
        <f aca="false">AA115*$C$60</f>
        <v>2715.55071009724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375.10291508991</v>
      </c>
      <c r="E116" s="89"/>
      <c r="F116" s="137" t="n">
        <f aca="false">$D$116*F114</f>
        <v>75.0205830179819</v>
      </c>
      <c r="G116" s="137" t="n">
        <f aca="false">$D$116*G114</f>
        <v>120.032932828771</v>
      </c>
      <c r="H116" s="137" t="n">
        <f aca="false">$D$116*H114</f>
        <v>72.0197596972626</v>
      </c>
      <c r="I116" s="137" t="n">
        <f aca="false">$D$116*I114</f>
        <v>43.2118558183576</v>
      </c>
      <c r="J116" s="137" t="n">
        <f aca="false">$D$116*J114</f>
        <v>43.2118558183576</v>
      </c>
      <c r="K116" s="137" t="n">
        <f aca="false">$D$116*K114</f>
        <v>21.6059279091788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223"/>
      <c r="Y116" s="223"/>
      <c r="Z116" s="89"/>
      <c r="AA116" s="96" t="n">
        <f aca="false">SUM(F116:Y116)</f>
        <v>375.10291508991</v>
      </c>
      <c r="AB116" s="97" t="n">
        <f aca="false">AA116*$C$60</f>
        <v>187.551457544955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1079.95969967551</v>
      </c>
      <c r="G121" s="137" t="n">
        <f aca="false">G39</f>
        <v>790.578971498682</v>
      </c>
      <c r="H121" s="137" t="n">
        <f aca="false">H39</f>
        <v>801.003480689672</v>
      </c>
      <c r="I121" s="137" t="n">
        <f aca="false">I39</f>
        <v>805.767000446742</v>
      </c>
      <c r="J121" s="137" t="n">
        <f aca="false">J39</f>
        <v>818.613342363636</v>
      </c>
      <c r="K121" s="137" t="n">
        <f aca="false">K39</f>
        <v>828.686521296143</v>
      </c>
      <c r="L121" s="137" t="n">
        <f aca="false">L39</f>
        <v>822.780290549634</v>
      </c>
      <c r="M121" s="137" t="n">
        <f aca="false">M39</f>
        <v>823.896063778389</v>
      </c>
      <c r="N121" s="137" t="n">
        <f aca="false">N39</f>
        <v>815.353589046056</v>
      </c>
      <c r="O121" s="137" t="n">
        <f aca="false">O39</f>
        <v>806.533898364377</v>
      </c>
      <c r="P121" s="137" t="n">
        <f aca="false">P39</f>
        <v>805.050457639295</v>
      </c>
      <c r="Q121" s="137" t="n">
        <f aca="false">Q39</f>
        <v>815.033059472041</v>
      </c>
      <c r="R121" s="137" t="n">
        <f aca="false">R39</f>
        <v>805.622770147037</v>
      </c>
      <c r="S121" s="137" t="n">
        <f aca="false">S39</f>
        <v>795.748011588971</v>
      </c>
      <c r="T121" s="137" t="n">
        <f aca="false">T39</f>
        <v>821.227966210636</v>
      </c>
      <c r="U121" s="137" t="n">
        <f aca="false">U39</f>
        <v>128.989126772187</v>
      </c>
      <c r="V121" s="137" t="n">
        <f aca="false">V39</f>
        <v>110.684048674534</v>
      </c>
      <c r="W121" s="137" t="n">
        <f aca="false">W39</f>
        <v>91.5490797974169</v>
      </c>
      <c r="X121" s="137" t="n">
        <f aca="false">X39</f>
        <v>0</v>
      </c>
      <c r="Y121" s="137" t="n">
        <f aca="false">Y39</f>
        <v>0</v>
      </c>
      <c r="Z121" s="89"/>
      <c r="AA121" s="96" t="n">
        <f aca="false">SUM(F121:Y121)</f>
        <v>12767.077378011</v>
      </c>
      <c r="AB121" s="97" t="n">
        <f aca="false">AA121*$C$60</f>
        <v>6383.53868900548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-1086.22028403889</v>
      </c>
      <c r="G122" s="137" t="n">
        <f aca="false">-G115</f>
        <v>-1737.95245446223</v>
      </c>
      <c r="H122" s="137" t="n">
        <f aca="false">-H115</f>
        <v>-1042.77147267734</v>
      </c>
      <c r="I122" s="137" t="n">
        <f aca="false">-I115</f>
        <v>-625.662883606403</v>
      </c>
      <c r="J122" s="137" t="n">
        <f aca="false">-J115</f>
        <v>-625.662883606403</v>
      </c>
      <c r="K122" s="137" t="n">
        <f aca="false">-K115</f>
        <v>-312.831441803202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-5431.10142019447</v>
      </c>
      <c r="AB122" s="97" t="n">
        <f aca="false">AA122*$C$60</f>
        <v>-2715.55071009724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-6.26058436338917</v>
      </c>
      <c r="G124" s="137" t="n">
        <f aca="false">SUM(G121:G123)</f>
        <v>-947.373482963548</v>
      </c>
      <c r="H124" s="137" t="n">
        <f aca="false">SUM(H121:H123)</f>
        <v>-241.767991987667</v>
      </c>
      <c r="I124" s="137" t="n">
        <f aca="false">SUM(I121:I123)</f>
        <v>180.104116840338</v>
      </c>
      <c r="J124" s="137" t="n">
        <f aca="false">SUM(J121:J123)</f>
        <v>192.950458757232</v>
      </c>
      <c r="K124" s="137" t="n">
        <f aca="false">SUM(K121:K123)</f>
        <v>515.855079492941</v>
      </c>
      <c r="L124" s="137" t="n">
        <f aca="false">SUM(L121:L123)</f>
        <v>822.780290549634</v>
      </c>
      <c r="M124" s="137" t="n">
        <f aca="false">SUM(M121:M123)</f>
        <v>823.896063778389</v>
      </c>
      <c r="N124" s="137" t="n">
        <f aca="false">SUM(N121:N123)</f>
        <v>815.353589046056</v>
      </c>
      <c r="O124" s="137" t="n">
        <f aca="false">SUM(O121:O123)</f>
        <v>806.533898364377</v>
      </c>
      <c r="P124" s="137" t="n">
        <f aca="false">SUM(P121:P123)</f>
        <v>805.050457639295</v>
      </c>
      <c r="Q124" s="137" t="n">
        <f aca="false">SUM(Q121:Q123)</f>
        <v>815.033059472041</v>
      </c>
      <c r="R124" s="137" t="n">
        <f aca="false">SUM(R121:R123)</f>
        <v>805.622770147037</v>
      </c>
      <c r="S124" s="137" t="n">
        <f aca="false">SUM(S121:S123)</f>
        <v>795.748011588971</v>
      </c>
      <c r="T124" s="137" t="n">
        <f aca="false">SUM(T121:T123)</f>
        <v>821.227966210636</v>
      </c>
      <c r="U124" s="137" t="n">
        <f aca="false">SUM(U121:U123)</f>
        <v>128.989126772187</v>
      </c>
      <c r="V124" s="137" t="n">
        <f aca="false">SUM(V121:V123)</f>
        <v>110.684048674534</v>
      </c>
      <c r="W124" s="137" t="n">
        <f aca="false">SUM(W121:W123)</f>
        <v>91.5490797974169</v>
      </c>
      <c r="X124" s="137" t="n">
        <f aca="false">SUM(X121:X123)</f>
        <v>0</v>
      </c>
      <c r="Y124" s="137" t="n">
        <f aca="false">SUM(Y121:Y123)</f>
        <v>0</v>
      </c>
      <c r="Z124" s="89"/>
      <c r="AA124" s="96" t="n">
        <f aca="false">SUM(F124:Y124)</f>
        <v>7335.97595781648</v>
      </c>
      <c r="AB124" s="97" t="n">
        <f aca="false">AA124*$C$60</f>
        <v>3667.98797890824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0.313029218169459</v>
      </c>
      <c r="G126" s="137" t="n">
        <f aca="false">-G124*$C$126</f>
        <v>47.3686741481774</v>
      </c>
      <c r="H126" s="137" t="n">
        <f aca="false">-H124*$C$126</f>
        <v>12.0883995993834</v>
      </c>
      <c r="I126" s="137" t="n">
        <f aca="false">-I124*$C$126</f>
        <v>-9.00520584201692</v>
      </c>
      <c r="J126" s="137" t="n">
        <f aca="false">-J124*$C$126</f>
        <v>-9.64752293786162</v>
      </c>
      <c r="K126" s="137" t="n">
        <f aca="false">-K124*$C$126</f>
        <v>-25.7927539746471</v>
      </c>
      <c r="L126" s="137" t="n">
        <f aca="false">-L124*$C$126</f>
        <v>-41.1390145274817</v>
      </c>
      <c r="M126" s="137" t="n">
        <f aca="false">-M124*$C$126</f>
        <v>-41.1948031889194</v>
      </c>
      <c r="N126" s="137" t="n">
        <f aca="false">-N124*$C$126</f>
        <v>-40.7676794523028</v>
      </c>
      <c r="O126" s="137" t="n">
        <f aca="false">-O124*$C$126</f>
        <v>-40.3266949182188</v>
      </c>
      <c r="P126" s="137" t="n">
        <f aca="false">-P124*$C$126</f>
        <v>-40.2525228819648</v>
      </c>
      <c r="Q126" s="137" t="n">
        <f aca="false">-Q124*$C$126</f>
        <v>-40.751652973602</v>
      </c>
      <c r="R126" s="137" t="n">
        <f aca="false">-R124*$C$126</f>
        <v>-40.2811385073518</v>
      </c>
      <c r="S126" s="137" t="n">
        <f aca="false">-S124*$C$126</f>
        <v>-39.7874005794486</v>
      </c>
      <c r="T126" s="137" t="n">
        <f aca="false">-T124*$C$126</f>
        <v>-41.0613983105318</v>
      </c>
      <c r="U126" s="137" t="n">
        <f aca="false">-U124*$C$126</f>
        <v>-6.44945633860934</v>
      </c>
      <c r="V126" s="137" t="n">
        <f aca="false">-V124*$C$126</f>
        <v>-5.53420243372672</v>
      </c>
      <c r="W126" s="137" t="n">
        <f aca="false">-W124*$C$126</f>
        <v>-4.57745398987084</v>
      </c>
      <c r="X126" s="137" t="n">
        <f aca="false">-X124*$C$126</f>
        <v>-0</v>
      </c>
      <c r="Y126" s="137" t="n">
        <f aca="false">-Y124*$C$126</f>
        <v>-0</v>
      </c>
      <c r="Z126" s="89"/>
      <c r="AA126" s="96" t="n">
        <f aca="false">SUM(F126:Y126)</f>
        <v>-366.798797890824</v>
      </c>
      <c r="AB126" s="97" t="n">
        <f aca="false">AA126*$C$60</f>
        <v>-183.399398945412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2.0816443008269</v>
      </c>
      <c r="G127" s="137" t="n">
        <f aca="false">-(G124+G126)*$C$127</f>
        <v>315.00168308538</v>
      </c>
      <c r="H127" s="137" t="n">
        <f aca="false">-(H124+H126)*$C$127</f>
        <v>80.3878573358993</v>
      </c>
      <c r="I127" s="137" t="n">
        <f aca="false">-(I124+I126)*$C$127</f>
        <v>-59.8846188494125</v>
      </c>
      <c r="J127" s="137" t="n">
        <f aca="false">-(J124+J126)*$C$127</f>
        <v>-64.1560275367798</v>
      </c>
      <c r="K127" s="137" t="n">
        <f aca="false">-(K124+K126)*$C$127</f>
        <v>-171.521813931403</v>
      </c>
      <c r="L127" s="137" t="n">
        <f aca="false">-(L124+L126)*$C$127</f>
        <v>-273.574446607753</v>
      </c>
      <c r="M127" s="137" t="n">
        <f aca="false">-(M124+M126)*$C$127</f>
        <v>-273.945441206314</v>
      </c>
      <c r="N127" s="137" t="n">
        <f aca="false">-(N124+N126)*$C$127</f>
        <v>-271.105068357814</v>
      </c>
      <c r="O127" s="137" t="n">
        <f aca="false">-(O124+O126)*$C$127</f>
        <v>-268.172521206155</v>
      </c>
      <c r="P127" s="137" t="n">
        <f aca="false">-(P124+P126)*$C$127</f>
        <v>-267.679277165066</v>
      </c>
      <c r="Q127" s="137" t="n">
        <f aca="false">-(Q124+Q126)*$C$127</f>
        <v>-270.998492274453</v>
      </c>
      <c r="R127" s="137" t="n">
        <f aca="false">-(R124+R126)*$C$127</f>
        <v>-267.86957107389</v>
      </c>
      <c r="S127" s="137" t="n">
        <f aca="false">-(S124+S126)*$C$127</f>
        <v>-264.586213853333</v>
      </c>
      <c r="T127" s="137" t="n">
        <f aca="false">-(T124+T126)*$C$127</f>
        <v>-273.058298765037</v>
      </c>
      <c r="U127" s="137" t="n">
        <f aca="false">-(U124+U126)*$C$127</f>
        <v>-42.8888846517521</v>
      </c>
      <c r="V127" s="137" t="n">
        <f aca="false">-(V124+V126)*$C$127</f>
        <v>-36.8024461842827</v>
      </c>
      <c r="W127" s="137" t="n">
        <f aca="false">-(W124+W126)*$C$127</f>
        <v>-30.4400690326411</v>
      </c>
      <c r="X127" s="137" t="n">
        <f aca="false">-(X124+X126)*$C$127</f>
        <v>-0</v>
      </c>
      <c r="Y127" s="137" t="n">
        <f aca="false">-(Y124+Y126)*$C$127</f>
        <v>-0</v>
      </c>
      <c r="Z127" s="89"/>
      <c r="AA127" s="96" t="n">
        <f aca="false">SUM(F127:Y127)</f>
        <v>-2439.21200597398</v>
      </c>
      <c r="AB127" s="97" t="n">
        <f aca="false">AA127*$C$60</f>
        <v>-1219.60600298699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393" t="n">
        <f aca="false">F46</f>
        <v>0</v>
      </c>
      <c r="G137" s="393" t="n">
        <f aca="false">G46</f>
        <v>0</v>
      </c>
      <c r="H137" s="393" t="n">
        <f aca="false">H46</f>
        <v>0</v>
      </c>
      <c r="I137" s="393" t="n">
        <f aca="false">I46</f>
        <v>0</v>
      </c>
      <c r="J137" s="393" t="n">
        <f aca="false">J46</f>
        <v>0</v>
      </c>
      <c r="K137" s="393" t="n">
        <f aca="false">K46</f>
        <v>0</v>
      </c>
      <c r="L137" s="393" t="n">
        <f aca="false">L46</f>
        <v>0</v>
      </c>
      <c r="M137" s="393" t="n">
        <f aca="false">M46</f>
        <v>0</v>
      </c>
      <c r="N137" s="393" t="n">
        <f aca="false">N46</f>
        <v>0</v>
      </c>
      <c r="O137" s="393" t="n">
        <f aca="false">O46</f>
        <v>0</v>
      </c>
      <c r="P137" s="393" t="n">
        <f aca="false">P46</f>
        <v>0</v>
      </c>
      <c r="Q137" s="393" t="n">
        <f aca="false">Q46</f>
        <v>0</v>
      </c>
      <c r="R137" s="393" t="n">
        <f aca="false">R46</f>
        <v>0</v>
      </c>
      <c r="S137" s="393" t="n">
        <f aca="false">S46</f>
        <v>0</v>
      </c>
      <c r="T137" s="393" t="n">
        <f aca="false">T46</f>
        <v>0</v>
      </c>
      <c r="U137" s="393" t="n">
        <f aca="false">U46</f>
        <v>0</v>
      </c>
      <c r="V137" s="393" t="n">
        <f aca="false">V46</f>
        <v>0</v>
      </c>
      <c r="W137" s="393" t="n">
        <f aca="false">W46</f>
        <v>0</v>
      </c>
      <c r="X137" s="393" t="n">
        <f aca="false">X46</f>
        <v>0</v>
      </c>
      <c r="Y137" s="393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0</v>
      </c>
      <c r="G138" s="164" t="n">
        <f aca="false">SUM(G33:G35)</f>
        <v>0</v>
      </c>
      <c r="H138" s="164" t="n">
        <f aca="false">SUM(H33:H35)</f>
        <v>0</v>
      </c>
      <c r="I138" s="164" t="n">
        <f aca="false">SUM(I33:I35)</f>
        <v>0</v>
      </c>
      <c r="J138" s="164" t="n">
        <f aca="false">SUM(J33:J35)</f>
        <v>0</v>
      </c>
      <c r="K138" s="164" t="n">
        <f aca="false">SUM(K33:K35)</f>
        <v>0</v>
      </c>
      <c r="L138" s="164" t="n">
        <f aca="false">SUM(L33:L35)</f>
        <v>0</v>
      </c>
      <c r="M138" s="164" t="n">
        <f aca="false">SUM(M33:M35)</f>
        <v>0</v>
      </c>
      <c r="N138" s="164" t="n">
        <f aca="false">SUM(N33:N35)</f>
        <v>0</v>
      </c>
      <c r="O138" s="164" t="n">
        <f aca="false">SUM(O33:O35)</f>
        <v>0</v>
      </c>
      <c r="P138" s="164" t="n">
        <f aca="false">SUM(P33:P35)</f>
        <v>0</v>
      </c>
      <c r="Q138" s="164" t="n">
        <f aca="false">SUM(Q33:Q35)</f>
        <v>0</v>
      </c>
      <c r="R138" s="164" t="n">
        <f aca="false">SUM(R33:R35)</f>
        <v>0</v>
      </c>
      <c r="S138" s="164" t="n">
        <f aca="false">SUM(S33:S35)</f>
        <v>0</v>
      </c>
      <c r="T138" s="164" t="n">
        <f aca="false">SUM(T33:T35)</f>
        <v>0</v>
      </c>
      <c r="U138" s="164" t="n">
        <f aca="false">SUM(U33:U35)</f>
        <v>0</v>
      </c>
      <c r="V138" s="164" t="n">
        <f aca="false">SUM(V33:V35)</f>
        <v>0</v>
      </c>
      <c r="W138" s="164" t="n">
        <f aca="false">SUM(W33:W35)</f>
        <v>0</v>
      </c>
      <c r="X138" s="164" t="n">
        <f aca="false">SUM(X33:X35)</f>
        <v>0</v>
      </c>
      <c r="Y138" s="164" t="n">
        <f aca="false">SUM(Y33:Y35)</f>
        <v>0</v>
      </c>
      <c r="Z138" s="89"/>
      <c r="AA138" s="96" t="n">
        <f aca="false">SUM(F138:Y138)</f>
        <v>0</v>
      </c>
      <c r="AB138" s="97" t="n">
        <f aca="false">AA138</f>
        <v>0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0</v>
      </c>
      <c r="G139" s="137" t="n">
        <f aca="false">G137+G138</f>
        <v>0</v>
      </c>
      <c r="H139" s="137" t="n">
        <f aca="false">H137+H138</f>
        <v>0</v>
      </c>
      <c r="I139" s="137" t="n">
        <f aca="false">I137+I138</f>
        <v>0</v>
      </c>
      <c r="J139" s="137" t="n">
        <f aca="false">J137+J138</f>
        <v>0</v>
      </c>
      <c r="K139" s="137" t="n">
        <f aca="false">K137+K138</f>
        <v>0</v>
      </c>
      <c r="L139" s="137" t="n">
        <f aca="false">L137+L138</f>
        <v>0</v>
      </c>
      <c r="M139" s="137" t="n">
        <f aca="false">M137+M138</f>
        <v>0</v>
      </c>
      <c r="N139" s="137" t="n">
        <f aca="false">N137+N138</f>
        <v>0</v>
      </c>
      <c r="O139" s="137" t="n">
        <f aca="false">O137+O138</f>
        <v>0</v>
      </c>
      <c r="P139" s="137" t="n">
        <f aca="false">P137+P138</f>
        <v>0</v>
      </c>
      <c r="Q139" s="137" t="n">
        <f aca="false">Q137+Q138</f>
        <v>0</v>
      </c>
      <c r="R139" s="137" t="n">
        <f aca="false">R137+R138</f>
        <v>0</v>
      </c>
      <c r="S139" s="137" t="n">
        <f aca="false">S137+S138</f>
        <v>0</v>
      </c>
      <c r="T139" s="137" t="n">
        <f aca="false">T137+T138</f>
        <v>0</v>
      </c>
      <c r="U139" s="137" t="n">
        <f aca="false">U137+U138</f>
        <v>0</v>
      </c>
      <c r="V139" s="137" t="n">
        <f aca="false">V137+V138</f>
        <v>0</v>
      </c>
      <c r="W139" s="137" t="n">
        <f aca="false">W137+W138</f>
        <v>0</v>
      </c>
      <c r="X139" s="137" t="n">
        <f aca="false">X137+X138</f>
        <v>0</v>
      </c>
      <c r="Y139" s="137" t="n">
        <f aca="false">Y137+Y138</f>
        <v>0</v>
      </c>
      <c r="Z139" s="89"/>
      <c r="AA139" s="96" t="n">
        <f aca="false">SUM(F139:Y139)</f>
        <v>0</v>
      </c>
      <c r="AB139" s="97" t="n">
        <f aca="false">AA139</f>
        <v>0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0</v>
      </c>
      <c r="G140" s="137" t="n">
        <f aca="false">G139*$C$140</f>
        <v>0</v>
      </c>
      <c r="H140" s="137" t="n">
        <f aca="false">H139*$C$140</f>
        <v>0</v>
      </c>
      <c r="I140" s="137" t="n">
        <f aca="false">I139*$C$140</f>
        <v>0</v>
      </c>
      <c r="J140" s="137" t="n">
        <f aca="false">J139*$C$140</f>
        <v>0</v>
      </c>
      <c r="K140" s="137" t="n">
        <f aca="false">K139*$C$140</f>
        <v>0</v>
      </c>
      <c r="L140" s="137" t="n">
        <f aca="false">L139*$C$140</f>
        <v>0</v>
      </c>
      <c r="M140" s="137" t="n">
        <f aca="false">M139*$C$140</f>
        <v>0</v>
      </c>
      <c r="N140" s="137" t="n">
        <f aca="false">N139*$C$140</f>
        <v>0</v>
      </c>
      <c r="O140" s="137" t="n">
        <f aca="false">O139*$C$140</f>
        <v>0</v>
      </c>
      <c r="P140" s="137" t="n">
        <f aca="false">P139*$C$140</f>
        <v>0</v>
      </c>
      <c r="Q140" s="137" t="n">
        <f aca="false">Q139*$C$140</f>
        <v>0</v>
      </c>
      <c r="R140" s="137" t="n">
        <f aca="false">R139*$C$140</f>
        <v>0</v>
      </c>
      <c r="S140" s="137" t="n">
        <f aca="false">S139*$C$140</f>
        <v>0</v>
      </c>
      <c r="T140" s="137" t="n">
        <f aca="false">T139*$C$140</f>
        <v>0</v>
      </c>
      <c r="U140" s="137" t="n">
        <f aca="false">U139*$C$140</f>
        <v>0</v>
      </c>
      <c r="V140" s="137" t="n">
        <f aca="false">V139*$C$140</f>
        <v>0</v>
      </c>
      <c r="W140" s="137" t="n">
        <f aca="false">W139*$C$140</f>
        <v>0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0</v>
      </c>
      <c r="AB140" s="97" t="n">
        <f aca="false">AA140</f>
        <v>0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0</v>
      </c>
      <c r="G141" s="164" t="n">
        <f aca="false">(G139-G140)*$C$141</f>
        <v>0</v>
      </c>
      <c r="H141" s="164" t="n">
        <f aca="false">(H139-H140)*$C$141</f>
        <v>0</v>
      </c>
      <c r="I141" s="164" t="n">
        <f aca="false">(I139-I140)*$C$141</f>
        <v>0</v>
      </c>
      <c r="J141" s="164" t="n">
        <f aca="false">(J139-J140)*$C$141</f>
        <v>0</v>
      </c>
      <c r="K141" s="164" t="n">
        <f aca="false">(K139-K140)*$C$141</f>
        <v>0</v>
      </c>
      <c r="L141" s="164" t="n">
        <f aca="false">(L139-L140)*$C$141</f>
        <v>0</v>
      </c>
      <c r="M141" s="164" t="n">
        <f aca="false">(M139-M140)*$C$141</f>
        <v>0</v>
      </c>
      <c r="N141" s="164" t="n">
        <f aca="false">(N139-N140)*$C$141</f>
        <v>0</v>
      </c>
      <c r="O141" s="164" t="n">
        <f aca="false">(O139-O140)*$C$141</f>
        <v>0</v>
      </c>
      <c r="P141" s="164" t="n">
        <f aca="false">(P139-P140)*$C$141</f>
        <v>0</v>
      </c>
      <c r="Q141" s="164" t="n">
        <f aca="false">(Q139-Q140)*$C$141</f>
        <v>0</v>
      </c>
      <c r="R141" s="164" t="n">
        <f aca="false">(R139-R140)*$C$141</f>
        <v>0</v>
      </c>
      <c r="S141" s="164" t="n">
        <f aca="false">(S139-S140)*$C$141</f>
        <v>0</v>
      </c>
      <c r="T141" s="164" t="n">
        <f aca="false">(T139-T140)*$C$141</f>
        <v>0</v>
      </c>
      <c r="U141" s="164" t="n">
        <f aca="false">(U139-U140)*$C$141</f>
        <v>0</v>
      </c>
      <c r="V141" s="164" t="n">
        <f aca="false">(V139-V140)*$C$141</f>
        <v>0</v>
      </c>
      <c r="W141" s="164" t="n">
        <f aca="false">(W139-W140)*$C$141</f>
        <v>0</v>
      </c>
      <c r="X141" s="164" t="n">
        <f aca="false">(X139-X140)*$C$141</f>
        <v>0</v>
      </c>
      <c r="Y141" s="164" t="n">
        <f aca="false">(Y139-Y140)*$C$141</f>
        <v>0</v>
      </c>
      <c r="Z141" s="89"/>
      <c r="AA141" s="96" t="n">
        <f aca="false">SUM(F141:Y141)</f>
        <v>0</v>
      </c>
      <c r="AB141" s="97" t="n">
        <f aca="false">AA141</f>
        <v>0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0</v>
      </c>
      <c r="G142" s="137" t="n">
        <f aca="false">G139-G140-G141</f>
        <v>0</v>
      </c>
      <c r="H142" s="137" t="n">
        <f aca="false">H139-H140-H141</f>
        <v>0</v>
      </c>
      <c r="I142" s="137" t="n">
        <f aca="false">I139-I140-I141</f>
        <v>0</v>
      </c>
      <c r="J142" s="137" t="n">
        <f aca="false">J139-J140-J141</f>
        <v>0</v>
      </c>
      <c r="K142" s="137" t="n">
        <f aca="false">K139-K140-K141</f>
        <v>0</v>
      </c>
      <c r="L142" s="137" t="n">
        <f aca="false">L139-L140-L141</f>
        <v>0</v>
      </c>
      <c r="M142" s="137" t="n">
        <f aca="false">M139-M140-M141</f>
        <v>0</v>
      </c>
      <c r="N142" s="137" t="n">
        <f aca="false">N139-N140-N141</f>
        <v>0</v>
      </c>
      <c r="O142" s="137" t="n">
        <f aca="false">O139-O140-O141</f>
        <v>0</v>
      </c>
      <c r="P142" s="137" t="n">
        <f aca="false">P139-P140-P141</f>
        <v>0</v>
      </c>
      <c r="Q142" s="137" t="n">
        <f aca="false">Q139-Q140-Q141</f>
        <v>0</v>
      </c>
      <c r="R142" s="137" t="n">
        <f aca="false">R139-R140-R141</f>
        <v>0</v>
      </c>
      <c r="S142" s="137" t="n">
        <f aca="false">S139-S140-S141</f>
        <v>0</v>
      </c>
      <c r="T142" s="137" t="n">
        <f aca="false">T139-T140-T141</f>
        <v>0</v>
      </c>
      <c r="U142" s="137" t="n">
        <f aca="false">U139-U140-U141</f>
        <v>0</v>
      </c>
      <c r="V142" s="137" t="n">
        <f aca="false">V139-V140-V141</f>
        <v>0</v>
      </c>
      <c r="W142" s="137" t="n">
        <f aca="false">W139-W140-W141</f>
        <v>0</v>
      </c>
      <c r="X142" s="137" t="n">
        <f aca="false">X139-X140-X141</f>
        <v>0</v>
      </c>
      <c r="Y142" s="137" t="n">
        <f aca="false">Y139-Y140-Y141</f>
        <v>0</v>
      </c>
      <c r="Z142" s="89"/>
      <c r="AA142" s="96" t="n">
        <f aca="false">SUM(F142:Y142)</f>
        <v>0</v>
      </c>
      <c r="AB142" s="97" t="n">
        <f aca="false">AA142</f>
        <v>0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277.553807274812</v>
      </c>
      <c r="G144" s="168" t="n">
        <f aca="false">G76</f>
        <v>188.207507450218</v>
      </c>
      <c r="H144" s="168" t="n">
        <f aca="false">H76</f>
        <v>191.426074662936</v>
      </c>
      <c r="I144" s="168" t="n">
        <f aca="false">I76</f>
        <v>192.896811387931</v>
      </c>
      <c r="J144" s="168" t="n">
        <f aca="false">J76</f>
        <v>196.863119454773</v>
      </c>
      <c r="K144" s="168" t="n">
        <f aca="false">K76</f>
        <v>199.973213450184</v>
      </c>
      <c r="L144" s="168" t="n">
        <f aca="false">L76</f>
        <v>198.149664707199</v>
      </c>
      <c r="M144" s="168" t="n">
        <f aca="false">M76</f>
        <v>198.494159691577</v>
      </c>
      <c r="N144" s="168" t="n">
        <f aca="false">N76</f>
        <v>195.85667061797</v>
      </c>
      <c r="O144" s="168" t="n">
        <f aca="false">O76</f>
        <v>193.133591120001</v>
      </c>
      <c r="P144" s="168" t="n">
        <f aca="false">P76</f>
        <v>192.675578796132</v>
      </c>
      <c r="Q144" s="168" t="n">
        <f aca="false">Q76</f>
        <v>195.757707111993</v>
      </c>
      <c r="R144" s="168" t="n">
        <f aca="false">R76</f>
        <v>192.852280282898</v>
      </c>
      <c r="S144" s="168" t="n">
        <f aca="false">S76</f>
        <v>189.803448578095</v>
      </c>
      <c r="T144" s="168" t="n">
        <f aca="false">T76</f>
        <v>197.670384567534</v>
      </c>
      <c r="U144" s="168" t="n">
        <f aca="false">U76</f>
        <v>-16.0583571090873</v>
      </c>
      <c r="V144" s="168" t="n">
        <f aca="false">V76</f>
        <v>-21.7100499717375</v>
      </c>
      <c r="W144" s="168" t="n">
        <f aca="false">W76</f>
        <v>-27.6179716125475</v>
      </c>
      <c r="X144" s="168" t="n">
        <f aca="false">X76</f>
        <v>0</v>
      </c>
      <c r="Y144" s="168" t="n">
        <f aca="false">Y76</f>
        <v>0</v>
      </c>
      <c r="Z144" s="89"/>
      <c r="AA144" s="96" t="n">
        <f aca="false">SUM(F144:Y144)</f>
        <v>2935.92764046088</v>
      </c>
      <c r="AB144" s="97" t="n">
        <f aca="false">AA144</f>
        <v>2935.92764046088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277.553807274812</v>
      </c>
      <c r="G145" s="154" t="n">
        <f aca="false">G142+G144</f>
        <v>188.207507450218</v>
      </c>
      <c r="H145" s="154" t="n">
        <f aca="false">H142+H144</f>
        <v>191.426074662936</v>
      </c>
      <c r="I145" s="154" t="n">
        <f aca="false">I142+I144</f>
        <v>192.896811387931</v>
      </c>
      <c r="J145" s="154" t="n">
        <f aca="false">J142+J144</f>
        <v>196.863119454773</v>
      </c>
      <c r="K145" s="154" t="n">
        <f aca="false">K142+K144</f>
        <v>199.973213450184</v>
      </c>
      <c r="L145" s="154" t="n">
        <f aca="false">L142+L144</f>
        <v>198.149664707199</v>
      </c>
      <c r="M145" s="154" t="n">
        <f aca="false">M142+M144</f>
        <v>198.494159691577</v>
      </c>
      <c r="N145" s="154" t="n">
        <f aca="false">N142+N144</f>
        <v>195.85667061797</v>
      </c>
      <c r="O145" s="154" t="n">
        <f aca="false">O142+O144</f>
        <v>193.133591120001</v>
      </c>
      <c r="P145" s="154" t="n">
        <f aca="false">P142+P144</f>
        <v>192.675578796132</v>
      </c>
      <c r="Q145" s="154" t="n">
        <f aca="false">Q142+Q144</f>
        <v>195.757707111993</v>
      </c>
      <c r="R145" s="154" t="n">
        <f aca="false">R142+R144</f>
        <v>192.852280282898</v>
      </c>
      <c r="S145" s="154" t="n">
        <f aca="false">S142+S144</f>
        <v>189.803448578095</v>
      </c>
      <c r="T145" s="154" t="n">
        <f aca="false">T142+T144</f>
        <v>197.670384567534</v>
      </c>
      <c r="U145" s="154" t="n">
        <f aca="false">U142+U144</f>
        <v>-16.0583571090873</v>
      </c>
      <c r="V145" s="154" t="n">
        <f aca="false">V142+V144</f>
        <v>-21.7100499717375</v>
      </c>
      <c r="W145" s="154" t="n">
        <f aca="false">W142+W144</f>
        <v>-27.6179716125475</v>
      </c>
      <c r="X145" s="154" t="n">
        <f aca="false">X142+X144</f>
        <v>0</v>
      </c>
      <c r="Y145" s="154" t="n">
        <f aca="false">Y142+Y144</f>
        <v>0</v>
      </c>
      <c r="Z145" s="89"/>
      <c r="AA145" s="96" t="n">
        <f aca="false">SUM(F145:Y145)</f>
        <v>2935.92764046088</v>
      </c>
      <c r="AB145" s="97" t="n">
        <f aca="false">AA145</f>
        <v>2935.92764046088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0</v>
      </c>
      <c r="G150" s="133" t="n">
        <f aca="false">G142</f>
        <v>0</v>
      </c>
      <c r="H150" s="133" t="n">
        <f aca="false">H142</f>
        <v>0</v>
      </c>
      <c r="I150" s="133" t="n">
        <f aca="false">I142</f>
        <v>0</v>
      </c>
      <c r="J150" s="133" t="n">
        <f aca="false">J142</f>
        <v>0</v>
      </c>
      <c r="K150" s="133" t="n">
        <f aca="false">K142</f>
        <v>0</v>
      </c>
      <c r="L150" s="133" t="n">
        <f aca="false">L142</f>
        <v>0</v>
      </c>
      <c r="M150" s="133" t="n">
        <f aca="false">M142</f>
        <v>0</v>
      </c>
      <c r="N150" s="133" t="n">
        <f aca="false">N142</f>
        <v>0</v>
      </c>
      <c r="O150" s="133" t="n">
        <f aca="false">O142</f>
        <v>0</v>
      </c>
      <c r="P150" s="133" t="n">
        <f aca="false">P142</f>
        <v>0</v>
      </c>
      <c r="Q150" s="133" t="n">
        <f aca="false">Q142</f>
        <v>0</v>
      </c>
      <c r="R150" s="133" t="n">
        <f aca="false">R142</f>
        <v>0</v>
      </c>
      <c r="S150" s="133" t="n">
        <f aca="false">S142</f>
        <v>0</v>
      </c>
      <c r="T150" s="133" t="n">
        <f aca="false">T142</f>
        <v>0</v>
      </c>
      <c r="U150" s="133" t="n">
        <f aca="false">U142</f>
        <v>0</v>
      </c>
      <c r="V150" s="133" t="n">
        <f aca="false">V142</f>
        <v>0</v>
      </c>
      <c r="W150" s="133" t="n">
        <f aca="false">W142</f>
        <v>0</v>
      </c>
      <c r="X150" s="133" t="n">
        <f aca="false">X142</f>
        <v>0</v>
      </c>
      <c r="Y150" s="133" t="n">
        <f aca="false">Y142</f>
        <v>0</v>
      </c>
      <c r="Z150" s="89"/>
      <c r="AA150" s="96" t="n">
        <f aca="false">SUM(F150:Y150)</f>
        <v>0</v>
      </c>
      <c r="AB150" s="97" t="n">
        <f aca="false">AA150</f>
        <v>0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394" t="n">
        <v>0</v>
      </c>
      <c r="G151" s="394" t="n">
        <v>0</v>
      </c>
      <c r="H151" s="394" t="n">
        <v>0</v>
      </c>
      <c r="I151" s="394" t="n">
        <v>0</v>
      </c>
      <c r="J151" s="394" t="n">
        <v>0</v>
      </c>
      <c r="K151" s="394" t="n">
        <v>0</v>
      </c>
      <c r="L151" s="394" t="n">
        <v>0</v>
      </c>
      <c r="M151" s="394" t="n">
        <v>0</v>
      </c>
      <c r="N151" s="394" t="n">
        <v>0</v>
      </c>
      <c r="O151" s="394" t="n">
        <v>0</v>
      </c>
      <c r="P151" s="394" t="n">
        <v>0</v>
      </c>
      <c r="Q151" s="394" t="n">
        <v>0</v>
      </c>
      <c r="R151" s="394" t="n">
        <v>0</v>
      </c>
      <c r="S151" s="394" t="n">
        <v>0</v>
      </c>
      <c r="T151" s="394" t="n">
        <v>0</v>
      </c>
      <c r="U151" s="394" t="n">
        <v>0</v>
      </c>
      <c r="V151" s="394" t="n">
        <v>0</v>
      </c>
      <c r="W151" s="394" t="n">
        <v>0</v>
      </c>
      <c r="X151" s="394" t="n">
        <v>0</v>
      </c>
      <c r="Y151" s="394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0</v>
      </c>
      <c r="G152" s="133" t="n">
        <f aca="false">G150+G151</f>
        <v>0</v>
      </c>
      <c r="H152" s="133" t="n">
        <f aca="false">H150+H151</f>
        <v>0</v>
      </c>
      <c r="I152" s="133" t="n">
        <f aca="false">I150+I151</f>
        <v>0</v>
      </c>
      <c r="J152" s="133" t="n">
        <f aca="false">J150+J151</f>
        <v>0</v>
      </c>
      <c r="K152" s="133" t="n">
        <f aca="false">K150+K151</f>
        <v>0</v>
      </c>
      <c r="L152" s="133" t="n">
        <f aca="false">L150+L151</f>
        <v>0</v>
      </c>
      <c r="M152" s="133" t="n">
        <f aca="false">M150+M151</f>
        <v>0</v>
      </c>
      <c r="N152" s="133" t="n">
        <f aca="false">N150+N151</f>
        <v>0</v>
      </c>
      <c r="O152" s="133" t="n">
        <f aca="false">O150+O151</f>
        <v>0</v>
      </c>
      <c r="P152" s="133" t="n">
        <f aca="false">P150+P151</f>
        <v>0</v>
      </c>
      <c r="Q152" s="133" t="n">
        <f aca="false">Q150+Q151</f>
        <v>0</v>
      </c>
      <c r="R152" s="133" t="n">
        <f aca="false">R150+R151</f>
        <v>0</v>
      </c>
      <c r="S152" s="133" t="n">
        <f aca="false">S150+S151</f>
        <v>0</v>
      </c>
      <c r="T152" s="133" t="n">
        <f aca="false">T150+T151</f>
        <v>0</v>
      </c>
      <c r="U152" s="133" t="n">
        <f aca="false">U150+U151</f>
        <v>0</v>
      </c>
      <c r="V152" s="133" t="n">
        <f aca="false">V150+V151</f>
        <v>0</v>
      </c>
      <c r="W152" s="133" t="n">
        <f aca="false">W150+W151</f>
        <v>0</v>
      </c>
      <c r="X152" s="133" t="n">
        <f aca="false">X150+X151</f>
        <v>0</v>
      </c>
      <c r="Y152" s="133" t="n">
        <f aca="false">Y150+Y151</f>
        <v>0</v>
      </c>
      <c r="Z152" s="89"/>
      <c r="AA152" s="96" t="n">
        <f aca="false">SUM(F152:Y152)</f>
        <v>0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0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387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3017.27856677471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395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0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3017.27856677471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/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/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/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/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106"/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106"/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/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106"/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/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/>
      <c r="B178" s="106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/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106"/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106"/>
      <c r="B181" s="79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106"/>
      <c r="B182" s="79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/>
      <c r="B183" s="106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3.5" hidden="false" customHeight="false" outlineLevel="1" collapsed="false">
      <c r="A184" s="130"/>
      <c r="B184" s="79"/>
      <c r="C184" s="79"/>
      <c r="D184" s="62"/>
      <c r="E184" s="79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06"/>
      <c r="B185" s="79"/>
      <c r="C185" s="183"/>
      <c r="D185" s="62"/>
      <c r="E185" s="62"/>
      <c r="F185" s="62"/>
      <c r="G185" s="396"/>
      <c r="H185" s="397"/>
      <c r="I185" s="397"/>
      <c r="J185" s="397"/>
      <c r="K185" s="397"/>
      <c r="L185" s="397"/>
      <c r="M185" s="397"/>
      <c r="N185" s="397"/>
      <c r="O185" s="397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106"/>
      <c r="B186" s="186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186"/>
      <c r="B187" s="186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86"/>
      <c r="B188" s="186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86"/>
      <c r="B189" s="79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106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06"/>
      <c r="B191" s="106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106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79"/>
      <c r="B194" s="106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06"/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8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23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264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264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264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264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8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5" hidden="false" customHeight="tru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4.2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88"/>
      <c r="B236" s="88"/>
      <c r="C236" s="8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customFormat="false" ht="12.75" hidden="false" customHeight="false" outlineLevel="1" collapsed="false">
      <c r="A237" s="123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8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6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3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45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6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2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264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8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23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264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264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8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88"/>
      <c r="B282" s="88"/>
      <c r="C282" s="88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88"/>
      <c r="C284" s="1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88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06"/>
      <c r="B287" s="106"/>
      <c r="C287" s="106"/>
      <c r="D287" s="106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88"/>
      <c r="C292" s="88"/>
      <c r="D292" s="88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79"/>
      <c r="B293" s="79"/>
      <c r="C293" s="79"/>
      <c r="D293" s="7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06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06"/>
      <c r="C315" s="106"/>
      <c r="D315" s="106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79"/>
      <c r="B316" s="79"/>
      <c r="C316" s="79"/>
      <c r="D316" s="7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79"/>
      <c r="C323" s="79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79"/>
      <c r="B326" s="79"/>
      <c r="C326" s="79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92"/>
      <c r="C327" s="192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88"/>
      <c r="C328" s="188"/>
      <c r="D328" s="188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93"/>
      <c r="C330" s="193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344"/>
      <c r="B339" s="345"/>
      <c r="C339" s="345"/>
      <c r="D339" s="345"/>
      <c r="E339" s="345"/>
      <c r="F339" s="345"/>
      <c r="G339" s="345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F339" s="345"/>
      <c r="AG339" s="345"/>
      <c r="AH339" s="345"/>
      <c r="AI339" s="345"/>
      <c r="AJ339" s="345"/>
      <c r="AK339" s="345"/>
      <c r="AL339" s="345"/>
      <c r="AM339" s="345"/>
      <c r="AN339" s="345"/>
      <c r="AO339" s="345"/>
      <c r="AP339" s="345"/>
      <c r="AQ339" s="345"/>
      <c r="AR339" s="345"/>
      <c r="AS339" s="345"/>
      <c r="AT339" s="345"/>
      <c r="AU339" s="345"/>
      <c r="AV339" s="345"/>
      <c r="AW339" s="345"/>
      <c r="AX339" s="345"/>
      <c r="AY339" s="345"/>
      <c r="AZ339" s="345"/>
      <c r="BA339" s="345"/>
      <c r="BB339" s="345"/>
      <c r="BC339" s="345"/>
      <c r="BD339" s="345"/>
      <c r="BE339" s="345"/>
      <c r="BF339" s="345"/>
      <c r="BG339" s="345"/>
      <c r="BH339" s="345"/>
      <c r="BI339" s="345"/>
      <c r="BJ339" s="345"/>
      <c r="BK339" s="345"/>
      <c r="BL339" s="345"/>
      <c r="BM339" s="345"/>
      <c r="BN339" s="345"/>
      <c r="BO339" s="345"/>
      <c r="BP339" s="345"/>
      <c r="BQ339" s="345"/>
      <c r="BR339" s="345"/>
      <c r="BS339" s="345"/>
      <c r="BT339" s="345"/>
      <c r="BU339" s="345"/>
      <c r="BV339" s="345"/>
      <c r="BW339" s="345"/>
      <c r="BX339" s="345"/>
      <c r="BY339" s="345"/>
      <c r="BZ339" s="345"/>
      <c r="CA339" s="345"/>
      <c r="CB339" s="345"/>
      <c r="CC339" s="345"/>
      <c r="CD339" s="345"/>
      <c r="CE339" s="345"/>
      <c r="CF339" s="345"/>
      <c r="CG339" s="345"/>
      <c r="CH339" s="345"/>
      <c r="CI339" s="345"/>
      <c r="CJ339" s="345"/>
      <c r="CK339" s="345"/>
      <c r="CL339" s="345"/>
      <c r="CM339" s="345"/>
      <c r="CN339" s="345"/>
      <c r="CO339" s="345"/>
      <c r="CP339" s="345"/>
      <c r="CQ339" s="345"/>
      <c r="CR339" s="345"/>
      <c r="CS339" s="345"/>
      <c r="CT339" s="345"/>
      <c r="CU339" s="345"/>
      <c r="CV339" s="345"/>
      <c r="CW339" s="345"/>
      <c r="CX339" s="345"/>
      <c r="CY339" s="345"/>
      <c r="CZ339" s="345"/>
      <c r="DA339" s="345"/>
      <c r="DB339" s="345"/>
      <c r="DC339" s="345"/>
      <c r="DD339" s="345"/>
      <c r="DE339" s="345"/>
      <c r="DF339" s="345"/>
      <c r="DG339" s="345"/>
      <c r="DH339" s="345"/>
      <c r="DI339" s="345"/>
      <c r="DJ339" s="345"/>
      <c r="DK339" s="345"/>
      <c r="DL339" s="345"/>
      <c r="DM339" s="345"/>
      <c r="DN339" s="345"/>
      <c r="DO339" s="345"/>
      <c r="DP339" s="345"/>
      <c r="DQ339" s="345"/>
      <c r="DR339" s="345"/>
      <c r="DS339" s="345"/>
      <c r="DT339" s="345"/>
      <c r="DU339" s="345"/>
      <c r="DV339" s="345"/>
      <c r="DW339" s="345"/>
      <c r="DX339" s="345"/>
      <c r="DY339" s="345"/>
      <c r="DZ339" s="345"/>
      <c r="EA339" s="345"/>
      <c r="EB339" s="345"/>
      <c r="EC339" s="345"/>
      <c r="ED339" s="345"/>
      <c r="EE339" s="345"/>
      <c r="EF339" s="345"/>
      <c r="EG339" s="345"/>
      <c r="EH339" s="345"/>
      <c r="EI339" s="345"/>
      <c r="EJ339" s="345"/>
      <c r="EK339" s="345"/>
      <c r="EL339" s="345"/>
      <c r="EM339" s="345"/>
      <c r="EN339" s="345"/>
      <c r="EO339" s="345"/>
      <c r="EP339" s="345"/>
      <c r="EQ339" s="345"/>
      <c r="ER339" s="345"/>
      <c r="ES339" s="345"/>
      <c r="ET339" s="345"/>
      <c r="EU339" s="345"/>
      <c r="EV339" s="345"/>
      <c r="EW339" s="345"/>
      <c r="EX339" s="345"/>
      <c r="EY339" s="345"/>
      <c r="EZ339" s="345"/>
      <c r="FA339" s="345"/>
      <c r="FB339" s="345"/>
      <c r="FC339" s="345"/>
      <c r="FD339" s="345"/>
      <c r="FE339" s="345"/>
      <c r="FF339" s="345"/>
      <c r="FG339" s="345"/>
      <c r="FH339" s="345"/>
      <c r="FI339" s="345"/>
      <c r="FJ339" s="345"/>
      <c r="FK339" s="345"/>
      <c r="FL339" s="345"/>
      <c r="FM339" s="345"/>
      <c r="FN339" s="345"/>
      <c r="FO339" s="345"/>
      <c r="FP339" s="345"/>
      <c r="FQ339" s="345"/>
      <c r="FR339" s="345"/>
      <c r="FS339" s="345"/>
      <c r="FT339" s="345"/>
      <c r="FU339" s="345"/>
      <c r="FV339" s="345"/>
      <c r="FW339" s="345"/>
      <c r="FX339" s="345"/>
      <c r="FY339" s="345"/>
      <c r="FZ339" s="345"/>
      <c r="GA339" s="345"/>
      <c r="GB339" s="345"/>
      <c r="GC339" s="345"/>
      <c r="GD339" s="345"/>
      <c r="GE339" s="345"/>
      <c r="GF339" s="345"/>
      <c r="GG339" s="345"/>
      <c r="GH339" s="345"/>
      <c r="GI339" s="345"/>
      <c r="GJ339" s="345"/>
      <c r="GK339" s="345"/>
      <c r="GL339" s="345"/>
      <c r="GM339" s="345"/>
      <c r="GN339" s="345"/>
      <c r="GO339" s="345"/>
      <c r="GP339" s="345"/>
      <c r="GQ339" s="345"/>
      <c r="GR339" s="345"/>
      <c r="GS339" s="345"/>
      <c r="GT339" s="345"/>
      <c r="GU339" s="345"/>
      <c r="GV339" s="345"/>
      <c r="GW339" s="345"/>
      <c r="GX339" s="345"/>
      <c r="GY339" s="345"/>
      <c r="GZ339" s="345"/>
      <c r="HA339" s="345"/>
      <c r="HB339" s="345"/>
      <c r="HC339" s="345"/>
      <c r="HD339" s="345"/>
      <c r="HE339" s="345"/>
      <c r="HF339" s="345"/>
      <c r="HG339" s="345"/>
      <c r="HH339" s="345"/>
      <c r="HI339" s="345"/>
      <c r="HJ339" s="345"/>
      <c r="HK339" s="345"/>
      <c r="HL339" s="345"/>
      <c r="HM339" s="345"/>
      <c r="HN339" s="345"/>
      <c r="HO339" s="345"/>
      <c r="HP339" s="345"/>
      <c r="HQ339" s="345"/>
      <c r="HR339" s="345"/>
      <c r="HS339" s="345"/>
      <c r="HT339" s="345"/>
      <c r="HU339" s="345"/>
      <c r="HV339" s="345"/>
      <c r="HW339" s="345"/>
      <c r="HX339" s="345"/>
      <c r="HY339" s="345"/>
      <c r="HZ339" s="345"/>
      <c r="IA339" s="345"/>
      <c r="IB339" s="345"/>
      <c r="IC339" s="345"/>
      <c r="ID339" s="345"/>
      <c r="IE339" s="345"/>
      <c r="IF339" s="345"/>
      <c r="IG339" s="345"/>
      <c r="IH339" s="345"/>
      <c r="II339" s="345"/>
      <c r="IJ339" s="345"/>
      <c r="IK339" s="345"/>
      <c r="IL339" s="345"/>
      <c r="IM339" s="345"/>
      <c r="IN339" s="345"/>
      <c r="IO339" s="345"/>
      <c r="IP339" s="345"/>
      <c r="IQ339" s="345"/>
      <c r="IR339" s="345"/>
      <c r="IS339" s="345"/>
      <c r="IT339" s="345"/>
      <c r="IU339" s="345"/>
      <c r="IV339" s="345"/>
      <c r="IW339" s="345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79"/>
      <c r="B343" s="196"/>
      <c r="C343" s="196"/>
      <c r="D343" s="196"/>
      <c r="E343" s="79"/>
      <c r="F343" s="79"/>
      <c r="G343" s="197"/>
      <c r="H343" s="197"/>
      <c r="I343" s="197"/>
      <c r="J343" s="197"/>
      <c r="K343" s="197"/>
      <c r="L343" s="19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398"/>
      <c r="C344" s="398"/>
      <c r="D344" s="398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344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34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34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34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34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349"/>
      <c r="B350" s="79"/>
      <c r="C350" s="79"/>
      <c r="D350" s="79"/>
      <c r="E350" s="79"/>
      <c r="F350" s="79"/>
      <c r="G350" s="107"/>
      <c r="H350" s="107"/>
      <c r="I350" s="107"/>
      <c r="J350" s="107"/>
      <c r="K350" s="107"/>
      <c r="L350" s="107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06"/>
      <c r="B351" s="79"/>
      <c r="C351" s="79"/>
      <c r="D351" s="79"/>
      <c r="E351" s="79"/>
      <c r="F351" s="79"/>
      <c r="G351" s="198"/>
      <c r="H351" s="198"/>
      <c r="I351" s="198"/>
      <c r="J351" s="198"/>
      <c r="K351" s="198"/>
      <c r="L351" s="198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349"/>
      <c r="B352" s="181"/>
      <c r="C352" s="181"/>
      <c r="D352" s="181"/>
      <c r="E352" s="79"/>
      <c r="F352" s="79"/>
      <c r="G352" s="351"/>
      <c r="H352" s="351"/>
      <c r="I352" s="351"/>
      <c r="J352" s="351"/>
      <c r="K352" s="351"/>
      <c r="L352" s="351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349"/>
      <c r="B353" s="79"/>
      <c r="C353" s="79"/>
      <c r="D353" s="79"/>
      <c r="E353" s="79"/>
      <c r="F353" s="79"/>
      <c r="G353" s="351"/>
      <c r="H353" s="351"/>
      <c r="I353" s="351"/>
      <c r="J353" s="351"/>
      <c r="K353" s="351"/>
      <c r="L353" s="351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349"/>
      <c r="B354" s="79"/>
      <c r="C354" s="79"/>
      <c r="D354" s="79"/>
      <c r="E354" s="79"/>
      <c r="F354" s="79"/>
      <c r="G354" s="351"/>
      <c r="H354" s="351"/>
      <c r="I354" s="351"/>
      <c r="J354" s="351"/>
      <c r="K354" s="351"/>
      <c r="L354" s="351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349"/>
      <c r="B355" s="79"/>
      <c r="C355" s="79"/>
      <c r="D355" s="79"/>
      <c r="E355" s="79"/>
      <c r="F355" s="79"/>
      <c r="G355" s="351"/>
      <c r="H355" s="351"/>
      <c r="I355" s="351"/>
      <c r="J355" s="351"/>
      <c r="K355" s="351"/>
      <c r="L355" s="351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349"/>
      <c r="B356" s="79"/>
      <c r="C356" s="79"/>
      <c r="D356" s="79"/>
      <c r="E356" s="79"/>
      <c r="F356" s="79"/>
      <c r="G356" s="198"/>
      <c r="H356" s="198"/>
      <c r="I356" s="198"/>
      <c r="J356" s="198"/>
      <c r="K356" s="198"/>
      <c r="L356" s="198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06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383"/>
      <c r="F361" s="383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06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34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34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349"/>
      <c r="B367" s="79"/>
      <c r="C367" s="79"/>
      <c r="D367" s="79"/>
      <c r="E367" s="383"/>
      <c r="F367" s="383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79"/>
      <c r="E375" s="201"/>
      <c r="F375" s="201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181"/>
      <c r="E376" s="383"/>
      <c r="F376" s="383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79"/>
      <c r="F378" s="79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1"/>
      <c r="H384" s="201"/>
      <c r="I384" s="201"/>
      <c r="J384" s="201"/>
      <c r="K384" s="201"/>
      <c r="L384" s="201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399"/>
      <c r="H385" s="399"/>
      <c r="I385" s="399"/>
      <c r="J385" s="399"/>
      <c r="K385" s="399"/>
      <c r="L385" s="39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399"/>
      <c r="H387" s="399"/>
      <c r="I387" s="399"/>
      <c r="J387" s="399"/>
      <c r="K387" s="399"/>
      <c r="L387" s="39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90"/>
      <c r="C393" s="90"/>
      <c r="D393" s="90"/>
      <c r="E393" s="91"/>
      <c r="F393" s="91"/>
      <c r="G393" s="91"/>
      <c r="H393" s="90"/>
      <c r="I393" s="90"/>
      <c r="J393" s="91"/>
      <c r="K393" s="91"/>
      <c r="L393" s="90"/>
      <c r="M393" s="91"/>
      <c r="N393" s="91"/>
      <c r="O393" s="91"/>
      <c r="P393" s="90"/>
      <c r="Q393" s="91"/>
      <c r="R393" s="91"/>
      <c r="S393" s="79"/>
      <c r="T393" s="79"/>
      <c r="U393" s="79"/>
      <c r="V393" s="79"/>
      <c r="W393" s="79"/>
      <c r="X393" s="91"/>
      <c r="Y393" s="79"/>
    </row>
    <row r="394" customFormat="false" ht="12.75" hidden="true" customHeight="false" outlineLevel="2" collapsed="false">
      <c r="A394" s="106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201"/>
      <c r="C398" s="201"/>
      <c r="D398" s="201"/>
      <c r="E398" s="201"/>
      <c r="F398" s="201"/>
      <c r="G398" s="20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  <c r="Z400" s="190"/>
      <c r="AA400" s="190"/>
      <c r="AB400" s="190"/>
      <c r="AC400" s="190"/>
      <c r="AD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79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190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tru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88"/>
      <c r="C411" s="88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88"/>
      <c r="C413" s="1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88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customFormat="false" ht="12.75" hidden="false" customHeight="false" outlineLevel="1" collapsed="false">
      <c r="A416" s="106"/>
      <c r="B416" s="106"/>
      <c r="C416" s="106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88"/>
      <c r="C421" s="88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79"/>
      <c r="B422" s="79"/>
      <c r="C422" s="7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06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91"/>
      <c r="C438" s="191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79"/>
      <c r="B440" s="79"/>
      <c r="C440" s="7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79"/>
      <c r="C445" s="7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88"/>
      <c r="B453" s="191"/>
      <c r="C453" s="191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88"/>
      <c r="C461" s="88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88"/>
      <c r="C463" s="1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88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06"/>
      <c r="B466" s="106"/>
      <c r="C466" s="106"/>
      <c r="D466" s="106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06"/>
      <c r="B473" s="106"/>
      <c r="C473" s="106"/>
      <c r="D473" s="106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06"/>
      <c r="B486" s="106"/>
      <c r="C486" s="106"/>
      <c r="D486" s="106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79"/>
      <c r="B487" s="106"/>
      <c r="C487" s="106"/>
      <c r="D487" s="106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89"/>
      <c r="B488" s="189"/>
      <c r="C488" s="189"/>
      <c r="D488" s="189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91"/>
      <c r="C490" s="191"/>
      <c r="D490" s="191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79"/>
      <c r="B499" s="188"/>
      <c r="C499" s="188"/>
      <c r="D499" s="188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</row>
    <row r="500" customFormat="false" ht="12.75" hidden="false" customHeight="false" outlineLevel="1" collapsed="false">
      <c r="A500" s="79"/>
      <c r="B500" s="340"/>
      <c r="C500" s="340"/>
      <c r="D500" s="188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</row>
    <row r="501" customFormat="false" ht="12.75" hidden="false" customHeight="false" outlineLevel="1" collapsed="false">
      <c r="A501" s="79"/>
      <c r="B501" s="188"/>
      <c r="C501" s="188"/>
      <c r="D501" s="188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customFormat="false" ht="12.75" hidden="false" customHeight="false" outlineLevel="1" collapsed="false">
      <c r="A502" s="79"/>
      <c r="B502" s="188"/>
      <c r="C502" s="188"/>
      <c r="D502" s="188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customFormat="false" ht="12.75" hidden="false" customHeight="false" outlineLevel="1" collapsed="false">
      <c r="A503" s="79"/>
      <c r="B503" s="188"/>
      <c r="C503" s="188"/>
      <c r="D503" s="188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</row>
    <row r="504" customFormat="false" ht="12.75" hidden="false" customHeight="false" outlineLevel="1" collapsed="false">
      <c r="A504" s="79"/>
      <c r="B504" s="188"/>
      <c r="C504" s="188"/>
      <c r="D504" s="188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customFormat="false" ht="12.75" hidden="false" customHeight="false" outlineLevel="1" collapsed="false">
      <c r="A505" s="106"/>
      <c r="B505" s="188"/>
      <c r="C505" s="188"/>
      <c r="D505" s="188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</row>
    <row r="506" customFormat="false" ht="12.75" hidden="false" customHeight="false" outlineLevel="1" collapsed="false">
      <c r="A506" s="79"/>
      <c r="B506" s="188"/>
      <c r="C506" s="188"/>
      <c r="D506" s="188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</row>
    <row r="507" customFormat="false" ht="12.75" hidden="false" customHeight="false" outlineLevel="1" collapsed="false">
      <c r="A507" s="79"/>
      <c r="B507" s="188"/>
      <c r="C507" s="188"/>
      <c r="D507" s="188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</row>
    <row r="508" customFormat="false" ht="12.75" hidden="false" customHeight="false" outlineLevel="1" collapsed="false">
      <c r="A508" s="106"/>
      <c r="B508" s="188"/>
      <c r="C508" s="188"/>
      <c r="D508" s="188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</row>
    <row r="509" customFormat="false" ht="12.75" hidden="false" customHeight="false" outlineLevel="1" collapsed="false">
      <c r="A509" s="106"/>
      <c r="B509" s="188"/>
      <c r="C509" s="188"/>
      <c r="D509" s="188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</row>
    <row r="510" customFormat="false" ht="12.75" hidden="false" customHeight="false" outlineLevel="1" collapsed="false">
      <c r="A510" s="79"/>
      <c r="B510" s="188"/>
      <c r="C510" s="188"/>
      <c r="D510" s="188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</row>
    <row r="511" customFormat="false" ht="12.75" hidden="false" customHeight="false" outlineLevel="1" collapsed="false">
      <c r="A511" s="79"/>
      <c r="B511" s="188"/>
      <c r="C511" s="188"/>
      <c r="D511" s="188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</row>
    <row r="512" customFormat="false" ht="12.75" hidden="false" customHeight="false" outlineLevel="1" collapsed="false">
      <c r="A512" s="79"/>
      <c r="B512" s="188"/>
      <c r="C512" s="188"/>
      <c r="D512" s="188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</row>
    <row r="513" customFormat="false" ht="12.75" hidden="false" customHeight="false" outlineLevel="1" collapsed="false">
      <c r="A513" s="79"/>
      <c r="B513" s="188"/>
      <c r="C513" s="188"/>
      <c r="D513" s="188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</row>
    <row r="514" customFormat="false" ht="12.75" hidden="false" customHeight="false" outlineLevel="1" collapsed="false">
      <c r="A514" s="79"/>
      <c r="B514" s="188"/>
      <c r="C514" s="188"/>
      <c r="D514" s="188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</row>
    <row r="515" customFormat="false" ht="12.75" hidden="false" customHeight="false" outlineLevel="1" collapsed="false">
      <c r="A515" s="79"/>
      <c r="B515" s="188"/>
      <c r="C515" s="188"/>
      <c r="D515" s="188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</row>
    <row r="516" customFormat="false" ht="12.75" hidden="false" customHeight="false" outlineLevel="1" collapsed="false">
      <c r="A516" s="79"/>
      <c r="B516" s="188"/>
      <c r="C516" s="188"/>
      <c r="D516" s="188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</row>
    <row r="517" customFormat="false" ht="12.75" hidden="false" customHeight="false" outlineLevel="1" collapsed="false">
      <c r="A517" s="79"/>
      <c r="B517" s="188"/>
      <c r="C517" s="188"/>
      <c r="D517" s="188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400"/>
      <c r="F522" s="400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88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106"/>
      <c r="B530" s="79"/>
      <c r="C530" s="79"/>
      <c r="D530" s="79"/>
      <c r="E530" s="79"/>
      <c r="F530" s="79"/>
      <c r="G530" s="62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34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34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06"/>
      <c r="B537" s="79"/>
      <c r="C537" s="79"/>
      <c r="D537" s="79"/>
      <c r="E537" s="79"/>
      <c r="F537" s="79"/>
      <c r="G537" s="62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400"/>
      <c r="E538" s="400"/>
      <c r="F538" s="400"/>
      <c r="G538" s="401"/>
      <c r="H538" s="401"/>
      <c r="I538" s="401"/>
      <c r="J538" s="401"/>
      <c r="K538" s="401"/>
      <c r="L538" s="401"/>
      <c r="M538" s="401"/>
      <c r="N538" s="401"/>
      <c r="O538" s="401"/>
      <c r="P538" s="401"/>
      <c r="Q538" s="401"/>
      <c r="R538" s="401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106"/>
      <c r="B540" s="79"/>
      <c r="C540" s="79"/>
      <c r="D540" s="79"/>
      <c r="E540" s="79"/>
      <c r="F540" s="79"/>
      <c r="G540" s="62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402"/>
      <c r="C541" s="402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3"/>
      <c r="G545" s="203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5"/>
      <c r="G546" s="206"/>
      <c r="H546" s="203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6"/>
      <c r="C547" s="206"/>
      <c r="D547" s="206"/>
      <c r="E547" s="206"/>
      <c r="F547" s="69"/>
      <c r="G547" s="192"/>
      <c r="H547" s="192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192"/>
      <c r="C548" s="192"/>
      <c r="D548" s="192"/>
      <c r="E548" s="192"/>
      <c r="F548" s="192"/>
      <c r="G548" s="207"/>
      <c r="H548" s="192"/>
      <c r="I548" s="69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8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23"/>
      <c r="B550" s="203"/>
      <c r="C550" s="203"/>
      <c r="D550" s="203"/>
      <c r="E550" s="203"/>
      <c r="F550" s="203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03"/>
      <c r="C551" s="203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403"/>
      <c r="C553" s="403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8"/>
      <c r="B554" s="208"/>
      <c r="C554" s="208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6"/>
      <c r="B555" s="204"/>
      <c r="C555" s="204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3"/>
      <c r="B556" s="203"/>
      <c r="C556" s="20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125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404"/>
      <c r="C567" s="404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23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264"/>
      <c r="B575" s="213"/>
      <c r="C575" s="213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3.9" hidden="false" customHeight="true" outlineLevel="1" collapsed="false">
      <c r="A577" s="118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8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362"/>
      <c r="C581" s="362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362"/>
      <c r="C582" s="362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362"/>
      <c r="C583" s="362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4"/>
      <c r="C584" s="204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264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264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264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264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8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217"/>
      <c r="B606" s="79"/>
      <c r="C606" s="79"/>
      <c r="D606" s="79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88"/>
      <c r="B608" s="88"/>
      <c r="C608" s="8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06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33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7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06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8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tru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30</v>
      </c>
      <c r="C1" s="80" t="n">
        <v>8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Z8" s="37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Z9" s="37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371" t="n">
        <v>1</v>
      </c>
      <c r="E10" s="372" t="n">
        <f aca="false">[22]Financials!H$11</f>
        <v>716.097606670625</v>
      </c>
      <c r="F10" s="372" t="n">
        <f aca="false">[22]Financials!I$11</f>
        <v>716.097606670625</v>
      </c>
      <c r="G10" s="372" t="n">
        <f aca="false">[22]Financials!J$11</f>
        <v>716.097606670625</v>
      </c>
      <c r="H10" s="372" t="n">
        <f aca="false">[22]Financials!K$11</f>
        <v>716.097606670625</v>
      </c>
      <c r="I10" s="372" t="n">
        <f aca="false">[22]Financials!L$11</f>
        <v>716.097606670625</v>
      </c>
      <c r="J10" s="372" t="n">
        <f aca="false">[22]Financials!M$11</f>
        <v>716.097606670625</v>
      </c>
      <c r="K10" s="372" t="n">
        <f aca="false">[22]Financials!N$11</f>
        <v>716.097606670625</v>
      </c>
      <c r="L10" s="372" t="n">
        <f aca="false">[22]Financials!O$11</f>
        <v>716.097606670625</v>
      </c>
      <c r="M10" s="372" t="n">
        <f aca="false">[22]Financials!P$11</f>
        <v>716.097606670625</v>
      </c>
      <c r="N10" s="372" t="n">
        <f aca="false">[22]Financials!Q$11</f>
        <v>716.097606670625</v>
      </c>
      <c r="O10" s="372" t="n">
        <f aca="false">[22]Financials!R$11</f>
        <v>716.097606670625</v>
      </c>
      <c r="P10" s="372" t="n">
        <f aca="false">[22]Financials!S$11</f>
        <v>716.097606670625</v>
      </c>
      <c r="Q10" s="372" t="n">
        <f aca="false">[22]Financials!T$11</f>
        <v>716.097606670625</v>
      </c>
      <c r="R10" s="372" t="n">
        <f aca="false">[22]Financials!U$11</f>
        <v>716.097606670625</v>
      </c>
      <c r="S10" s="372" t="n">
        <f aca="false">[22]Financials!V$11</f>
        <v>716.097606670625</v>
      </c>
      <c r="T10" s="372" t="n">
        <f aca="false">[22]Financials!W$11</f>
        <v>716.097606670625</v>
      </c>
      <c r="U10" s="372" t="n">
        <f aca="false">[22]Financials!X$11</f>
        <v>716.097606670625</v>
      </c>
      <c r="V10" s="372" t="n">
        <f aca="false">[22]Financials!Y$11</f>
        <v>716.097606670625</v>
      </c>
      <c r="W10" s="372" t="n">
        <f aca="false">[22]Financials!Z$11</f>
        <v>716.097606670625</v>
      </c>
      <c r="X10" s="372" t="n">
        <f aca="false">[22]Financials!AA$11</f>
        <v>0</v>
      </c>
      <c r="Y10" s="372" t="n">
        <f aca="false">[22]Financials!AB$11</f>
        <v>0</v>
      </c>
      <c r="Z10" s="370"/>
      <c r="AA10" s="96" t="n">
        <f aca="false">SUM(F10:Y10)</f>
        <v>12889.7569200713</v>
      </c>
      <c r="AB10" s="97" t="n">
        <f aca="false">AA10*$C$60</f>
        <v>6444.87846003563</v>
      </c>
    </row>
    <row r="11" customFormat="false" ht="12.75" hidden="false" customHeight="false" outlineLevel="0" collapsed="false">
      <c r="A11" s="94" t="s">
        <v>97</v>
      </c>
      <c r="B11" s="90"/>
      <c r="C11" s="90"/>
      <c r="D11" s="371" t="n">
        <v>1</v>
      </c>
      <c r="E11" s="372" t="n">
        <f aca="false">[22]Financials!H$10</f>
        <v>4527.90303807119</v>
      </c>
      <c r="F11" s="372" t="n">
        <f aca="false">[22]Financials!I$10</f>
        <v>851.51817392503</v>
      </c>
      <c r="G11" s="372" t="n">
        <f aca="false">[22]Financials!J$10</f>
        <v>879.216743295309</v>
      </c>
      <c r="H11" s="372" t="n">
        <f aca="false">[22]Financials!K$10</f>
        <v>917.763597489813</v>
      </c>
      <c r="I11" s="372" t="n">
        <f aca="false">[22]Financials!L$10</f>
        <v>948.519887715962</v>
      </c>
      <c r="J11" s="372" t="n">
        <f aca="false">[22]Financials!M$10</f>
        <v>991.567941942794</v>
      </c>
      <c r="K11" s="372" t="n">
        <f aca="false">[22]Financials!N$10</f>
        <v>1030.57128308352</v>
      </c>
      <c r="L11" s="372" t="n">
        <f aca="false">[22]Financials!O$10</f>
        <v>1070.94802556208</v>
      </c>
      <c r="M11" s="372" t="n">
        <f aca="false">[22]Financials!P$10</f>
        <v>1123.53898663512</v>
      </c>
      <c r="N11" s="372" t="n">
        <f aca="false">[22]Financials!Q$10</f>
        <v>1162.94608174013</v>
      </c>
      <c r="O11" s="372" t="n">
        <f aca="false">[22]Financials!R$10</f>
        <v>1203.95907463186</v>
      </c>
      <c r="P11" s="372" t="n">
        <f aca="false">[22]Financials!S$10</f>
        <v>1246.02452016479</v>
      </c>
      <c r="Q11" s="372" t="n">
        <f aca="false">[22]Financials!T$10</f>
        <v>1307.38521918365</v>
      </c>
      <c r="R11" s="372" t="n">
        <f aca="false">[22]Financials!U$10</f>
        <v>1339.96860332762</v>
      </c>
      <c r="S11" s="372" t="n">
        <f aca="false">[22]Financials!V$10</f>
        <v>1373.57808289401</v>
      </c>
      <c r="T11" s="372" t="n">
        <f aca="false">[22]Financials!W$10</f>
        <v>1407.698000191</v>
      </c>
      <c r="U11" s="372" t="n">
        <f aca="false">[22]Financials!X$10</f>
        <v>1442.87793238075</v>
      </c>
      <c r="V11" s="372" t="n">
        <f aca="false">[22]Financials!Y$10</f>
        <v>1478.83157286656</v>
      </c>
      <c r="W11" s="372" t="n">
        <f aca="false">[22]Financials!Z$10</f>
        <v>1552.048478232</v>
      </c>
      <c r="X11" s="372" t="n">
        <f aca="false">[22]Financials!AA$10</f>
        <v>0</v>
      </c>
      <c r="Y11" s="372" t="n">
        <f aca="false">[22]Financials!AB$10</f>
        <v>0</v>
      </c>
      <c r="Z11" s="370"/>
      <c r="AA11" s="96" t="n">
        <f aca="false">SUM(F11:Y11)</f>
        <v>21328.962205262</v>
      </c>
      <c r="AB11" s="97" t="n">
        <f aca="false">AA11*$C$60</f>
        <v>10664.481102631</v>
      </c>
    </row>
    <row r="12" customFormat="false" ht="12.75" hidden="false" customHeight="false" outlineLevel="0" collapsed="false">
      <c r="A12" s="94" t="s">
        <v>98</v>
      </c>
      <c r="B12" s="90"/>
      <c r="C12" s="90"/>
      <c r="D12" s="371" t="n">
        <v>1</v>
      </c>
      <c r="E12" s="372" t="n">
        <f aca="false">[22]Financials!H$12</f>
        <v>1053.267</v>
      </c>
      <c r="F12" s="372" t="n">
        <f aca="false">[22]Financials!I$12</f>
        <v>0</v>
      </c>
      <c r="G12" s="372" t="n">
        <f aca="false">[22]Financials!J$12</f>
        <v>0</v>
      </c>
      <c r="H12" s="372" t="n">
        <f aca="false">[22]Financials!K$12</f>
        <v>0</v>
      </c>
      <c r="I12" s="372" t="n">
        <f aca="false">[22]Financials!L$12</f>
        <v>0</v>
      </c>
      <c r="J12" s="372" t="n">
        <f aca="false">[22]Financials!M$12</f>
        <v>0</v>
      </c>
      <c r="K12" s="372" t="n">
        <f aca="false">[22]Financials!N$12</f>
        <v>0</v>
      </c>
      <c r="L12" s="372" t="n">
        <f aca="false">[22]Financials!O$12</f>
        <v>0</v>
      </c>
      <c r="M12" s="372" t="n">
        <f aca="false">[22]Financials!P$12</f>
        <v>0</v>
      </c>
      <c r="N12" s="372" t="n">
        <f aca="false">[22]Financials!Q$12</f>
        <v>0</v>
      </c>
      <c r="O12" s="372" t="n">
        <f aca="false">[22]Financials!R$12</f>
        <v>0</v>
      </c>
      <c r="P12" s="372" t="n">
        <f aca="false">[22]Financials!S$12</f>
        <v>0</v>
      </c>
      <c r="Q12" s="372" t="n">
        <f aca="false">[22]Financials!T$12</f>
        <v>0</v>
      </c>
      <c r="R12" s="372" t="n">
        <f aca="false">[22]Financials!U$12</f>
        <v>0</v>
      </c>
      <c r="S12" s="372" t="n">
        <f aca="false">[22]Financials!V$12</f>
        <v>0</v>
      </c>
      <c r="T12" s="372" t="n">
        <f aca="false">[22]Financials!W$12</f>
        <v>0</v>
      </c>
      <c r="U12" s="372" t="n">
        <f aca="false">[22]Financials!X$12</f>
        <v>0</v>
      </c>
      <c r="V12" s="372" t="n">
        <f aca="false">[22]Financials!Y$12</f>
        <v>0</v>
      </c>
      <c r="W12" s="372" t="n">
        <f aca="false">[22]Financials!Z$12</f>
        <v>0</v>
      </c>
      <c r="X12" s="372" t="n">
        <f aca="false">[22]Financials!AA$12</f>
        <v>0</v>
      </c>
      <c r="Y12" s="372" t="n">
        <f aca="false">[22]Financials!AB$12</f>
        <v>0</v>
      </c>
      <c r="Z12" s="370"/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373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0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373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0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371" t="n">
        <v>1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2"/>
      <c r="Z15" s="370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371" t="n">
        <v>1</v>
      </c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  <c r="U16" s="372"/>
      <c r="V16" s="372"/>
      <c r="W16" s="372"/>
      <c r="X16" s="372"/>
      <c r="Y16" s="372"/>
      <c r="Z16" s="370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371" t="n">
        <v>1</v>
      </c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0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373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0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376" t="n">
        <v>1</v>
      </c>
      <c r="E19" s="377" t="n">
        <v>0</v>
      </c>
      <c r="F19" s="377" t="n">
        <v>0</v>
      </c>
      <c r="G19" s="377" t="n">
        <v>0</v>
      </c>
      <c r="H19" s="377" t="n">
        <v>0</v>
      </c>
      <c r="I19" s="377" t="n">
        <v>0</v>
      </c>
      <c r="J19" s="377" t="n">
        <v>0</v>
      </c>
      <c r="K19" s="377" t="n">
        <v>0</v>
      </c>
      <c r="L19" s="377" t="n">
        <v>0</v>
      </c>
      <c r="M19" s="377" t="n">
        <v>0</v>
      </c>
      <c r="N19" s="377" t="n">
        <v>0</v>
      </c>
      <c r="O19" s="377" t="n">
        <v>0</v>
      </c>
      <c r="P19" s="377" t="n">
        <v>0</v>
      </c>
      <c r="Q19" s="377" t="n">
        <v>0</v>
      </c>
      <c r="R19" s="377" t="n">
        <v>0</v>
      </c>
      <c r="S19" s="377" t="n">
        <v>0</v>
      </c>
      <c r="T19" s="377" t="n">
        <v>0</v>
      </c>
      <c r="U19" s="377" t="n">
        <v>0</v>
      </c>
      <c r="V19" s="377" t="n">
        <v>0</v>
      </c>
      <c r="W19" s="377" t="n">
        <v>0</v>
      </c>
      <c r="X19" s="377" t="n">
        <v>0</v>
      </c>
      <c r="Y19" s="377" t="n">
        <v>0</v>
      </c>
      <c r="Z19" s="370"/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6297.26764474181</v>
      </c>
      <c r="F20" s="81" t="n">
        <f aca="false">SUM(F10:F19)</f>
        <v>1567.61578059566</v>
      </c>
      <c r="G20" s="81" t="n">
        <f aca="false">SUM(G10:G19)</f>
        <v>1595.31434996593</v>
      </c>
      <c r="H20" s="81" t="n">
        <f aca="false">SUM(H10:H19)</f>
        <v>1633.86120416044</v>
      </c>
      <c r="I20" s="81" t="n">
        <f aca="false">SUM(I10:I19)</f>
        <v>1664.61749438659</v>
      </c>
      <c r="J20" s="81" t="n">
        <f aca="false">SUM(J10:J19)</f>
        <v>1707.66554861342</v>
      </c>
      <c r="K20" s="81" t="n">
        <f aca="false">SUM(K10:K19)</f>
        <v>1746.66888975415</v>
      </c>
      <c r="L20" s="81" t="n">
        <f aca="false">SUM(L10:L19)</f>
        <v>1787.04563223271</v>
      </c>
      <c r="M20" s="81" t="n">
        <f aca="false">SUM(M10:M19)</f>
        <v>1839.63659330575</v>
      </c>
      <c r="N20" s="81" t="n">
        <f aca="false">SUM(N10:N19)</f>
        <v>1879.04368841075</v>
      </c>
      <c r="O20" s="81" t="n">
        <f aca="false">SUM(O10:O19)</f>
        <v>1920.05668130248</v>
      </c>
      <c r="P20" s="81" t="n">
        <f aca="false">SUM(P10:P19)</f>
        <v>1962.12212683542</v>
      </c>
      <c r="Q20" s="81" t="n">
        <f aca="false">SUM(Q10:Q19)</f>
        <v>2023.48282585427</v>
      </c>
      <c r="R20" s="81" t="n">
        <f aca="false">SUM(R10:R19)</f>
        <v>2056.06620999825</v>
      </c>
      <c r="S20" s="81" t="n">
        <f aca="false">SUM(S10:S19)</f>
        <v>2089.67568956464</v>
      </c>
      <c r="T20" s="81" t="n">
        <f aca="false">SUM(T10:T19)</f>
        <v>2123.79560686163</v>
      </c>
      <c r="U20" s="81" t="n">
        <f aca="false">SUM(U10:U19)</f>
        <v>2158.97553905138</v>
      </c>
      <c r="V20" s="81" t="n">
        <f aca="false">SUM(V10:V19)</f>
        <v>2194.92917953719</v>
      </c>
      <c r="W20" s="81" t="n">
        <f aca="false">SUM(W10:W19)</f>
        <v>2268.14608490263</v>
      </c>
      <c r="X20" s="81" t="n">
        <f aca="false">SUM(X10:X19)</f>
        <v>0</v>
      </c>
      <c r="Y20" s="81" t="n">
        <f aca="false">SUM(Y10:Y19)</f>
        <v>0</v>
      </c>
      <c r="Z20" s="370"/>
      <c r="AA20" s="96" t="n">
        <f aca="false">SUM(F20:Y20)</f>
        <v>34218.7191253333</v>
      </c>
      <c r="AB20" s="97" t="n">
        <f aca="false">AA20*$C$60</f>
        <v>17109.3595626666</v>
      </c>
    </row>
    <row r="21" customFormat="false" ht="12.75" hidden="false" customHeight="false" outlineLevel="0" collapsed="false">
      <c r="A21" s="9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179.171188774371</v>
      </c>
      <c r="F23" s="103" t="n">
        <f aca="false">F25/$C$1</f>
        <v>135.424550163436</v>
      </c>
      <c r="G23" s="103" t="n">
        <f aca="false">G25/$C$1</f>
        <v>136.562888861244</v>
      </c>
      <c r="H23" s="103" t="n">
        <f aca="false">H25/$C$1</f>
        <v>139.865682232501</v>
      </c>
      <c r="I23" s="103" t="n">
        <f aca="false">I25/$C$1</f>
        <v>143.100286558848</v>
      </c>
      <c r="J23" s="103" t="n">
        <f aca="false">J25/$C$1</f>
        <v>146.619163875363</v>
      </c>
      <c r="K23" s="103" t="n">
        <f aca="false">K25/$C$1</f>
        <v>153.073484388434</v>
      </c>
      <c r="L23" s="103" t="n">
        <f aca="false">L25/$C$1</f>
        <v>157.436009371034</v>
      </c>
      <c r="M23" s="103" t="n">
        <f aca="false">M25/$C$1</f>
        <v>161.500056021085</v>
      </c>
      <c r="N23" s="103" t="n">
        <f aca="false">N25/$C$1</f>
        <v>165.496828566232</v>
      </c>
      <c r="O23" s="103" t="n">
        <f aca="false">O25/$C$1</f>
        <v>169.608829570977</v>
      </c>
      <c r="P23" s="103" t="n">
        <f aca="false">P25/$C$1</f>
        <v>173.990566303518</v>
      </c>
      <c r="Q23" s="103" t="n">
        <f aca="false">Q25/$C$1</f>
        <v>178.857502387298</v>
      </c>
      <c r="R23" s="103" t="n">
        <f aca="false">R25/$C$1</f>
        <v>183.493805519892</v>
      </c>
      <c r="S23" s="103" t="n">
        <f aca="false">S25/$C$1</f>
        <v>188.265549100266</v>
      </c>
      <c r="T23" s="103" t="n">
        <f aca="false">T25/$C$1</f>
        <v>193.170025025486</v>
      </c>
      <c r="U23" s="103" t="n">
        <f aca="false">U25/$C$1</f>
        <v>198.217588956246</v>
      </c>
      <c r="V23" s="103" t="n">
        <f aca="false">V25/$C$1</f>
        <v>201.721033039192</v>
      </c>
      <c r="W23" s="103" t="n">
        <f aca="false">W25/$C$1</f>
        <v>207.503198580428</v>
      </c>
      <c r="X23" s="103" t="n">
        <f aca="false">X25/$C$1</f>
        <v>0</v>
      </c>
      <c r="Y23" s="103" t="n">
        <f aca="false">Y25/$C$1</f>
        <v>0</v>
      </c>
      <c r="AA23" s="96" t="n">
        <f aca="false">SUM(F23:Y23)</f>
        <v>3033.90704852148</v>
      </c>
      <c r="AB23" s="97" t="n">
        <f aca="false">AA23*$C$60</f>
        <v>1516.95352426074</v>
      </c>
    </row>
    <row r="24" customFormat="false" ht="12.75" hidden="false" customHeight="false" outlineLevel="0" collapsed="false">
      <c r="A24" s="94" t="s">
        <v>105</v>
      </c>
      <c r="D24" s="371" t="n">
        <v>0</v>
      </c>
      <c r="E24" s="372"/>
      <c r="F24" s="372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  <c r="U24" s="372"/>
      <c r="V24" s="372"/>
      <c r="W24" s="372"/>
      <c r="X24" s="372"/>
      <c r="Y24" s="372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371" t="n">
        <v>0</v>
      </c>
      <c r="E25" s="372" t="n">
        <f aca="false">[22]Financials!H$27</f>
        <v>1433.36951019497</v>
      </c>
      <c r="F25" s="372" t="n">
        <f aca="false">[22]Financials!I$27</f>
        <v>1083.39640130749</v>
      </c>
      <c r="G25" s="372" t="n">
        <f aca="false">[22]Financials!J$27</f>
        <v>1092.50311088995</v>
      </c>
      <c r="H25" s="372" t="n">
        <f aca="false">[22]Financials!K$27</f>
        <v>1118.92545786001</v>
      </c>
      <c r="I25" s="372" t="n">
        <f aca="false">[22]Financials!L$27</f>
        <v>1144.80229247079</v>
      </c>
      <c r="J25" s="372" t="n">
        <f aca="false">[22]Financials!M$27</f>
        <v>1172.95331100291</v>
      </c>
      <c r="K25" s="372" t="n">
        <f aca="false">[22]Financials!N$27</f>
        <v>1224.58787510747</v>
      </c>
      <c r="L25" s="372" t="n">
        <f aca="false">[22]Financials!O$27</f>
        <v>1259.48807496828</v>
      </c>
      <c r="M25" s="372" t="n">
        <f aca="false">[22]Financials!P$27</f>
        <v>1292.00044816868</v>
      </c>
      <c r="N25" s="372" t="n">
        <f aca="false">[22]Financials!Q$27</f>
        <v>1323.97462852986</v>
      </c>
      <c r="O25" s="372" t="n">
        <f aca="false">[22]Financials!R$27</f>
        <v>1356.87063656782</v>
      </c>
      <c r="P25" s="372" t="n">
        <f aca="false">[22]Financials!S$27</f>
        <v>1391.92453042815</v>
      </c>
      <c r="Q25" s="372" t="n">
        <f aca="false">[22]Financials!T$27</f>
        <v>1430.86001909838</v>
      </c>
      <c r="R25" s="372" t="n">
        <f aca="false">[22]Financials!U$27</f>
        <v>1467.95044415914</v>
      </c>
      <c r="S25" s="372" t="n">
        <f aca="false">[22]Financials!V$27</f>
        <v>1506.12439280213</v>
      </c>
      <c r="T25" s="372" t="n">
        <f aca="false">[22]Financials!W$27</f>
        <v>1545.36020020388</v>
      </c>
      <c r="U25" s="372" t="n">
        <f aca="false">[22]Financials!X$27</f>
        <v>1585.74071164996</v>
      </c>
      <c r="V25" s="372" t="n">
        <f aca="false">[22]Financials!Y$27</f>
        <v>1613.76826431354</v>
      </c>
      <c r="W25" s="372" t="n">
        <f aca="false">[22]Financials!Z$27</f>
        <v>1660.02558864343</v>
      </c>
      <c r="X25" s="372" t="n">
        <f aca="false">[22]Financials!AA$27</f>
        <v>0</v>
      </c>
      <c r="Y25" s="372" t="n">
        <f aca="false">[22]Financials!AB$27</f>
        <v>0</v>
      </c>
      <c r="AA25" s="96" t="n">
        <f aca="false">SUM(F25:Y25)</f>
        <v>24271.2563881719</v>
      </c>
      <c r="AB25" s="97" t="n">
        <f aca="false">AA25*$C$60</f>
        <v>12135.6281940859</v>
      </c>
    </row>
    <row r="26" customFormat="false" ht="12.75" hidden="false" customHeight="false" outlineLevel="0" collapsed="false">
      <c r="A26" s="94" t="s">
        <v>107</v>
      </c>
      <c r="D26" s="371" t="n">
        <v>0</v>
      </c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X26" s="372"/>
      <c r="Y26" s="372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371" t="n">
        <v>0</v>
      </c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72"/>
      <c r="U27" s="372"/>
      <c r="V27" s="372"/>
      <c r="W27" s="372"/>
      <c r="X27" s="372"/>
      <c r="Y27" s="372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371" t="n">
        <v>0</v>
      </c>
      <c r="E28" s="372"/>
      <c r="F28" s="372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  <c r="U28" s="372"/>
      <c r="V28" s="372"/>
      <c r="W28" s="372"/>
      <c r="X28" s="372"/>
      <c r="Y28" s="372"/>
      <c r="AA28" s="96" t="n">
        <f aca="false">SUM(F28:Y28)</f>
        <v>0</v>
      </c>
      <c r="AB28" s="97" t="n">
        <f aca="false">AA28*$C$60</f>
        <v>0</v>
      </c>
    </row>
    <row r="29" customFormat="false" ht="12.75" hidden="false" customHeight="false" outlineLevel="0" collapsed="false">
      <c r="A29" s="94" t="s">
        <v>110</v>
      </c>
      <c r="D29" s="371" t="n">
        <v>0</v>
      </c>
      <c r="E29" s="372"/>
      <c r="F29" s="372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  <c r="U29" s="372"/>
      <c r="V29" s="372"/>
      <c r="W29" s="372"/>
      <c r="X29" s="372"/>
      <c r="Y29" s="372"/>
      <c r="AA29" s="96" t="n">
        <f aca="false">SUM(F29:Y29)</f>
        <v>0</v>
      </c>
      <c r="AB29" s="97" t="n">
        <f aca="false">AA29*$C$60</f>
        <v>0</v>
      </c>
    </row>
    <row r="30" customFormat="false" ht="12.75" hidden="false" customHeight="false" outlineLevel="0" collapsed="false">
      <c r="A30" s="94" t="s">
        <v>111</v>
      </c>
      <c r="D30" s="371" t="n">
        <v>0</v>
      </c>
      <c r="E30" s="372"/>
      <c r="F30" s="372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  <c r="U30" s="372"/>
      <c r="V30" s="372"/>
      <c r="W30" s="372"/>
      <c r="X30" s="372"/>
      <c r="Y30" s="372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371" t="n">
        <v>0</v>
      </c>
      <c r="E31" s="372"/>
      <c r="F31" s="372"/>
      <c r="G31" s="372"/>
      <c r="H31" s="372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94" t="s">
        <v>113</v>
      </c>
      <c r="D32" s="371" t="n">
        <v>0</v>
      </c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371" t="n">
        <v>0</v>
      </c>
      <c r="E33" s="372"/>
      <c r="F33" s="372"/>
      <c r="G33" s="372"/>
      <c r="H33" s="372"/>
      <c r="I33" s="372"/>
      <c r="J33" s="372"/>
      <c r="K33" s="372"/>
      <c r="L33" s="372"/>
      <c r="M33" s="372"/>
      <c r="N33" s="372"/>
      <c r="O33" s="372"/>
      <c r="P33" s="372"/>
      <c r="Q33" s="372"/>
      <c r="R33" s="372"/>
      <c r="S33" s="372"/>
      <c r="T33" s="372"/>
      <c r="U33" s="372"/>
      <c r="V33" s="372"/>
      <c r="W33" s="372"/>
      <c r="X33" s="372"/>
      <c r="Y33" s="372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371" t="n">
        <v>0</v>
      </c>
      <c r="E34" s="372"/>
      <c r="F34" s="372"/>
      <c r="G34" s="372"/>
      <c r="H34" s="372"/>
      <c r="I34" s="372"/>
      <c r="J34" s="372"/>
      <c r="K34" s="372"/>
      <c r="L34" s="372"/>
      <c r="M34" s="372"/>
      <c r="N34" s="372"/>
      <c r="O34" s="372"/>
      <c r="P34" s="372"/>
      <c r="Q34" s="372"/>
      <c r="R34" s="372"/>
      <c r="S34" s="372"/>
      <c r="T34" s="372"/>
      <c r="U34" s="372"/>
      <c r="V34" s="372"/>
      <c r="W34" s="372"/>
      <c r="X34" s="372"/>
      <c r="Y34" s="372"/>
      <c r="AA34" s="96" t="n">
        <f aca="false">SUM(F34:Y34)</f>
        <v>0</v>
      </c>
      <c r="AB34" s="97" t="n">
        <f aca="false">AA34*$C$60</f>
        <v>0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376" t="n">
        <v>0</v>
      </c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7"/>
      <c r="Y35" s="377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1433.36951019497</v>
      </c>
      <c r="F36" s="81" t="n">
        <f aca="false">SUM(F24:F35)</f>
        <v>1083.39640130749</v>
      </c>
      <c r="G36" s="81" t="n">
        <f aca="false">SUM(G24:G35)</f>
        <v>1092.50311088995</v>
      </c>
      <c r="H36" s="81" t="n">
        <f aca="false">SUM(H24:H35)</f>
        <v>1118.92545786001</v>
      </c>
      <c r="I36" s="81" t="n">
        <f aca="false">SUM(I24:I35)</f>
        <v>1144.80229247079</v>
      </c>
      <c r="J36" s="81" t="n">
        <f aca="false">SUM(J24:J35)</f>
        <v>1172.95331100291</v>
      </c>
      <c r="K36" s="81" t="n">
        <f aca="false">SUM(K24:K35)</f>
        <v>1224.58787510747</v>
      </c>
      <c r="L36" s="81" t="n">
        <f aca="false">SUM(L24:L35)</f>
        <v>1259.48807496828</v>
      </c>
      <c r="M36" s="81" t="n">
        <f aca="false">SUM(M24:M35)</f>
        <v>1292.00044816868</v>
      </c>
      <c r="N36" s="81" t="n">
        <f aca="false">SUM(N24:N35)</f>
        <v>1323.97462852986</v>
      </c>
      <c r="O36" s="81" t="n">
        <f aca="false">SUM(O24:O35)</f>
        <v>1356.87063656782</v>
      </c>
      <c r="P36" s="81" t="n">
        <f aca="false">SUM(P24:P35)</f>
        <v>1391.92453042815</v>
      </c>
      <c r="Q36" s="81" t="n">
        <f aca="false">SUM(Q24:Q35)</f>
        <v>1430.86001909838</v>
      </c>
      <c r="R36" s="81" t="n">
        <f aca="false">SUM(R24:R35)</f>
        <v>1467.95044415914</v>
      </c>
      <c r="S36" s="81" t="n">
        <f aca="false">SUM(S24:S35)</f>
        <v>1506.12439280213</v>
      </c>
      <c r="T36" s="81" t="n">
        <f aca="false">SUM(T24:T35)</f>
        <v>1545.36020020388</v>
      </c>
      <c r="U36" s="81" t="n">
        <f aca="false">SUM(U24:U35)</f>
        <v>1585.74071164996</v>
      </c>
      <c r="V36" s="81" t="n">
        <f aca="false">SUM(V24:V35)</f>
        <v>1613.76826431354</v>
      </c>
      <c r="W36" s="81" t="n">
        <f aca="false">SUM(W24:W35)</f>
        <v>1660.02558864343</v>
      </c>
      <c r="X36" s="81" t="n">
        <f aca="false">SUM(X24:X35)</f>
        <v>0</v>
      </c>
      <c r="Y36" s="81" t="n">
        <f aca="false">SUM(Y24:Y35)</f>
        <v>0</v>
      </c>
      <c r="AA36" s="96" t="n">
        <f aca="false">SUM(F36:Y36)</f>
        <v>24271.2563881719</v>
      </c>
      <c r="AB36" s="97" t="n">
        <f aca="false">AA36*$C$60</f>
        <v>12135.6281940859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0.227617689299236</v>
      </c>
      <c r="F37" s="104" t="n">
        <f aca="false">F36/F20</f>
        <v>0.691110930827595</v>
      </c>
      <c r="G37" s="104" t="n">
        <f aca="false">G36/G20</f>
        <v>0.684819960977146</v>
      </c>
      <c r="H37" s="104" t="n">
        <f aca="false">H36/H20</f>
        <v>0.68483507351224</v>
      </c>
      <c r="I37" s="104" t="n">
        <f aca="false">I36/I20</f>
        <v>0.687726938069125</v>
      </c>
      <c r="J37" s="104" t="n">
        <f aca="false">J36/J20</f>
        <v>0.686875314639517</v>
      </c>
      <c r="K37" s="104" t="n">
        <f aca="false">K36/K20</f>
        <v>0.701099036165829</v>
      </c>
      <c r="L37" s="104" t="n">
        <f aca="false">L36/L20</f>
        <v>0.704787864535217</v>
      </c>
      <c r="M37" s="104" t="n">
        <f aca="false">M36/M20</f>
        <v>0.702312865959579</v>
      </c>
      <c r="N37" s="104" t="n">
        <f aca="false">N36/N20</f>
        <v>0.704600237182161</v>
      </c>
      <c r="O37" s="104" t="n">
        <f aca="false">O36/O20</f>
        <v>0.706682594207259</v>
      </c>
      <c r="P37" s="104" t="n">
        <f aca="false">P36/P20</f>
        <v>0.709397499468136</v>
      </c>
      <c r="Q37" s="104" t="n">
        <f aca="false">Q36/Q20</f>
        <v>0.707127335510893</v>
      </c>
      <c r="R37" s="104" t="n">
        <f aca="false">R36/R20</f>
        <v>0.713960687170862</v>
      </c>
      <c r="S37" s="104" t="n">
        <f aca="false">S36/S20</f>
        <v>0.720745520619954</v>
      </c>
      <c r="T37" s="104" t="n">
        <f aca="false">T36/T20</f>
        <v>0.727640736806821</v>
      </c>
      <c r="U37" s="104" t="n">
        <f aca="false">U36/U20</f>
        <v>0.734487576615489</v>
      </c>
      <c r="V37" s="104" t="n">
        <f aca="false">V36/V20</f>
        <v>0.735225664389686</v>
      </c>
      <c r="W37" s="104" t="n">
        <f aca="false">W36/W20</f>
        <v>0.73188653927231</v>
      </c>
      <c r="X37" s="104" t="e">
        <f aca="false">X36/X20</f>
        <v>#DIV/0!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4863.89813454684</v>
      </c>
      <c r="F39" s="105" t="n">
        <f aca="false">F20-F36</f>
        <v>484.219379288165</v>
      </c>
      <c r="G39" s="105" t="n">
        <f aca="false">G20-G36</f>
        <v>502.811239075982</v>
      </c>
      <c r="H39" s="105" t="n">
        <f aca="false">H20-H36</f>
        <v>514.935746300427</v>
      </c>
      <c r="I39" s="105" t="n">
        <f aca="false">I20-I36</f>
        <v>519.815201915801</v>
      </c>
      <c r="J39" s="105" t="n">
        <f aca="false">J20-J36</f>
        <v>534.712237610513</v>
      </c>
      <c r="K39" s="105" t="n">
        <f aca="false">K20-K36</f>
        <v>522.081014646676</v>
      </c>
      <c r="L39" s="105" t="n">
        <f aca="false">L20-L36</f>
        <v>527.557557264431</v>
      </c>
      <c r="M39" s="105" t="n">
        <f aca="false">M20-M36</f>
        <v>547.636145137073</v>
      </c>
      <c r="N39" s="105" t="n">
        <f aca="false">N20-N36</f>
        <v>555.069059880893</v>
      </c>
      <c r="O39" s="105" t="n">
        <f aca="false">O20-O36</f>
        <v>563.186044734663</v>
      </c>
      <c r="P39" s="105" t="n">
        <f aca="false">P20-P36</f>
        <v>570.197596407272</v>
      </c>
      <c r="Q39" s="105" t="n">
        <f aca="false">Q20-Q36</f>
        <v>592.622806755888</v>
      </c>
      <c r="R39" s="105" t="n">
        <f aca="false">R20-R36</f>
        <v>588.115765839108</v>
      </c>
      <c r="S39" s="105" t="n">
        <f aca="false">S20-S36</f>
        <v>583.551296762512</v>
      </c>
      <c r="T39" s="105" t="n">
        <f aca="false">T20-T36</f>
        <v>578.435406657743</v>
      </c>
      <c r="U39" s="105" t="n">
        <f aca="false">U20-U36</f>
        <v>573.234827401412</v>
      </c>
      <c r="V39" s="105" t="n">
        <f aca="false">V20-V36</f>
        <v>581.160915223651</v>
      </c>
      <c r="W39" s="105" t="n">
        <f aca="false">W20-W36</f>
        <v>608.120496259204</v>
      </c>
      <c r="X39" s="105" t="n">
        <f aca="false">X20-X36</f>
        <v>0</v>
      </c>
      <c r="Y39" s="105" t="n">
        <f aca="false">Y20-Y36</f>
        <v>0</v>
      </c>
      <c r="Z39" s="106"/>
      <c r="AA39" s="96" t="n">
        <f aca="false">SUM(F39:Y39)</f>
        <v>9947.46273716141</v>
      </c>
      <c r="AB39" s="97" t="n">
        <f aca="false">AA39*$C$60</f>
        <v>4973.73136858071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378" t="n">
        <v>0</v>
      </c>
      <c r="F41" s="81" t="n">
        <f aca="false">+F109</f>
        <v>163</v>
      </c>
      <c r="G41" s="81" t="n">
        <f aca="false">+G109</f>
        <v>163</v>
      </c>
      <c r="H41" s="81" t="n">
        <f aca="false">+H109</f>
        <v>163</v>
      </c>
      <c r="I41" s="81" t="n">
        <f aca="false">+I109</f>
        <v>163</v>
      </c>
      <c r="J41" s="81" t="n">
        <f aca="false">+J109</f>
        <v>163</v>
      </c>
      <c r="K41" s="81" t="n">
        <f aca="false">+K109</f>
        <v>163</v>
      </c>
      <c r="L41" s="81" t="n">
        <f aca="false">+L109</f>
        <v>163</v>
      </c>
      <c r="M41" s="81" t="n">
        <f aca="false">+M109</f>
        <v>163</v>
      </c>
      <c r="N41" s="81" t="n">
        <f aca="false">+N109</f>
        <v>163</v>
      </c>
      <c r="O41" s="81" t="n">
        <f aca="false">+O109</f>
        <v>163</v>
      </c>
      <c r="P41" s="81" t="n">
        <f aca="false">+P109</f>
        <v>163</v>
      </c>
      <c r="Q41" s="81" t="n">
        <f aca="false">+Q109</f>
        <v>163</v>
      </c>
      <c r="R41" s="81" t="n">
        <f aca="false">+R109</f>
        <v>163</v>
      </c>
      <c r="S41" s="81" t="n">
        <f aca="false">+S109</f>
        <v>163</v>
      </c>
      <c r="T41" s="81" t="n">
        <f aca="false">+T109</f>
        <v>163</v>
      </c>
      <c r="U41" s="81" t="n">
        <f aca="false">+U109</f>
        <v>163</v>
      </c>
      <c r="V41" s="81" t="n">
        <f aca="false">+V109</f>
        <v>163</v>
      </c>
      <c r="W41" s="81" t="n">
        <f aca="false">+W109</f>
        <v>163</v>
      </c>
      <c r="X41" s="81" t="n">
        <f aca="false">+X109</f>
        <v>0</v>
      </c>
      <c r="Y41" s="81" t="n">
        <f aca="false">+Y109</f>
        <v>0</v>
      </c>
      <c r="AA41" s="96" t="n">
        <f aca="false">SUM(F41:Y41)</f>
        <v>2934</v>
      </c>
      <c r="AB41" s="97" t="n">
        <f aca="false">AA41*$C$60</f>
        <v>1467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4863.89813454684</v>
      </c>
      <c r="F44" s="105" t="n">
        <f aca="false">F39-F41</f>
        <v>321.219379288165</v>
      </c>
      <c r="G44" s="105" t="n">
        <f aca="false">G39-G41</f>
        <v>339.811239075982</v>
      </c>
      <c r="H44" s="105" t="n">
        <f aca="false">H39-H41</f>
        <v>351.935746300427</v>
      </c>
      <c r="I44" s="105" t="n">
        <f aca="false">I39-I41</f>
        <v>356.815201915801</v>
      </c>
      <c r="J44" s="105" t="n">
        <f aca="false">J39-J41</f>
        <v>371.712237610513</v>
      </c>
      <c r="K44" s="105" t="n">
        <f aca="false">K39-K41</f>
        <v>359.081014646676</v>
      </c>
      <c r="L44" s="105" t="n">
        <f aca="false">L39-L41</f>
        <v>364.557557264431</v>
      </c>
      <c r="M44" s="105" t="n">
        <f aca="false">M39-M41</f>
        <v>384.636145137073</v>
      </c>
      <c r="N44" s="105" t="n">
        <f aca="false">N39-N41</f>
        <v>392.069059880893</v>
      </c>
      <c r="O44" s="105" t="n">
        <f aca="false">O39-O41</f>
        <v>400.186044734663</v>
      </c>
      <c r="P44" s="105" t="n">
        <f aca="false">P39-P41</f>
        <v>407.197596407272</v>
      </c>
      <c r="Q44" s="105" t="n">
        <f aca="false">Q39-Q41</f>
        <v>429.622806755888</v>
      </c>
      <c r="R44" s="105" t="n">
        <f aca="false">R39-R41</f>
        <v>425.115765839108</v>
      </c>
      <c r="S44" s="105" t="n">
        <f aca="false">S39-S41</f>
        <v>420.551296762512</v>
      </c>
      <c r="T44" s="105" t="n">
        <f aca="false">T39-T41</f>
        <v>415.435406657743</v>
      </c>
      <c r="U44" s="105" t="n">
        <f aca="false">U39-U41</f>
        <v>410.234827401412</v>
      </c>
      <c r="V44" s="105" t="n">
        <f aca="false">V39-V41</f>
        <v>418.160915223651</v>
      </c>
      <c r="W44" s="105" t="n">
        <f aca="false">W39-W41</f>
        <v>445.120496259204</v>
      </c>
      <c r="X44" s="105" t="n">
        <f aca="false">X39-X41</f>
        <v>0</v>
      </c>
      <c r="Y44" s="105" t="n">
        <f aca="false">Y39-Y41</f>
        <v>0</v>
      </c>
      <c r="Z44" s="106"/>
      <c r="AA44" s="96" t="n">
        <f aca="false">SUM(F44:Y44)</f>
        <v>7013.46273716141</v>
      </c>
      <c r="AB44" s="97" t="n">
        <f aca="false">AA44*$C$60</f>
        <v>3506.73136858071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248" t="n">
        <v>0</v>
      </c>
      <c r="F46" s="379" t="n">
        <v>0</v>
      </c>
      <c r="G46" s="379" t="n">
        <v>0</v>
      </c>
      <c r="H46" s="379" t="n">
        <v>0</v>
      </c>
      <c r="I46" s="379" t="n">
        <v>0</v>
      </c>
      <c r="J46" s="379" t="n">
        <v>0</v>
      </c>
      <c r="K46" s="379" t="n">
        <v>0</v>
      </c>
      <c r="L46" s="379" t="n">
        <v>0</v>
      </c>
      <c r="M46" s="379" t="n">
        <v>0</v>
      </c>
      <c r="N46" s="379" t="n">
        <v>0</v>
      </c>
      <c r="O46" s="379" t="n">
        <v>0</v>
      </c>
      <c r="P46" s="379" t="n">
        <v>0</v>
      </c>
      <c r="Q46" s="379" t="n">
        <v>0</v>
      </c>
      <c r="R46" s="379" t="n">
        <v>0</v>
      </c>
      <c r="S46" s="379" t="n">
        <v>0</v>
      </c>
      <c r="T46" s="379" t="n">
        <v>0</v>
      </c>
      <c r="U46" s="379" t="n">
        <v>0</v>
      </c>
      <c r="V46" s="379" t="n">
        <v>0</v>
      </c>
      <c r="W46" s="379" t="n">
        <v>0</v>
      </c>
      <c r="X46" s="379" t="n">
        <v>0</v>
      </c>
      <c r="Y46" s="379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4863.89813454684</v>
      </c>
      <c r="F49" s="105" t="n">
        <f aca="false">F44-F46</f>
        <v>321.219379288165</v>
      </c>
      <c r="G49" s="105" t="n">
        <f aca="false">G44-G46</f>
        <v>339.811239075982</v>
      </c>
      <c r="H49" s="105" t="n">
        <f aca="false">H44-H46</f>
        <v>351.935746300427</v>
      </c>
      <c r="I49" s="105" t="n">
        <f aca="false">I44-I46</f>
        <v>356.815201915801</v>
      </c>
      <c r="J49" s="105" t="n">
        <f aca="false">J44-J46</f>
        <v>371.712237610513</v>
      </c>
      <c r="K49" s="105" t="n">
        <f aca="false">K44-K46</f>
        <v>359.081014646676</v>
      </c>
      <c r="L49" s="105" t="n">
        <f aca="false">L44-L46</f>
        <v>364.557557264431</v>
      </c>
      <c r="M49" s="105" t="n">
        <f aca="false">M44-M46</f>
        <v>384.636145137073</v>
      </c>
      <c r="N49" s="105" t="n">
        <f aca="false">N44-N46</f>
        <v>392.069059880893</v>
      </c>
      <c r="O49" s="105" t="n">
        <f aca="false">O44-O46</f>
        <v>400.186044734663</v>
      </c>
      <c r="P49" s="105" t="n">
        <f aca="false">P44-P46</f>
        <v>407.197596407272</v>
      </c>
      <c r="Q49" s="105" t="n">
        <f aca="false">Q44-Q46</f>
        <v>429.622806755888</v>
      </c>
      <c r="R49" s="105" t="n">
        <f aca="false">R44-R46</f>
        <v>425.115765839108</v>
      </c>
      <c r="S49" s="105" t="n">
        <f aca="false">S44-S46</f>
        <v>420.551296762512</v>
      </c>
      <c r="T49" s="105" t="n">
        <f aca="false">T44-T46</f>
        <v>415.435406657743</v>
      </c>
      <c r="U49" s="105" t="n">
        <f aca="false">U44-U46</f>
        <v>410.234827401412</v>
      </c>
      <c r="V49" s="105" t="n">
        <f aca="false">V44-V46</f>
        <v>418.160915223651</v>
      </c>
      <c r="W49" s="105" t="n">
        <f aca="false">W44-W46</f>
        <v>445.120496259204</v>
      </c>
      <c r="X49" s="105" t="n">
        <f aca="false">X44-X46</f>
        <v>0</v>
      </c>
      <c r="Y49" s="105" t="n">
        <f aca="false">Y44-Y46</f>
        <v>0</v>
      </c>
      <c r="Z49" s="106"/>
      <c r="AA49" s="96" t="n">
        <f aca="false">SUM(F49:Y49)</f>
        <v>7013.46273716141</v>
      </c>
      <c r="AB49" s="97" t="n">
        <f aca="false">AA49*$C$60</f>
        <v>3506.73136858071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380" t="n">
        <v>0.05</v>
      </c>
      <c r="D51" s="81"/>
      <c r="E51" s="81" t="n">
        <f aca="false">E49*-$C$51</f>
        <v>-243.194906727342</v>
      </c>
      <c r="F51" s="81" t="n">
        <f aca="false">F49*-$C$51</f>
        <v>-16.0609689644083</v>
      </c>
      <c r="G51" s="107" t="n">
        <f aca="false">G49*-$C$51</f>
        <v>-16.9905619537991</v>
      </c>
      <c r="H51" s="81" t="n">
        <f aca="false">H49*-$C$51</f>
        <v>-17.5967873150214</v>
      </c>
      <c r="I51" s="81" t="n">
        <f aca="false">I49*-$C$51</f>
        <v>-17.84076009579</v>
      </c>
      <c r="J51" s="81" t="n">
        <f aca="false">J49*-$C$51</f>
        <v>-18.5856118805257</v>
      </c>
      <c r="K51" s="81" t="n">
        <f aca="false">K49*-$C$51</f>
        <v>-17.9540507323338</v>
      </c>
      <c r="L51" s="81" t="n">
        <f aca="false">L49*-$C$51</f>
        <v>-18.2278778632216</v>
      </c>
      <c r="M51" s="81" t="n">
        <f aca="false">M49*-$C$51</f>
        <v>-19.2318072568536</v>
      </c>
      <c r="N51" s="81" t="n">
        <f aca="false">N49*-$C$51</f>
        <v>-19.6034529940447</v>
      </c>
      <c r="O51" s="81" t="n">
        <f aca="false">O49*-$C$51</f>
        <v>-20.0093022367332</v>
      </c>
      <c r="P51" s="81" t="n">
        <f aca="false">P49*-$C$51</f>
        <v>-20.3598798203636</v>
      </c>
      <c r="Q51" s="81" t="n">
        <f aca="false">Q49*-$C$51</f>
        <v>-21.4811403377944</v>
      </c>
      <c r="R51" s="81" t="n">
        <f aca="false">R49*-$C$51</f>
        <v>-21.2557882919554</v>
      </c>
      <c r="S51" s="81" t="n">
        <f aca="false">S49*-$C$51</f>
        <v>-21.0275648381256</v>
      </c>
      <c r="T51" s="81" t="n">
        <f aca="false">T49*-$C$51</f>
        <v>-20.7717703328872</v>
      </c>
      <c r="U51" s="81" t="n">
        <f aca="false">U49*-$C$51</f>
        <v>-20.5117413700706</v>
      </c>
      <c r="V51" s="81" t="n">
        <f aca="false">V49*-$C$51</f>
        <v>-20.9080457611826</v>
      </c>
      <c r="W51" s="81" t="n">
        <f aca="false">W49*-$C$51</f>
        <v>-22.2560248129602</v>
      </c>
      <c r="X51" s="81" t="n">
        <f aca="false">X49*-$C$51</f>
        <v>-0</v>
      </c>
      <c r="Y51" s="81" t="n">
        <f aca="false">Y49*-$C$51</f>
        <v>-0</v>
      </c>
      <c r="AA51" s="96" t="n">
        <f aca="false">SUM(F51:Y51)</f>
        <v>-350.673136858071</v>
      </c>
      <c r="AB51" s="97" t="n">
        <f aca="false">AA51*$C$60</f>
        <v>-175.336568429035</v>
      </c>
    </row>
    <row r="52" customFormat="false" ht="12.75" hidden="false" customHeight="false" outlineLevel="0" collapsed="false">
      <c r="A52" s="94" t="s">
        <v>124</v>
      </c>
      <c r="C52" s="381" t="n">
        <v>0.35</v>
      </c>
      <c r="D52" s="110"/>
      <c r="E52" s="110" t="n">
        <f aca="false">((E49+E51)*-$C$52)+E56</f>
        <v>-1617.24612973682</v>
      </c>
      <c r="F52" s="110" t="n">
        <f aca="false">((F49+F51)*-$C$52)+F56</f>
        <v>-106.805443613315</v>
      </c>
      <c r="G52" s="110" t="n">
        <f aca="false">((G49+G51)*-$C$52)+G56</f>
        <v>-112.987236992764</v>
      </c>
      <c r="H52" s="110" t="n">
        <f aca="false">((H49+H51)*-$C$52)+H56</f>
        <v>-117.018635644892</v>
      </c>
      <c r="I52" s="110" t="n">
        <f aca="false">((I49+I51)*-$C$52)+I56</f>
        <v>-118.641054637004</v>
      </c>
      <c r="J52" s="110" t="n">
        <f aca="false">((J49+J51)*-$C$52)+J56</f>
        <v>-123.594319005496</v>
      </c>
      <c r="K52" s="110" t="n">
        <f aca="false">((K49+K51)*-$C$52)+K56</f>
        <v>-119.39443737002</v>
      </c>
      <c r="L52" s="110" t="n">
        <f aca="false">((L49+L51)*-$C$52)+L56</f>
        <v>-121.215387790423</v>
      </c>
      <c r="M52" s="110" t="n">
        <f aca="false">((M49+M51)*-$C$52)+M56</f>
        <v>-127.891518258077</v>
      </c>
      <c r="N52" s="110" t="n">
        <f aca="false">((N49+N51)*-$C$52)+N56</f>
        <v>-130.362962410397</v>
      </c>
      <c r="O52" s="110" t="n">
        <f aca="false">((O49+O51)*-$C$52)+O56</f>
        <v>-133.061859874275</v>
      </c>
      <c r="P52" s="110" t="n">
        <f aca="false">((P49+P51)*-$C$52)+P56</f>
        <v>-135.393200805418</v>
      </c>
      <c r="Q52" s="110" t="n">
        <f aca="false">((Q49+Q51)*-$C$52)+Q56</f>
        <v>-142.849583246333</v>
      </c>
      <c r="R52" s="110" t="n">
        <f aca="false">((R49+R51)*-$C$52)+R56</f>
        <v>-141.350992141503</v>
      </c>
      <c r="S52" s="110" t="n">
        <f aca="false">((S49+S51)*-$C$52)+S56</f>
        <v>-139.833306173535</v>
      </c>
      <c r="T52" s="110" t="n">
        <f aca="false">((T49+T51)*-$C$52)+T56</f>
        <v>-138.1322727137</v>
      </c>
      <c r="U52" s="110" t="n">
        <f aca="false">((U49+U51)*-$C$52)+U56</f>
        <v>-136.40308011097</v>
      </c>
      <c r="V52" s="110" t="n">
        <f aca="false">((V49+V51)*-$C$52)+V56</f>
        <v>-139.038504311864</v>
      </c>
      <c r="W52" s="110" t="n">
        <f aca="false">((W49+W51)*-$C$52)+W56</f>
        <v>-148.002565006185</v>
      </c>
      <c r="X52" s="110" t="n">
        <f aca="false">((X49+X51)*-$C$52)+X56</f>
        <v>0</v>
      </c>
      <c r="Y52" s="110" t="n">
        <f aca="false">((Y49+Y51)*-$C$52)+Y56</f>
        <v>0</v>
      </c>
      <c r="AA52" s="96" t="n">
        <f aca="false">SUM(F52:Y52)</f>
        <v>-2331.97636010617</v>
      </c>
      <c r="AB52" s="97" t="n">
        <f aca="false">AA52*$C$60</f>
        <v>-1165.98818005309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3003.45709808267</v>
      </c>
      <c r="F54" s="105" t="n">
        <f aca="false">SUM(F49:F52)</f>
        <v>198.352966710442</v>
      </c>
      <c r="G54" s="105" t="n">
        <f aca="false">SUM(G49:G52)</f>
        <v>209.833440129419</v>
      </c>
      <c r="H54" s="105" t="n">
        <f aca="false">SUM(H49:H52)</f>
        <v>217.320323340514</v>
      </c>
      <c r="I54" s="105" t="n">
        <f aca="false">SUM(I49:I52)</f>
        <v>220.333387183007</v>
      </c>
      <c r="J54" s="105" t="n">
        <f aca="false">SUM(J49:J52)</f>
        <v>229.532306724492</v>
      </c>
      <c r="K54" s="105" t="n">
        <f aca="false">SUM(K49:K52)</f>
        <v>221.732526544322</v>
      </c>
      <c r="L54" s="105" t="n">
        <f aca="false">SUM(L49:L52)</f>
        <v>225.114291610786</v>
      </c>
      <c r="M54" s="105" t="n">
        <f aca="false">SUM(M49:M52)</f>
        <v>237.512819622142</v>
      </c>
      <c r="N54" s="105" t="n">
        <f aca="false">SUM(N49:N52)</f>
        <v>242.102644476452</v>
      </c>
      <c r="O54" s="105" t="n">
        <f aca="false">SUM(O49:O52)</f>
        <v>247.114882623654</v>
      </c>
      <c r="P54" s="105" t="n">
        <f aca="false">SUM(P49:P52)</f>
        <v>251.44451578149</v>
      </c>
      <c r="Q54" s="105" t="n">
        <f aca="false">SUM(Q49:Q52)</f>
        <v>265.292083171761</v>
      </c>
      <c r="R54" s="105" t="n">
        <f aca="false">SUM(R49:R52)</f>
        <v>262.508985405649</v>
      </c>
      <c r="S54" s="105" t="n">
        <f aca="false">SUM(S49:S52)</f>
        <v>259.690425750851</v>
      </c>
      <c r="T54" s="105" t="n">
        <f aca="false">SUM(T49:T52)</f>
        <v>256.531363611156</v>
      </c>
      <c r="U54" s="105" t="n">
        <f aca="false">SUM(U49:U52)</f>
        <v>253.320005920372</v>
      </c>
      <c r="V54" s="105" t="n">
        <f aca="false">SUM(V49:V52)</f>
        <v>258.214365150605</v>
      </c>
      <c r="W54" s="105" t="n">
        <f aca="false">SUM(W49:W52)</f>
        <v>274.861906440058</v>
      </c>
      <c r="X54" s="105" t="n">
        <f aca="false">SUM(X49:X52)</f>
        <v>0</v>
      </c>
      <c r="Y54" s="105" t="n">
        <f aca="false">SUM(Y49:Y52)</f>
        <v>0</v>
      </c>
      <c r="Z54" s="106"/>
      <c r="AA54" s="96" t="n">
        <f aca="false">SUM(F54:Y54)</f>
        <v>4330.81324019717</v>
      </c>
      <c r="AB54" s="97" t="n">
        <f aca="false">AA54*$C$60</f>
        <v>2165.40662009859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v>0</v>
      </c>
      <c r="F56" s="111" t="n">
        <v>0</v>
      </c>
      <c r="G56" s="111" t="n">
        <v>0</v>
      </c>
      <c r="H56" s="111" t="n">
        <v>0</v>
      </c>
      <c r="I56" s="111" t="n">
        <v>0</v>
      </c>
      <c r="J56" s="111" t="n">
        <v>0</v>
      </c>
      <c r="K56" s="111" t="n">
        <v>0</v>
      </c>
      <c r="L56" s="111" t="n">
        <v>0</v>
      </c>
      <c r="M56" s="111" t="n">
        <v>0</v>
      </c>
      <c r="N56" s="111" t="n">
        <v>0</v>
      </c>
      <c r="O56" s="111" t="n">
        <v>0</v>
      </c>
      <c r="P56" s="111" t="n">
        <v>0</v>
      </c>
      <c r="Q56" s="111" t="n">
        <v>0</v>
      </c>
      <c r="R56" s="111" t="n">
        <v>0</v>
      </c>
      <c r="S56" s="111" t="n">
        <v>0</v>
      </c>
      <c r="T56" s="111" t="n">
        <v>0</v>
      </c>
      <c r="U56" s="111" t="n">
        <v>0</v>
      </c>
      <c r="V56" s="111" t="n">
        <v>0</v>
      </c>
      <c r="W56" s="111" t="n">
        <v>0</v>
      </c>
      <c r="X56" s="111" t="n">
        <v>0</v>
      </c>
      <c r="Y56" s="111" t="n">
        <v>0</v>
      </c>
      <c r="AA56" s="96" t="n">
        <f aca="false">SUM(F56:Y56)</f>
        <v>0</v>
      </c>
      <c r="AB56" s="97" t="n">
        <f aca="false">AA56*$C$60</f>
        <v>0</v>
      </c>
    </row>
    <row r="57" customFormat="false" ht="12.75" hidden="false" customHeight="false" outlineLevel="1" collapsed="false">
      <c r="A57" s="112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382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4863.89813454684</v>
      </c>
      <c r="F64" s="45" t="n">
        <f aca="false">F39</f>
        <v>484.219379288165</v>
      </c>
      <c r="G64" s="45" t="n">
        <f aca="false">G39</f>
        <v>502.811239075982</v>
      </c>
      <c r="H64" s="45" t="n">
        <f aca="false">H39</f>
        <v>514.935746300427</v>
      </c>
      <c r="I64" s="45" t="n">
        <f aca="false">I39</f>
        <v>519.815201915801</v>
      </c>
      <c r="J64" s="45" t="n">
        <f aca="false">J39</f>
        <v>534.712237610513</v>
      </c>
      <c r="K64" s="45" t="n">
        <f aca="false">K39</f>
        <v>522.081014646676</v>
      </c>
      <c r="L64" s="45" t="n">
        <f aca="false">L39</f>
        <v>527.557557264431</v>
      </c>
      <c r="M64" s="45" t="n">
        <f aca="false">M39</f>
        <v>547.636145137073</v>
      </c>
      <c r="N64" s="45" t="n">
        <f aca="false">N39</f>
        <v>555.069059880893</v>
      </c>
      <c r="O64" s="45" t="n">
        <f aca="false">O39</f>
        <v>563.186044734663</v>
      </c>
      <c r="P64" s="45" t="n">
        <f aca="false">P39</f>
        <v>570.197596407272</v>
      </c>
      <c r="Q64" s="45" t="n">
        <f aca="false">Q39</f>
        <v>592.622806755888</v>
      </c>
      <c r="R64" s="45" t="n">
        <f aca="false">R39</f>
        <v>588.115765839108</v>
      </c>
      <c r="S64" s="45" t="n">
        <f aca="false">S39</f>
        <v>583.551296762512</v>
      </c>
      <c r="T64" s="45" t="n">
        <f aca="false">T39</f>
        <v>578.435406657743</v>
      </c>
      <c r="U64" s="45" t="n">
        <f aca="false">U39</f>
        <v>573.234827401412</v>
      </c>
      <c r="V64" s="45" t="n">
        <f aca="false">V39</f>
        <v>581.160915223651</v>
      </c>
      <c r="W64" s="45" t="n">
        <f aca="false">W39</f>
        <v>608.120496259204</v>
      </c>
      <c r="X64" s="45" t="n">
        <f aca="false">X39</f>
        <v>0</v>
      </c>
      <c r="Y64" s="45" t="n">
        <f aca="false">Y39</f>
        <v>0</v>
      </c>
      <c r="AA64" s="96" t="n">
        <f aca="false">SUM(F64:Y64)</f>
        <v>9947.46273716141</v>
      </c>
      <c r="AB64" s="97" t="n">
        <f aca="false">AA64*$C$60</f>
        <v>4973.73136858071</v>
      </c>
    </row>
    <row r="65" customFormat="false" ht="12.75" hidden="false" customHeight="false" outlineLevel="1" collapsed="false">
      <c r="A65" s="112" t="s">
        <v>130</v>
      </c>
      <c r="D65" s="45"/>
      <c r="E65" s="383" t="n">
        <v>0</v>
      </c>
      <c r="F65" s="383" t="n">
        <v>0</v>
      </c>
      <c r="G65" s="383" t="n">
        <v>0</v>
      </c>
      <c r="H65" s="383" t="n">
        <v>0</v>
      </c>
      <c r="I65" s="383" t="n">
        <v>0</v>
      </c>
      <c r="J65" s="383" t="n">
        <v>0</v>
      </c>
      <c r="K65" s="383" t="n">
        <v>0</v>
      </c>
      <c r="L65" s="383" t="n">
        <v>0</v>
      </c>
      <c r="M65" s="383" t="n">
        <v>0</v>
      </c>
      <c r="N65" s="383" t="n">
        <v>0</v>
      </c>
      <c r="O65" s="383" t="n">
        <v>0</v>
      </c>
      <c r="P65" s="383" t="n">
        <v>0</v>
      </c>
      <c r="Q65" s="383" t="n">
        <v>0</v>
      </c>
      <c r="R65" s="383" t="n">
        <v>0</v>
      </c>
      <c r="S65" s="383" t="n">
        <v>0</v>
      </c>
      <c r="T65" s="383" t="n">
        <v>0</v>
      </c>
      <c r="U65" s="383" t="n">
        <v>0</v>
      </c>
      <c r="V65" s="383" t="n">
        <v>0</v>
      </c>
      <c r="W65" s="383" t="n">
        <v>0</v>
      </c>
      <c r="X65" s="383" t="n">
        <v>0</v>
      </c>
      <c r="Y65" s="383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384" t="n">
        <v>0</v>
      </c>
      <c r="F66" s="384" t="n">
        <v>0</v>
      </c>
      <c r="G66" s="384" t="n">
        <v>0</v>
      </c>
      <c r="H66" s="384" t="n">
        <v>0</v>
      </c>
      <c r="I66" s="384" t="n">
        <v>0</v>
      </c>
      <c r="J66" s="384" t="n">
        <v>0</v>
      </c>
      <c r="K66" s="384" t="n">
        <v>0</v>
      </c>
      <c r="L66" s="384" t="n">
        <v>0</v>
      </c>
      <c r="M66" s="384" t="n">
        <v>0</v>
      </c>
      <c r="N66" s="384" t="n">
        <v>0</v>
      </c>
      <c r="O66" s="384" t="n">
        <v>0</v>
      </c>
      <c r="P66" s="384" t="n">
        <v>0</v>
      </c>
      <c r="Q66" s="384" t="n">
        <v>0</v>
      </c>
      <c r="R66" s="384" t="n">
        <v>0</v>
      </c>
      <c r="S66" s="384" t="n">
        <v>0</v>
      </c>
      <c r="T66" s="384" t="n">
        <v>0</v>
      </c>
      <c r="U66" s="384" t="n">
        <v>0</v>
      </c>
      <c r="V66" s="384" t="n">
        <v>0</v>
      </c>
      <c r="W66" s="384" t="n">
        <v>0</v>
      </c>
      <c r="X66" s="384" t="n">
        <v>0</v>
      </c>
      <c r="Y66" s="384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385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4863.89813454684</v>
      </c>
      <c r="F69" s="122" t="n">
        <f aca="false">SUM(F64:F66)</f>
        <v>484.219379288165</v>
      </c>
      <c r="G69" s="122" t="n">
        <f aca="false">SUM(G64:G66)</f>
        <v>502.811239075982</v>
      </c>
      <c r="H69" s="122" t="n">
        <f aca="false">SUM(H64:H66)</f>
        <v>514.935746300427</v>
      </c>
      <c r="I69" s="122" t="n">
        <f aca="false">SUM(I64:I66)</f>
        <v>519.815201915801</v>
      </c>
      <c r="J69" s="122" t="n">
        <f aca="false">SUM(J64:J66)</f>
        <v>534.712237610513</v>
      </c>
      <c r="K69" s="122" t="n">
        <f aca="false">SUM(K64:K66)</f>
        <v>522.081014646676</v>
      </c>
      <c r="L69" s="122" t="n">
        <f aca="false">SUM(L64:L66)</f>
        <v>527.557557264431</v>
      </c>
      <c r="M69" s="122" t="n">
        <f aca="false">SUM(M64:M66)</f>
        <v>547.636145137073</v>
      </c>
      <c r="N69" s="122" t="n">
        <f aca="false">SUM(N64:N66)</f>
        <v>555.069059880893</v>
      </c>
      <c r="O69" s="122" t="n">
        <f aca="false">SUM(O64:O66)</f>
        <v>563.186044734663</v>
      </c>
      <c r="P69" s="122" t="n">
        <f aca="false">SUM(P64:P66)</f>
        <v>570.197596407272</v>
      </c>
      <c r="Q69" s="122" t="n">
        <f aca="false">SUM(Q64:Q66)</f>
        <v>592.622806755888</v>
      </c>
      <c r="R69" s="122" t="n">
        <f aca="false">SUM(R64:R66)</f>
        <v>588.115765839108</v>
      </c>
      <c r="S69" s="122" t="n">
        <f aca="false">SUM(S64:S66)</f>
        <v>583.551296762512</v>
      </c>
      <c r="T69" s="122" t="n">
        <f aca="false">SUM(T64:T66)</f>
        <v>578.435406657743</v>
      </c>
      <c r="U69" s="122" t="n">
        <f aca="false">SUM(U64:U66)</f>
        <v>573.234827401412</v>
      </c>
      <c r="V69" s="122" t="n">
        <f aca="false">SUM(V64:V66)</f>
        <v>581.160915223651</v>
      </c>
      <c r="W69" s="122" t="n">
        <f aca="false">SUM(W64:W66)</f>
        <v>608.120496259204</v>
      </c>
      <c r="X69" s="122" t="n">
        <f aca="false">SUM(X64:X66)</f>
        <v>0</v>
      </c>
      <c r="Y69" s="122" t="n">
        <f aca="false">SUM(Y64:Y66)</f>
        <v>0</v>
      </c>
      <c r="Z69" s="106"/>
      <c r="AA69" s="96" t="n">
        <f aca="false">SUM(F69:Y69)</f>
        <v>9947.46273716141</v>
      </c>
      <c r="AB69" s="97" t="n">
        <f aca="false">AA69*$C$60</f>
        <v>4973.73136858071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187.90947502807</v>
      </c>
      <c r="G71" s="119" t="n">
        <f aca="false">G89</f>
        <v>404.672121222706</v>
      </c>
      <c r="H71" s="119" t="n">
        <f aca="false">H89</f>
        <v>161.235529141648</v>
      </c>
      <c r="I71" s="119" t="n">
        <f aca="false">I89</f>
        <v>16.0897565281431</v>
      </c>
      <c r="J71" s="119" t="n">
        <f aca="false">J89</f>
        <v>10.3916403749155</v>
      </c>
      <c r="K71" s="119" t="n">
        <f aca="false">K89</f>
        <v>-92.2364524718851</v>
      </c>
      <c r="L71" s="119" t="n">
        <f aca="false">L89</f>
        <v>-201.790765653645</v>
      </c>
      <c r="M71" s="119" t="n">
        <f aca="false">M89</f>
        <v>-209.47082551493</v>
      </c>
      <c r="N71" s="119" t="n">
        <f aca="false">N89</f>
        <v>-212.313915404442</v>
      </c>
      <c r="O71" s="119" t="n">
        <f aca="false">O89</f>
        <v>-215.418662111009</v>
      </c>
      <c r="P71" s="119" t="n">
        <f aca="false">P89</f>
        <v>-218.100580625781</v>
      </c>
      <c r="Q71" s="119" t="n">
        <f aca="false">Q89</f>
        <v>-226.678223584127</v>
      </c>
      <c r="R71" s="119" t="n">
        <f aca="false">R89</f>
        <v>-224.954280433459</v>
      </c>
      <c r="S71" s="119" t="n">
        <f aca="false">S89</f>
        <v>-223.208371011661</v>
      </c>
      <c r="T71" s="119" t="n">
        <f aca="false">T89</f>
        <v>-221.251543046587</v>
      </c>
      <c r="U71" s="119" t="n">
        <f aca="false">U89</f>
        <v>-219.26232148104</v>
      </c>
      <c r="V71" s="119" t="n">
        <f aca="false">V89</f>
        <v>-222.294050073047</v>
      </c>
      <c r="W71" s="119" t="n">
        <f aca="false">W89</f>
        <v>-232.606089819146</v>
      </c>
      <c r="X71" s="119" t="n">
        <f aca="false">X89</f>
        <v>-0</v>
      </c>
      <c r="Y71" s="119" t="n">
        <f aca="false">Y89</f>
        <v>-0</v>
      </c>
      <c r="AA71" s="96" t="n">
        <f aca="false">SUM(F71:Y71)</f>
        <v>-1939.28755893528</v>
      </c>
      <c r="AB71" s="97" t="n">
        <f aca="false">AA71*$C$60</f>
        <v>-969.643779467638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4863.89813454684</v>
      </c>
      <c r="F73" s="122" t="n">
        <f aca="false">F69+F71</f>
        <v>672.128854316235</v>
      </c>
      <c r="G73" s="122" t="n">
        <f aca="false">G69+G71</f>
        <v>907.483360298688</v>
      </c>
      <c r="H73" s="122" t="n">
        <f aca="false">H69+H71</f>
        <v>676.171275442075</v>
      </c>
      <c r="I73" s="122" t="n">
        <f aca="false">I69+I71</f>
        <v>535.904958443944</v>
      </c>
      <c r="J73" s="122" t="n">
        <f aca="false">J69+J71</f>
        <v>545.103877985429</v>
      </c>
      <c r="K73" s="122" t="n">
        <f aca="false">K69+K71</f>
        <v>429.844562174791</v>
      </c>
      <c r="L73" s="122" t="n">
        <f aca="false">L69+L71</f>
        <v>325.766791610786</v>
      </c>
      <c r="M73" s="122" t="n">
        <f aca="false">M69+M71</f>
        <v>338.165319622142</v>
      </c>
      <c r="N73" s="122" t="n">
        <f aca="false">N69+N71</f>
        <v>342.755144476452</v>
      </c>
      <c r="O73" s="122" t="n">
        <f aca="false">O69+O71</f>
        <v>347.767382623654</v>
      </c>
      <c r="P73" s="122" t="n">
        <f aca="false">P69+P71</f>
        <v>352.09701578149</v>
      </c>
      <c r="Q73" s="122" t="n">
        <f aca="false">Q69+Q71</f>
        <v>365.944583171761</v>
      </c>
      <c r="R73" s="122" t="n">
        <f aca="false">R69+R71</f>
        <v>363.161485405649</v>
      </c>
      <c r="S73" s="122" t="n">
        <f aca="false">S69+S71</f>
        <v>360.342925750851</v>
      </c>
      <c r="T73" s="122" t="n">
        <f aca="false">T69+T71</f>
        <v>357.183863611156</v>
      </c>
      <c r="U73" s="122" t="n">
        <f aca="false">U69+U71</f>
        <v>353.972505920372</v>
      </c>
      <c r="V73" s="122" t="n">
        <f aca="false">V69+V71</f>
        <v>358.866865150605</v>
      </c>
      <c r="W73" s="122" t="n">
        <f aca="false">W69+W71</f>
        <v>375.514406440058</v>
      </c>
      <c r="X73" s="122" t="n">
        <f aca="false">X69+X71</f>
        <v>0</v>
      </c>
      <c r="Y73" s="122" t="n">
        <f aca="false">Y69+Y71</f>
        <v>0</v>
      </c>
      <c r="Z73" s="106"/>
      <c r="AA73" s="96" t="n">
        <f aca="false">SUM(F73:Y73)</f>
        <v>8008.17517822614</v>
      </c>
      <c r="AB73" s="97" t="n">
        <f aca="false">AA73*$C$60</f>
        <v>4004.08758911307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274" t="n">
        <f aca="false">+C$60</f>
        <v>0.5</v>
      </c>
      <c r="D76" s="122"/>
      <c r="E76" s="122" t="n">
        <f aca="false">$C$76*E54</f>
        <v>1501.72854904134</v>
      </c>
      <c r="F76" s="122" t="n">
        <f aca="false">$C$76*F54</f>
        <v>99.176483355221</v>
      </c>
      <c r="G76" s="122" t="n">
        <f aca="false">$C$76*G54</f>
        <v>104.91672006471</v>
      </c>
      <c r="H76" s="122" t="n">
        <f aca="false">$C$76*H54</f>
        <v>108.660161670257</v>
      </c>
      <c r="I76" s="122" t="n">
        <f aca="false">$C$76*I54</f>
        <v>110.166693591503</v>
      </c>
      <c r="J76" s="122" t="n">
        <f aca="false">$C$76*J54</f>
        <v>114.766153362246</v>
      </c>
      <c r="K76" s="122" t="n">
        <f aca="false">$C$76*K54</f>
        <v>110.866263272161</v>
      </c>
      <c r="L76" s="122" t="n">
        <f aca="false">$C$76*L54</f>
        <v>112.557145805393</v>
      </c>
      <c r="M76" s="122" t="n">
        <f aca="false">$C$76*M54</f>
        <v>118.756409811071</v>
      </c>
      <c r="N76" s="122" t="n">
        <f aca="false">$C$76*N54</f>
        <v>121.051322238226</v>
      </c>
      <c r="O76" s="122" t="n">
        <f aca="false">$C$76*O54</f>
        <v>123.557441311827</v>
      </c>
      <c r="P76" s="122" t="n">
        <f aca="false">$C$76*P54</f>
        <v>125.722257890745</v>
      </c>
      <c r="Q76" s="122" t="n">
        <f aca="false">$C$76*Q54</f>
        <v>132.646041585881</v>
      </c>
      <c r="R76" s="122" t="n">
        <f aca="false">$C$76*R54</f>
        <v>131.254492702825</v>
      </c>
      <c r="S76" s="122" t="n">
        <f aca="false">$C$76*S54</f>
        <v>129.845212875426</v>
      </c>
      <c r="T76" s="122" t="n">
        <f aca="false">$C$76*T54</f>
        <v>128.265681805578</v>
      </c>
      <c r="U76" s="122" t="n">
        <f aca="false">$C$76*U54</f>
        <v>126.660002960186</v>
      </c>
      <c r="V76" s="122" t="n">
        <f aca="false">$C$76*V54</f>
        <v>129.107182575302</v>
      </c>
      <c r="W76" s="122" t="n">
        <f aca="false">$C$76*W54</f>
        <v>137.430953220029</v>
      </c>
      <c r="X76" s="122" t="n">
        <f aca="false">$C$76*X54</f>
        <v>0</v>
      </c>
      <c r="Y76" s="122" t="n">
        <f aca="false">$C$76*Y54</f>
        <v>0</v>
      </c>
      <c r="AA76" s="96" t="n">
        <f aca="false">SUM(F76:Y76)</f>
        <v>2165.40662009859</v>
      </c>
      <c r="AB76" s="97" t="n">
        <f aca="false">AA76</f>
        <v>2165.40662009859</v>
      </c>
    </row>
    <row r="77" customFormat="false" ht="12.75" hidden="false" customHeight="false" outlineLevel="1" collapsed="false">
      <c r="A77" s="123" t="s">
        <v>136</v>
      </c>
      <c r="B77" s="115"/>
      <c r="C77" s="274" t="n">
        <f aca="false">+C60</f>
        <v>0.5</v>
      </c>
      <c r="D77" s="122"/>
      <c r="E77" s="122" t="n">
        <f aca="false">$C$77*E73</f>
        <v>2431.94906727342</v>
      </c>
      <c r="F77" s="122" t="n">
        <f aca="false">$C$77*F73</f>
        <v>336.064427158118</v>
      </c>
      <c r="G77" s="122" t="n">
        <f aca="false">$C$77*G73</f>
        <v>453.741680149344</v>
      </c>
      <c r="H77" s="122" t="n">
        <f aca="false">$C$77*H73</f>
        <v>338.085637721038</v>
      </c>
      <c r="I77" s="122" t="n">
        <f aca="false">$C$77*I73</f>
        <v>267.952479221972</v>
      </c>
      <c r="J77" s="122" t="n">
        <f aca="false">$C$77*J73</f>
        <v>272.551938992714</v>
      </c>
      <c r="K77" s="122" t="n">
        <f aca="false">$C$77*K73</f>
        <v>214.922281087395</v>
      </c>
      <c r="L77" s="122" t="n">
        <f aca="false">$C$77*L73</f>
        <v>162.883395805393</v>
      </c>
      <c r="M77" s="122" t="n">
        <f aca="false">$C$77*M73</f>
        <v>169.082659811071</v>
      </c>
      <c r="N77" s="122" t="n">
        <f aca="false">$C$77*N73</f>
        <v>171.377572238226</v>
      </c>
      <c r="O77" s="122" t="n">
        <f aca="false">$C$77*O73</f>
        <v>173.883691311827</v>
      </c>
      <c r="P77" s="122" t="n">
        <f aca="false">$C$77*P73</f>
        <v>176.048507890745</v>
      </c>
      <c r="Q77" s="122" t="n">
        <f aca="false">$C$77*Q73</f>
        <v>182.972291585881</v>
      </c>
      <c r="R77" s="122" t="n">
        <f aca="false">$C$77*R73</f>
        <v>181.580742702825</v>
      </c>
      <c r="S77" s="122" t="n">
        <f aca="false">$C$77*S73</f>
        <v>180.171462875426</v>
      </c>
      <c r="T77" s="122" t="n">
        <f aca="false">$C$77*T73</f>
        <v>178.591931805578</v>
      </c>
      <c r="U77" s="122" t="n">
        <f aca="false">$C$77*U73</f>
        <v>176.986252960186</v>
      </c>
      <c r="V77" s="122" t="n">
        <f aca="false">$C$77*V73</f>
        <v>179.433432575302</v>
      </c>
      <c r="W77" s="122" t="n">
        <f aca="false">$C$77*W73</f>
        <v>187.757203220029</v>
      </c>
      <c r="X77" s="122" t="n">
        <f aca="false">$C$77*X73</f>
        <v>0</v>
      </c>
      <c r="Y77" s="122" t="n">
        <f aca="false">$C$77*Y73</f>
        <v>0</v>
      </c>
      <c r="AA77" s="96" t="n">
        <f aca="false">SUM(F77:Y77)</f>
        <v>4004.08758911307</v>
      </c>
      <c r="AB77" s="97" t="n">
        <f aca="false">AA77</f>
        <v>4004.08758911307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484.219379288165</v>
      </c>
      <c r="G88" s="133" t="n">
        <f aca="false">G69</f>
        <v>502.811239075982</v>
      </c>
      <c r="H88" s="133" t="n">
        <f aca="false">H69</f>
        <v>514.935746300427</v>
      </c>
      <c r="I88" s="133" t="n">
        <f aca="false">I69</f>
        <v>519.815201915801</v>
      </c>
      <c r="J88" s="133" t="n">
        <f aca="false">J69</f>
        <v>534.712237610513</v>
      </c>
      <c r="K88" s="133" t="n">
        <f aca="false">K69</f>
        <v>522.081014646676</v>
      </c>
      <c r="L88" s="133" t="n">
        <f aca="false">L69</f>
        <v>527.557557264431</v>
      </c>
      <c r="M88" s="133" t="n">
        <f aca="false">M69</f>
        <v>547.636145137073</v>
      </c>
      <c r="N88" s="133" t="n">
        <f aca="false">N69</f>
        <v>555.069059880893</v>
      </c>
      <c r="O88" s="133" t="n">
        <f aca="false">O69</f>
        <v>563.186044734663</v>
      </c>
      <c r="P88" s="133" t="n">
        <f aca="false">P69</f>
        <v>570.197596407272</v>
      </c>
      <c r="Q88" s="133" t="n">
        <f aca="false">Q69</f>
        <v>592.622806755888</v>
      </c>
      <c r="R88" s="133" t="n">
        <f aca="false">R69</f>
        <v>588.115765839108</v>
      </c>
      <c r="S88" s="133" t="n">
        <f aca="false">S69</f>
        <v>583.551296762512</v>
      </c>
      <c r="T88" s="133" t="n">
        <f aca="false">T69</f>
        <v>578.435406657743</v>
      </c>
      <c r="U88" s="133" t="n">
        <f aca="false">U69</f>
        <v>573.234827401412</v>
      </c>
      <c r="V88" s="133" t="n">
        <f aca="false">V69</f>
        <v>581.160915223651</v>
      </c>
      <c r="W88" s="133" t="n">
        <f aca="false">W69</f>
        <v>608.120496259204</v>
      </c>
      <c r="X88" s="133" t="n">
        <f aca="false">X69</f>
        <v>0</v>
      </c>
      <c r="Y88" s="133" t="n">
        <f aca="false">Y69</f>
        <v>0</v>
      </c>
      <c r="Z88" s="89"/>
      <c r="AA88" s="96" t="n">
        <f aca="false">SUM(F88:Y88)</f>
        <v>9947.46273716141</v>
      </c>
      <c r="AB88" s="97" t="n">
        <f aca="false">AA88*$C$60</f>
        <v>4973.73136858071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187.90947502807</v>
      </c>
      <c r="G89" s="134" t="n">
        <f aca="false">G126+G127</f>
        <v>404.672121222706</v>
      </c>
      <c r="H89" s="134" t="n">
        <f aca="false">H126+H127</f>
        <v>161.235529141648</v>
      </c>
      <c r="I89" s="134" t="n">
        <f aca="false">I126+I127</f>
        <v>16.0897565281431</v>
      </c>
      <c r="J89" s="134" t="n">
        <f aca="false">J126+J127</f>
        <v>10.3916403749155</v>
      </c>
      <c r="K89" s="134" t="n">
        <f aca="false">K126+K127</f>
        <v>-92.2364524718851</v>
      </c>
      <c r="L89" s="134" t="n">
        <f aca="false">L126+L127</f>
        <v>-201.790765653645</v>
      </c>
      <c r="M89" s="134" t="n">
        <f aca="false">M126+M127</f>
        <v>-209.47082551493</v>
      </c>
      <c r="N89" s="134" t="n">
        <f aca="false">N126+N127</f>
        <v>-212.313915404442</v>
      </c>
      <c r="O89" s="134" t="n">
        <f aca="false">O126+O127</f>
        <v>-215.418662111009</v>
      </c>
      <c r="P89" s="134" t="n">
        <f aca="false">P126+P127</f>
        <v>-218.100580625781</v>
      </c>
      <c r="Q89" s="134" t="n">
        <f aca="false">Q126+Q127</f>
        <v>-226.678223584127</v>
      </c>
      <c r="R89" s="134" t="n">
        <f aca="false">R126+R127</f>
        <v>-224.954280433459</v>
      </c>
      <c r="S89" s="134" t="n">
        <f aca="false">S126+S127</f>
        <v>-223.208371011661</v>
      </c>
      <c r="T89" s="134" t="n">
        <f aca="false">T126+T127</f>
        <v>-221.251543046587</v>
      </c>
      <c r="U89" s="134" t="n">
        <f aca="false">U126+U127</f>
        <v>-219.26232148104</v>
      </c>
      <c r="V89" s="134" t="n">
        <f aca="false">V126+V127</f>
        <v>-222.294050073047</v>
      </c>
      <c r="W89" s="134" t="n">
        <f aca="false">W126+W127</f>
        <v>-232.606089819146</v>
      </c>
      <c r="X89" s="134" t="n">
        <f aca="false">X126+X127</f>
        <v>-0</v>
      </c>
      <c r="Y89" s="134" t="n">
        <f aca="false">Y126+Y127</f>
        <v>-0</v>
      </c>
      <c r="Z89" s="89"/>
      <c r="AA89" s="96" t="n">
        <f aca="false">SUM(F89:Y89)</f>
        <v>-1939.28755893528</v>
      </c>
      <c r="AB89" s="97" t="n">
        <f aca="false">AA89*$C$60</f>
        <v>-969.643779467638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0</v>
      </c>
      <c r="G90" s="134" t="n">
        <f aca="false">G56</f>
        <v>0</v>
      </c>
      <c r="H90" s="134" t="n">
        <f aca="false">H56</f>
        <v>0</v>
      </c>
      <c r="I90" s="134" t="n">
        <f aca="false">I56</f>
        <v>0</v>
      </c>
      <c r="J90" s="134" t="n">
        <f aca="false">J56</f>
        <v>0</v>
      </c>
      <c r="K90" s="134" t="n">
        <f aca="false">K56</f>
        <v>0</v>
      </c>
      <c r="L90" s="134" t="n">
        <f aca="false">L56</f>
        <v>0</v>
      </c>
      <c r="M90" s="134" t="n">
        <f aca="false">M56</f>
        <v>0</v>
      </c>
      <c r="N90" s="134" t="n">
        <f aca="false">N56</f>
        <v>0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0</v>
      </c>
      <c r="AB90" s="97" t="n">
        <f aca="false">AA90*$C$60</f>
        <v>0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f aca="false">Y99</f>
        <v>4864.96397007363</v>
      </c>
      <c r="X91" s="135" t="n">
        <v>0</v>
      </c>
      <c r="Y91" s="135" t="n">
        <v>0</v>
      </c>
      <c r="Z91" s="89"/>
      <c r="AA91" s="96" t="n">
        <f aca="false">SUM(F91:Y91)</f>
        <v>4864.96397007363</v>
      </c>
      <c r="AB91" s="97" t="n">
        <f aca="false">AA91*$C$60</f>
        <v>2432.48198503682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386" t="n">
        <v>-5419.36655927078</v>
      </c>
      <c r="F92" s="133" t="n">
        <f aca="false">SUM(F88:F91)</f>
        <v>672.128854316235</v>
      </c>
      <c r="G92" s="133" t="n">
        <f aca="false">SUM(G88:G91)</f>
        <v>907.483360298688</v>
      </c>
      <c r="H92" s="133" t="n">
        <f aca="false">SUM(H88:H91)</f>
        <v>676.171275442075</v>
      </c>
      <c r="I92" s="133" t="n">
        <f aca="false">SUM(I88:I91)</f>
        <v>535.904958443944</v>
      </c>
      <c r="J92" s="133" t="n">
        <f aca="false">SUM(J88:J91)</f>
        <v>545.103877985429</v>
      </c>
      <c r="K92" s="133" t="n">
        <f aca="false">SUM(K88:K91)</f>
        <v>429.844562174791</v>
      </c>
      <c r="L92" s="133" t="n">
        <f aca="false">SUM(L88:L91)</f>
        <v>325.766791610786</v>
      </c>
      <c r="M92" s="133" t="n">
        <f aca="false">SUM(M88:M91)</f>
        <v>338.165319622142</v>
      </c>
      <c r="N92" s="133" t="n">
        <f aca="false">SUM(N88:N91)</f>
        <v>342.755144476452</v>
      </c>
      <c r="O92" s="133" t="n">
        <f aca="false">SUM(O88:O91)</f>
        <v>347.767382623654</v>
      </c>
      <c r="P92" s="133" t="n">
        <f aca="false">SUM(P88:P91)</f>
        <v>352.09701578149</v>
      </c>
      <c r="Q92" s="133" t="n">
        <f aca="false">SUM(Q88:Q91)</f>
        <v>365.944583171761</v>
      </c>
      <c r="R92" s="133" t="n">
        <f aca="false">SUM(R88:R91)</f>
        <v>363.161485405649</v>
      </c>
      <c r="S92" s="133" t="n">
        <f aca="false">SUM(S88:S91)</f>
        <v>360.342925750851</v>
      </c>
      <c r="T92" s="133" t="n">
        <f aca="false">SUM(T88:T91)</f>
        <v>357.183863611156</v>
      </c>
      <c r="U92" s="133" t="n">
        <f aca="false">SUM(U88:U91)</f>
        <v>353.972505920372</v>
      </c>
      <c r="V92" s="133" t="n">
        <f aca="false">SUM(V88:V91)</f>
        <v>358.866865150605</v>
      </c>
      <c r="W92" s="133" t="n">
        <f aca="false">SUM(W88:W91)</f>
        <v>5240.47837651369</v>
      </c>
      <c r="X92" s="133" t="n">
        <f aca="false">SUM(X88:X91)</f>
        <v>0</v>
      </c>
      <c r="Y92" s="133" t="n">
        <f aca="false">SUM(Y88:Y91)</f>
        <v>0</v>
      </c>
      <c r="Z92" s="89"/>
      <c r="AA92" s="96" t="n">
        <f aca="false">SUM(F92:Y92)</f>
        <v>12873.1391482998</v>
      </c>
      <c r="AB92" s="97" t="n">
        <f aca="false">AA92*$C$60</f>
        <v>6436.56957414989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144</v>
      </c>
      <c r="V95" s="144"/>
      <c r="W95" s="144"/>
      <c r="X95" s="144"/>
      <c r="Y95" s="145" t="n">
        <f aca="false">W88</f>
        <v>608.120496259204</v>
      </c>
      <c r="Z95" s="89"/>
      <c r="AA95" s="96" t="n">
        <f aca="false">SUM(F95:Y95)</f>
        <v>608.120496259204</v>
      </c>
      <c r="AB95" s="97" t="n">
        <f aca="false">AA95*$C$60</f>
        <v>304.060248129602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387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388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608.120496259204</v>
      </c>
      <c r="Z97" s="89"/>
      <c r="AA97" s="96" t="n">
        <f aca="false">SUM(F97:Y97)</f>
        <v>608.120496259204</v>
      </c>
      <c r="AB97" s="97" t="n">
        <f aca="false">AA97*$C$60</f>
        <v>304.060248129602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38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4864.96397007363</v>
      </c>
      <c r="Z99" s="89"/>
      <c r="AA99" s="96" t="n">
        <f aca="false">SUM(F99:Y99)</f>
        <v>4864.96397007363</v>
      </c>
      <c r="AB99" s="97" t="n">
        <f aca="false">AA99*$C$60</f>
        <v>2432.48198503682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304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5419.36655927078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5419.36655927078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390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4877.4299033437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391" t="n">
        <v>30</v>
      </c>
      <c r="C109" s="89" t="s">
        <v>156</v>
      </c>
      <c r="D109" s="158" t="n">
        <f aca="false">D105</f>
        <v>4877.4299033437</v>
      </c>
      <c r="E109" s="89"/>
      <c r="F109" s="137" t="n">
        <f aca="false">ROUND(D109/$B$109,0)</f>
        <v>163</v>
      </c>
      <c r="G109" s="137" t="n">
        <f aca="false">F109</f>
        <v>163</v>
      </c>
      <c r="H109" s="137" t="n">
        <f aca="false">G109</f>
        <v>163</v>
      </c>
      <c r="I109" s="137" t="n">
        <f aca="false">H109</f>
        <v>163</v>
      </c>
      <c r="J109" s="137" t="n">
        <f aca="false">I109</f>
        <v>163</v>
      </c>
      <c r="K109" s="137" t="n">
        <f aca="false">J109</f>
        <v>163</v>
      </c>
      <c r="L109" s="137" t="n">
        <f aca="false">K109</f>
        <v>163</v>
      </c>
      <c r="M109" s="137" t="n">
        <f aca="false">L109</f>
        <v>163</v>
      </c>
      <c r="N109" s="137" t="n">
        <f aca="false">M109</f>
        <v>163</v>
      </c>
      <c r="O109" s="137" t="n">
        <f aca="false">N109</f>
        <v>163</v>
      </c>
      <c r="P109" s="137" t="n">
        <f aca="false">O109</f>
        <v>163</v>
      </c>
      <c r="Q109" s="137" t="n">
        <f aca="false">P109</f>
        <v>163</v>
      </c>
      <c r="R109" s="137" t="n">
        <f aca="false">Q109</f>
        <v>163</v>
      </c>
      <c r="S109" s="137" t="n">
        <f aca="false">R109</f>
        <v>163</v>
      </c>
      <c r="T109" s="137" t="n">
        <f aca="false">S109</f>
        <v>163</v>
      </c>
      <c r="U109" s="137" t="n">
        <f aca="false">T109</f>
        <v>163</v>
      </c>
      <c r="V109" s="137" t="n">
        <f aca="false">U109</f>
        <v>163</v>
      </c>
      <c r="W109" s="137" t="n">
        <f aca="false">V109</f>
        <v>163</v>
      </c>
      <c r="X109" s="223"/>
      <c r="Y109" s="223"/>
      <c r="Z109" s="89"/>
      <c r="AA109" s="96" t="n">
        <f aca="false">SUM(F109:Y109)</f>
        <v>2934</v>
      </c>
      <c r="AB109" s="97" t="n">
        <f aca="false">AA109*$C$60</f>
        <v>1467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Summary'!J33</f>
        <v>336.863194652956</v>
      </c>
      <c r="E110" s="89"/>
      <c r="F110" s="137" t="n">
        <f aca="false">ROUND(D110/$B$109,0)</f>
        <v>11</v>
      </c>
      <c r="G110" s="137" t="n">
        <f aca="false">F110</f>
        <v>11</v>
      </c>
      <c r="H110" s="137" t="n">
        <f aca="false">G110</f>
        <v>11</v>
      </c>
      <c r="I110" s="137" t="n">
        <f aca="false">H110</f>
        <v>11</v>
      </c>
      <c r="J110" s="137" t="n">
        <f aca="false">I110</f>
        <v>11</v>
      </c>
      <c r="K110" s="137" t="n">
        <f aca="false">J110</f>
        <v>11</v>
      </c>
      <c r="L110" s="137" t="n">
        <f aca="false">K110</f>
        <v>11</v>
      </c>
      <c r="M110" s="137" t="n">
        <f aca="false">L110</f>
        <v>11</v>
      </c>
      <c r="N110" s="137" t="n">
        <f aca="false">M110</f>
        <v>11</v>
      </c>
      <c r="O110" s="137" t="n">
        <f aca="false">N110</f>
        <v>11</v>
      </c>
      <c r="P110" s="137" t="n">
        <f aca="false">O110</f>
        <v>11</v>
      </c>
      <c r="Q110" s="137" t="n">
        <f aca="false">P110</f>
        <v>11</v>
      </c>
      <c r="R110" s="137" t="n">
        <f aca="false">Q110</f>
        <v>11</v>
      </c>
      <c r="S110" s="137" t="n">
        <f aca="false">R110</f>
        <v>11</v>
      </c>
      <c r="T110" s="137" t="n">
        <f aca="false">S110</f>
        <v>11</v>
      </c>
      <c r="U110" s="137" t="n">
        <f aca="false">T110</f>
        <v>11</v>
      </c>
      <c r="V110" s="137" t="n">
        <f aca="false">U110</f>
        <v>11</v>
      </c>
      <c r="W110" s="137" t="n">
        <f aca="false">V110</f>
        <v>11</v>
      </c>
      <c r="X110" s="223"/>
      <c r="Y110" s="223"/>
      <c r="Z110" s="89"/>
      <c r="AA110" s="96" t="n">
        <f aca="false">SUM(F110:Y110)</f>
        <v>198</v>
      </c>
      <c r="AB110" s="97" t="n">
        <f aca="false">AA110*$C$60</f>
        <v>99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4877.4299033437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392" t="n">
        <v>0.2</v>
      </c>
      <c r="G114" s="392" t="n">
        <v>0.32</v>
      </c>
      <c r="H114" s="392" t="n">
        <v>0.192</v>
      </c>
      <c r="I114" s="392" t="n">
        <v>0.1152</v>
      </c>
      <c r="J114" s="392" t="n">
        <v>0.1152</v>
      </c>
      <c r="K114" s="392" t="n">
        <v>0.0576</v>
      </c>
      <c r="L114" s="392" t="n">
        <v>0</v>
      </c>
      <c r="M114" s="392" t="n">
        <v>0</v>
      </c>
      <c r="N114" s="392" t="n">
        <v>0</v>
      </c>
      <c r="O114" s="392" t="n">
        <v>0</v>
      </c>
      <c r="P114" s="392" t="n">
        <v>0</v>
      </c>
      <c r="Q114" s="392" t="n">
        <v>0</v>
      </c>
      <c r="R114" s="392" t="n">
        <v>0</v>
      </c>
      <c r="S114" s="392" t="n">
        <v>0</v>
      </c>
      <c r="T114" s="392" t="n">
        <v>0</v>
      </c>
      <c r="U114" s="392" t="n">
        <v>0</v>
      </c>
      <c r="V114" s="392" t="n">
        <v>0</v>
      </c>
      <c r="W114" s="392" t="n">
        <v>0</v>
      </c>
      <c r="X114" s="392" t="n">
        <v>0</v>
      </c>
      <c r="Y114" s="392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975.48598066874</v>
      </c>
      <c r="G115" s="137" t="n">
        <f aca="false">$D$113*G114</f>
        <v>1560.77756906998</v>
      </c>
      <c r="H115" s="137" t="n">
        <f aca="false">$D$113*H114</f>
        <v>936.466541441991</v>
      </c>
      <c r="I115" s="137" t="n">
        <f aca="false">$D$113*I114</f>
        <v>561.879924865194</v>
      </c>
      <c r="J115" s="137" t="n">
        <f aca="false">$D$113*J114</f>
        <v>561.879924865194</v>
      </c>
      <c r="K115" s="137" t="n">
        <f aca="false">$D$113*K114</f>
        <v>280.939962432597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223"/>
      <c r="Y115" s="223"/>
      <c r="Z115" s="89"/>
      <c r="AA115" s="96" t="n">
        <f aca="false">SUM(F115:Y115)</f>
        <v>4877.4299033437</v>
      </c>
      <c r="AB115" s="97" t="n">
        <f aca="false">AA115*$C$60</f>
        <v>2438.71495167185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336.863194652956</v>
      </c>
      <c r="E116" s="89"/>
      <c r="F116" s="137" t="n">
        <f aca="false">$D$116*F114</f>
        <v>67.3726389305913</v>
      </c>
      <c r="G116" s="137" t="n">
        <f aca="false">$D$116*G114</f>
        <v>107.796222288946</v>
      </c>
      <c r="H116" s="137" t="n">
        <f aca="false">$D$116*H114</f>
        <v>64.6777333733676</v>
      </c>
      <c r="I116" s="137" t="n">
        <f aca="false">$D$116*I114</f>
        <v>38.8066400240206</v>
      </c>
      <c r="J116" s="137" t="n">
        <f aca="false">$D$116*J114</f>
        <v>38.8066400240206</v>
      </c>
      <c r="K116" s="137" t="n">
        <f aca="false">$D$116*K114</f>
        <v>19.4033200120103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223"/>
      <c r="Y116" s="223"/>
      <c r="Z116" s="89"/>
      <c r="AA116" s="96" t="n">
        <f aca="false">SUM(F116:Y116)</f>
        <v>336.863194652956</v>
      </c>
      <c r="AB116" s="97" t="n">
        <f aca="false">AA116*$C$60</f>
        <v>168.431597326478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484.219379288165</v>
      </c>
      <c r="G121" s="137" t="n">
        <f aca="false">G39</f>
        <v>502.811239075982</v>
      </c>
      <c r="H121" s="137" t="n">
        <f aca="false">H39</f>
        <v>514.935746300427</v>
      </c>
      <c r="I121" s="137" t="n">
        <f aca="false">I39</f>
        <v>519.815201915801</v>
      </c>
      <c r="J121" s="137" t="n">
        <f aca="false">J39</f>
        <v>534.712237610513</v>
      </c>
      <c r="K121" s="137" t="n">
        <f aca="false">K39</f>
        <v>522.081014646676</v>
      </c>
      <c r="L121" s="137" t="n">
        <f aca="false">L39</f>
        <v>527.557557264431</v>
      </c>
      <c r="M121" s="137" t="n">
        <f aca="false">M39</f>
        <v>547.636145137073</v>
      </c>
      <c r="N121" s="137" t="n">
        <f aca="false">N39</f>
        <v>555.069059880893</v>
      </c>
      <c r="O121" s="137" t="n">
        <f aca="false">O39</f>
        <v>563.186044734663</v>
      </c>
      <c r="P121" s="137" t="n">
        <f aca="false">P39</f>
        <v>570.197596407272</v>
      </c>
      <c r="Q121" s="137" t="n">
        <f aca="false">Q39</f>
        <v>592.622806755888</v>
      </c>
      <c r="R121" s="137" t="n">
        <f aca="false">R39</f>
        <v>588.115765839108</v>
      </c>
      <c r="S121" s="137" t="n">
        <f aca="false">S39</f>
        <v>583.551296762512</v>
      </c>
      <c r="T121" s="137" t="n">
        <f aca="false">T39</f>
        <v>578.435406657743</v>
      </c>
      <c r="U121" s="137" t="n">
        <f aca="false">U39</f>
        <v>573.234827401412</v>
      </c>
      <c r="V121" s="137" t="n">
        <f aca="false">V39</f>
        <v>581.160915223651</v>
      </c>
      <c r="W121" s="137" t="n">
        <f aca="false">W39</f>
        <v>608.120496259204</v>
      </c>
      <c r="X121" s="137" t="n">
        <f aca="false">X39</f>
        <v>0</v>
      </c>
      <c r="Y121" s="137" t="n">
        <f aca="false">Y39</f>
        <v>0</v>
      </c>
      <c r="Z121" s="89"/>
      <c r="AA121" s="96" t="n">
        <f aca="false">SUM(F121:Y121)</f>
        <v>9947.46273716141</v>
      </c>
      <c r="AB121" s="97" t="n">
        <f aca="false">AA121*$C$60</f>
        <v>4973.73136858071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-975.48598066874</v>
      </c>
      <c r="G122" s="137" t="n">
        <f aca="false">-G115</f>
        <v>-1560.77756906998</v>
      </c>
      <c r="H122" s="137" t="n">
        <f aca="false">-H115</f>
        <v>-936.466541441991</v>
      </c>
      <c r="I122" s="137" t="n">
        <f aca="false">-I115</f>
        <v>-561.879924865194</v>
      </c>
      <c r="J122" s="137" t="n">
        <f aca="false">-J115</f>
        <v>-561.879924865194</v>
      </c>
      <c r="K122" s="137" t="n">
        <f aca="false">-K115</f>
        <v>-280.939962432597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-4877.4299033437</v>
      </c>
      <c r="AB122" s="97" t="n">
        <f aca="false">AA122*$C$60</f>
        <v>-2438.71495167185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-491.266601380575</v>
      </c>
      <c r="G124" s="137" t="n">
        <f aca="false">SUM(G121:G123)</f>
        <v>-1057.966329994</v>
      </c>
      <c r="H124" s="137" t="n">
        <f aca="false">SUM(H121:H123)</f>
        <v>-421.530795141563</v>
      </c>
      <c r="I124" s="137" t="n">
        <f aca="false">SUM(I121:I123)</f>
        <v>-42.0647229493937</v>
      </c>
      <c r="J124" s="137" t="n">
        <f aca="false">SUM(J121:J123)</f>
        <v>-27.167687254681</v>
      </c>
      <c r="K124" s="137" t="n">
        <f aca="false">SUM(K121:K123)</f>
        <v>241.141052214079</v>
      </c>
      <c r="L124" s="137" t="n">
        <f aca="false">SUM(L121:L123)</f>
        <v>527.557557264431</v>
      </c>
      <c r="M124" s="137" t="n">
        <f aca="false">SUM(M121:M123)</f>
        <v>547.636145137073</v>
      </c>
      <c r="N124" s="137" t="n">
        <f aca="false">SUM(N121:N123)</f>
        <v>555.069059880893</v>
      </c>
      <c r="O124" s="137" t="n">
        <f aca="false">SUM(O121:O123)</f>
        <v>563.186044734663</v>
      </c>
      <c r="P124" s="137" t="n">
        <f aca="false">SUM(P121:P123)</f>
        <v>570.197596407272</v>
      </c>
      <c r="Q124" s="137" t="n">
        <f aca="false">SUM(Q121:Q123)</f>
        <v>592.622806755888</v>
      </c>
      <c r="R124" s="137" t="n">
        <f aca="false">SUM(R121:R123)</f>
        <v>588.115765839108</v>
      </c>
      <c r="S124" s="137" t="n">
        <f aca="false">SUM(S121:S123)</f>
        <v>583.551296762512</v>
      </c>
      <c r="T124" s="137" t="n">
        <f aca="false">SUM(T121:T123)</f>
        <v>578.435406657743</v>
      </c>
      <c r="U124" s="137" t="n">
        <f aca="false">SUM(U121:U123)</f>
        <v>573.234827401412</v>
      </c>
      <c r="V124" s="137" t="n">
        <f aca="false">SUM(V121:V123)</f>
        <v>581.160915223651</v>
      </c>
      <c r="W124" s="137" t="n">
        <f aca="false">SUM(W121:W123)</f>
        <v>608.120496259204</v>
      </c>
      <c r="X124" s="137" t="n">
        <f aca="false">SUM(X121:X123)</f>
        <v>0</v>
      </c>
      <c r="Y124" s="137" t="n">
        <f aca="false">SUM(Y121:Y123)</f>
        <v>0</v>
      </c>
      <c r="Z124" s="89"/>
      <c r="AA124" s="96" t="n">
        <f aca="false">SUM(F124:Y124)</f>
        <v>5070.03283381771</v>
      </c>
      <c r="AB124" s="97" t="n">
        <f aca="false">AA124*$C$60</f>
        <v>2535.01641690886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24.5633300690288</v>
      </c>
      <c r="G126" s="137" t="n">
        <f aca="false">-G124*$C$126</f>
        <v>52.8983164997001</v>
      </c>
      <c r="H126" s="137" t="n">
        <f aca="false">-H124*$C$126</f>
        <v>21.0765397570782</v>
      </c>
      <c r="I126" s="137" t="n">
        <f aca="false">-I124*$C$126</f>
        <v>2.10323614746969</v>
      </c>
      <c r="J126" s="137" t="n">
        <f aca="false">-J124*$C$126</f>
        <v>1.35838436273405</v>
      </c>
      <c r="K126" s="137" t="n">
        <f aca="false">-K124*$C$126</f>
        <v>-12.0570526107039</v>
      </c>
      <c r="L126" s="137" t="n">
        <f aca="false">-L124*$C$126</f>
        <v>-26.3778778632216</v>
      </c>
      <c r="M126" s="137" t="n">
        <f aca="false">-M124*$C$126</f>
        <v>-27.3818072568536</v>
      </c>
      <c r="N126" s="137" t="n">
        <f aca="false">-N124*$C$126</f>
        <v>-27.7534529940447</v>
      </c>
      <c r="O126" s="137" t="n">
        <f aca="false">-O124*$C$126</f>
        <v>-28.1593022367332</v>
      </c>
      <c r="P126" s="137" t="n">
        <f aca="false">-P124*$C$126</f>
        <v>-28.5098798203636</v>
      </c>
      <c r="Q126" s="137" t="n">
        <f aca="false">-Q124*$C$126</f>
        <v>-29.6311403377944</v>
      </c>
      <c r="R126" s="137" t="n">
        <f aca="false">-R124*$C$126</f>
        <v>-29.4057882919554</v>
      </c>
      <c r="S126" s="137" t="n">
        <f aca="false">-S124*$C$126</f>
        <v>-29.1775648381256</v>
      </c>
      <c r="T126" s="137" t="n">
        <f aca="false">-T124*$C$126</f>
        <v>-28.9217703328872</v>
      </c>
      <c r="U126" s="137" t="n">
        <f aca="false">-U124*$C$126</f>
        <v>-28.6617413700706</v>
      </c>
      <c r="V126" s="137" t="n">
        <f aca="false">-V124*$C$126</f>
        <v>-29.0580457611826</v>
      </c>
      <c r="W126" s="137" t="n">
        <f aca="false">-W124*$C$126</f>
        <v>-30.4060248129602</v>
      </c>
      <c r="X126" s="137" t="n">
        <f aca="false">-X124*$C$126</f>
        <v>-0</v>
      </c>
      <c r="Y126" s="137" t="n">
        <f aca="false">-Y124*$C$126</f>
        <v>-0</v>
      </c>
      <c r="Z126" s="89"/>
      <c r="AA126" s="96" t="n">
        <f aca="false">SUM(F126:Y126)</f>
        <v>-253.501641690886</v>
      </c>
      <c r="AB126" s="97" t="n">
        <f aca="false">AA126*$C$60</f>
        <v>-126.750820845443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163.346144959041</v>
      </c>
      <c r="G127" s="137" t="n">
        <f aca="false">-(G124+G126)*$C$127</f>
        <v>351.773804723006</v>
      </c>
      <c r="H127" s="137" t="n">
        <f aca="false">-(H124+H126)*$C$127</f>
        <v>140.15898938457</v>
      </c>
      <c r="I127" s="137" t="n">
        <f aca="false">-(I124+I126)*$C$127</f>
        <v>13.9865203806734</v>
      </c>
      <c r="J127" s="137" t="n">
        <f aca="false">-(J124+J126)*$C$127</f>
        <v>9.03325601218144</v>
      </c>
      <c r="K127" s="137" t="n">
        <f aca="false">-(K124+K126)*$C$127</f>
        <v>-80.1793998611812</v>
      </c>
      <c r="L127" s="137" t="n">
        <f aca="false">-(L124+L126)*$C$127</f>
        <v>-175.412887790423</v>
      </c>
      <c r="M127" s="137" t="n">
        <f aca="false">-(M124+M126)*$C$127</f>
        <v>-182.089018258077</v>
      </c>
      <c r="N127" s="137" t="n">
        <f aca="false">-(N124+N126)*$C$127</f>
        <v>-184.560462410397</v>
      </c>
      <c r="O127" s="137" t="n">
        <f aca="false">-(O124+O126)*$C$127</f>
        <v>-187.259359874275</v>
      </c>
      <c r="P127" s="137" t="n">
        <f aca="false">-(P124+P126)*$C$127</f>
        <v>-189.590700805418</v>
      </c>
      <c r="Q127" s="137" t="n">
        <f aca="false">-(Q124+Q126)*$C$127</f>
        <v>-197.047083246333</v>
      </c>
      <c r="R127" s="137" t="n">
        <f aca="false">-(R124+R126)*$C$127</f>
        <v>-195.548492141503</v>
      </c>
      <c r="S127" s="137" t="n">
        <f aca="false">-(S124+S126)*$C$127</f>
        <v>-194.030806173535</v>
      </c>
      <c r="T127" s="137" t="n">
        <f aca="false">-(T124+T126)*$C$127</f>
        <v>-192.3297727137</v>
      </c>
      <c r="U127" s="137" t="n">
        <f aca="false">-(U124+U126)*$C$127</f>
        <v>-190.60058011097</v>
      </c>
      <c r="V127" s="137" t="n">
        <f aca="false">-(V124+V126)*$C$127</f>
        <v>-193.236004311864</v>
      </c>
      <c r="W127" s="137" t="n">
        <f aca="false">-(W124+W126)*$C$127</f>
        <v>-202.200065006185</v>
      </c>
      <c r="X127" s="137" t="n">
        <f aca="false">-(X124+X126)*$C$127</f>
        <v>-0</v>
      </c>
      <c r="Y127" s="137" t="n">
        <f aca="false">-(Y124+Y126)*$C$127</f>
        <v>-0</v>
      </c>
      <c r="Z127" s="89"/>
      <c r="AA127" s="96" t="n">
        <f aca="false">SUM(F127:Y127)</f>
        <v>-1685.78591724439</v>
      </c>
      <c r="AB127" s="97" t="n">
        <f aca="false">AA127*$C$60</f>
        <v>-842.892958622195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393" t="n">
        <f aca="false">F46</f>
        <v>0</v>
      </c>
      <c r="G137" s="393" t="n">
        <f aca="false">G46</f>
        <v>0</v>
      </c>
      <c r="H137" s="393" t="n">
        <f aca="false">H46</f>
        <v>0</v>
      </c>
      <c r="I137" s="393" t="n">
        <f aca="false">I46</f>
        <v>0</v>
      </c>
      <c r="J137" s="393" t="n">
        <f aca="false">J46</f>
        <v>0</v>
      </c>
      <c r="K137" s="393" t="n">
        <f aca="false">K46</f>
        <v>0</v>
      </c>
      <c r="L137" s="393" t="n">
        <f aca="false">L46</f>
        <v>0</v>
      </c>
      <c r="M137" s="393" t="n">
        <f aca="false">M46</f>
        <v>0</v>
      </c>
      <c r="N137" s="393" t="n">
        <f aca="false">N46</f>
        <v>0</v>
      </c>
      <c r="O137" s="393" t="n">
        <f aca="false">O46</f>
        <v>0</v>
      </c>
      <c r="P137" s="393" t="n">
        <f aca="false">P46</f>
        <v>0</v>
      </c>
      <c r="Q137" s="393" t="n">
        <f aca="false">Q46</f>
        <v>0</v>
      </c>
      <c r="R137" s="393" t="n">
        <f aca="false">R46</f>
        <v>0</v>
      </c>
      <c r="S137" s="393" t="n">
        <f aca="false">S46</f>
        <v>0</v>
      </c>
      <c r="T137" s="393" t="n">
        <f aca="false">T46</f>
        <v>0</v>
      </c>
      <c r="U137" s="393" t="n">
        <f aca="false">U46</f>
        <v>0</v>
      </c>
      <c r="V137" s="393" t="n">
        <f aca="false">V46</f>
        <v>0</v>
      </c>
      <c r="W137" s="393" t="n">
        <f aca="false">W46</f>
        <v>0</v>
      </c>
      <c r="X137" s="393" t="n">
        <f aca="false">X46</f>
        <v>0</v>
      </c>
      <c r="Y137" s="393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0</v>
      </c>
      <c r="G138" s="164" t="n">
        <f aca="false">SUM(G33:G35)</f>
        <v>0</v>
      </c>
      <c r="H138" s="164" t="n">
        <f aca="false">SUM(H33:H35)</f>
        <v>0</v>
      </c>
      <c r="I138" s="164" t="n">
        <f aca="false">SUM(I33:I35)</f>
        <v>0</v>
      </c>
      <c r="J138" s="164" t="n">
        <f aca="false">SUM(J33:J35)</f>
        <v>0</v>
      </c>
      <c r="K138" s="164" t="n">
        <f aca="false">SUM(K33:K35)</f>
        <v>0</v>
      </c>
      <c r="L138" s="164" t="n">
        <f aca="false">SUM(L33:L35)</f>
        <v>0</v>
      </c>
      <c r="M138" s="164" t="n">
        <f aca="false">SUM(M33:M35)</f>
        <v>0</v>
      </c>
      <c r="N138" s="164" t="n">
        <f aca="false">SUM(N33:N35)</f>
        <v>0</v>
      </c>
      <c r="O138" s="164" t="n">
        <f aca="false">SUM(O33:O35)</f>
        <v>0</v>
      </c>
      <c r="P138" s="164" t="n">
        <f aca="false">SUM(P33:P35)</f>
        <v>0</v>
      </c>
      <c r="Q138" s="164" t="n">
        <f aca="false">SUM(Q33:Q35)</f>
        <v>0</v>
      </c>
      <c r="R138" s="164" t="n">
        <f aca="false">SUM(R33:R35)</f>
        <v>0</v>
      </c>
      <c r="S138" s="164" t="n">
        <f aca="false">SUM(S33:S35)</f>
        <v>0</v>
      </c>
      <c r="T138" s="164" t="n">
        <f aca="false">SUM(T33:T35)</f>
        <v>0</v>
      </c>
      <c r="U138" s="164" t="n">
        <f aca="false">SUM(U33:U35)</f>
        <v>0</v>
      </c>
      <c r="V138" s="164" t="n">
        <f aca="false">SUM(V33:V35)</f>
        <v>0</v>
      </c>
      <c r="W138" s="164" t="n">
        <f aca="false">SUM(W33:W35)</f>
        <v>0</v>
      </c>
      <c r="X138" s="164" t="n">
        <f aca="false">SUM(X33:X35)</f>
        <v>0</v>
      </c>
      <c r="Y138" s="164" t="n">
        <f aca="false">SUM(Y33:Y35)</f>
        <v>0</v>
      </c>
      <c r="Z138" s="89"/>
      <c r="AA138" s="96" t="n">
        <f aca="false">SUM(F138:Y138)</f>
        <v>0</v>
      </c>
      <c r="AB138" s="97" t="n">
        <f aca="false">AA138</f>
        <v>0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0</v>
      </c>
      <c r="G139" s="137" t="n">
        <f aca="false">G137+G138</f>
        <v>0</v>
      </c>
      <c r="H139" s="137" t="n">
        <f aca="false">H137+H138</f>
        <v>0</v>
      </c>
      <c r="I139" s="137" t="n">
        <f aca="false">I137+I138</f>
        <v>0</v>
      </c>
      <c r="J139" s="137" t="n">
        <f aca="false">J137+J138</f>
        <v>0</v>
      </c>
      <c r="K139" s="137" t="n">
        <f aca="false">K137+K138</f>
        <v>0</v>
      </c>
      <c r="L139" s="137" t="n">
        <f aca="false">L137+L138</f>
        <v>0</v>
      </c>
      <c r="M139" s="137" t="n">
        <f aca="false">M137+M138</f>
        <v>0</v>
      </c>
      <c r="N139" s="137" t="n">
        <f aca="false">N137+N138</f>
        <v>0</v>
      </c>
      <c r="O139" s="137" t="n">
        <f aca="false">O137+O138</f>
        <v>0</v>
      </c>
      <c r="P139" s="137" t="n">
        <f aca="false">P137+P138</f>
        <v>0</v>
      </c>
      <c r="Q139" s="137" t="n">
        <f aca="false">Q137+Q138</f>
        <v>0</v>
      </c>
      <c r="R139" s="137" t="n">
        <f aca="false">R137+R138</f>
        <v>0</v>
      </c>
      <c r="S139" s="137" t="n">
        <f aca="false">S137+S138</f>
        <v>0</v>
      </c>
      <c r="T139" s="137" t="n">
        <f aca="false">T137+T138</f>
        <v>0</v>
      </c>
      <c r="U139" s="137" t="n">
        <f aca="false">U137+U138</f>
        <v>0</v>
      </c>
      <c r="V139" s="137" t="n">
        <f aca="false">V137+V138</f>
        <v>0</v>
      </c>
      <c r="W139" s="137" t="n">
        <f aca="false">W137+W138</f>
        <v>0</v>
      </c>
      <c r="X139" s="137" t="n">
        <f aca="false">X137+X138</f>
        <v>0</v>
      </c>
      <c r="Y139" s="137" t="n">
        <f aca="false">Y137+Y138</f>
        <v>0</v>
      </c>
      <c r="Z139" s="89"/>
      <c r="AA139" s="96" t="n">
        <f aca="false">SUM(F139:Y139)</f>
        <v>0</v>
      </c>
      <c r="AB139" s="97" t="n">
        <f aca="false">AA139</f>
        <v>0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0</v>
      </c>
      <c r="G140" s="137" t="n">
        <f aca="false">G139*$C$140</f>
        <v>0</v>
      </c>
      <c r="H140" s="137" t="n">
        <f aca="false">H139*$C$140</f>
        <v>0</v>
      </c>
      <c r="I140" s="137" t="n">
        <f aca="false">I139*$C$140</f>
        <v>0</v>
      </c>
      <c r="J140" s="137" t="n">
        <f aca="false">J139*$C$140</f>
        <v>0</v>
      </c>
      <c r="K140" s="137" t="n">
        <f aca="false">K139*$C$140</f>
        <v>0</v>
      </c>
      <c r="L140" s="137" t="n">
        <f aca="false">L139*$C$140</f>
        <v>0</v>
      </c>
      <c r="M140" s="137" t="n">
        <f aca="false">M139*$C$140</f>
        <v>0</v>
      </c>
      <c r="N140" s="137" t="n">
        <f aca="false">N139*$C$140</f>
        <v>0</v>
      </c>
      <c r="O140" s="137" t="n">
        <f aca="false">O139*$C$140</f>
        <v>0</v>
      </c>
      <c r="P140" s="137" t="n">
        <f aca="false">P139*$C$140</f>
        <v>0</v>
      </c>
      <c r="Q140" s="137" t="n">
        <f aca="false">Q139*$C$140</f>
        <v>0</v>
      </c>
      <c r="R140" s="137" t="n">
        <f aca="false">R139*$C$140</f>
        <v>0</v>
      </c>
      <c r="S140" s="137" t="n">
        <f aca="false">S139*$C$140</f>
        <v>0</v>
      </c>
      <c r="T140" s="137" t="n">
        <f aca="false">T139*$C$140</f>
        <v>0</v>
      </c>
      <c r="U140" s="137" t="n">
        <f aca="false">U139*$C$140</f>
        <v>0</v>
      </c>
      <c r="V140" s="137" t="n">
        <f aca="false">V139*$C$140</f>
        <v>0</v>
      </c>
      <c r="W140" s="137" t="n">
        <f aca="false">W139*$C$140</f>
        <v>0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0</v>
      </c>
      <c r="AB140" s="97" t="n">
        <f aca="false">AA140</f>
        <v>0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0</v>
      </c>
      <c r="G141" s="164" t="n">
        <f aca="false">(G139-G140)*$C$141</f>
        <v>0</v>
      </c>
      <c r="H141" s="164" t="n">
        <f aca="false">(H139-H140)*$C$141</f>
        <v>0</v>
      </c>
      <c r="I141" s="164" t="n">
        <f aca="false">(I139-I140)*$C$141</f>
        <v>0</v>
      </c>
      <c r="J141" s="164" t="n">
        <f aca="false">(J139-J140)*$C$141</f>
        <v>0</v>
      </c>
      <c r="K141" s="164" t="n">
        <f aca="false">(K139-K140)*$C$141</f>
        <v>0</v>
      </c>
      <c r="L141" s="164" t="n">
        <f aca="false">(L139-L140)*$C$141</f>
        <v>0</v>
      </c>
      <c r="M141" s="164" t="n">
        <f aca="false">(M139-M140)*$C$141</f>
        <v>0</v>
      </c>
      <c r="N141" s="164" t="n">
        <f aca="false">(N139-N140)*$C$141</f>
        <v>0</v>
      </c>
      <c r="O141" s="164" t="n">
        <f aca="false">(O139-O140)*$C$141</f>
        <v>0</v>
      </c>
      <c r="P141" s="164" t="n">
        <f aca="false">(P139-P140)*$C$141</f>
        <v>0</v>
      </c>
      <c r="Q141" s="164" t="n">
        <f aca="false">(Q139-Q140)*$C$141</f>
        <v>0</v>
      </c>
      <c r="R141" s="164" t="n">
        <f aca="false">(R139-R140)*$C$141</f>
        <v>0</v>
      </c>
      <c r="S141" s="164" t="n">
        <f aca="false">(S139-S140)*$C$141</f>
        <v>0</v>
      </c>
      <c r="T141" s="164" t="n">
        <f aca="false">(T139-T140)*$C$141</f>
        <v>0</v>
      </c>
      <c r="U141" s="164" t="n">
        <f aca="false">(U139-U140)*$C$141</f>
        <v>0</v>
      </c>
      <c r="V141" s="164" t="n">
        <f aca="false">(V139-V140)*$C$141</f>
        <v>0</v>
      </c>
      <c r="W141" s="164" t="n">
        <f aca="false">(W139-W140)*$C$141</f>
        <v>0</v>
      </c>
      <c r="X141" s="164" t="n">
        <f aca="false">(X139-X140)*$C$141</f>
        <v>0</v>
      </c>
      <c r="Y141" s="164" t="n">
        <f aca="false">(Y139-Y140)*$C$141</f>
        <v>0</v>
      </c>
      <c r="Z141" s="89"/>
      <c r="AA141" s="96" t="n">
        <f aca="false">SUM(F141:Y141)</f>
        <v>0</v>
      </c>
      <c r="AB141" s="97" t="n">
        <f aca="false">AA141</f>
        <v>0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0</v>
      </c>
      <c r="G142" s="137" t="n">
        <f aca="false">G139-G140-G141</f>
        <v>0</v>
      </c>
      <c r="H142" s="137" t="n">
        <f aca="false">H139-H140-H141</f>
        <v>0</v>
      </c>
      <c r="I142" s="137" t="n">
        <f aca="false">I139-I140-I141</f>
        <v>0</v>
      </c>
      <c r="J142" s="137" t="n">
        <f aca="false">J139-J140-J141</f>
        <v>0</v>
      </c>
      <c r="K142" s="137" t="n">
        <f aca="false">K139-K140-K141</f>
        <v>0</v>
      </c>
      <c r="L142" s="137" t="n">
        <f aca="false">L139-L140-L141</f>
        <v>0</v>
      </c>
      <c r="M142" s="137" t="n">
        <f aca="false">M139-M140-M141</f>
        <v>0</v>
      </c>
      <c r="N142" s="137" t="n">
        <f aca="false">N139-N140-N141</f>
        <v>0</v>
      </c>
      <c r="O142" s="137" t="n">
        <f aca="false">O139-O140-O141</f>
        <v>0</v>
      </c>
      <c r="P142" s="137" t="n">
        <f aca="false">P139-P140-P141</f>
        <v>0</v>
      </c>
      <c r="Q142" s="137" t="n">
        <f aca="false">Q139-Q140-Q141</f>
        <v>0</v>
      </c>
      <c r="R142" s="137" t="n">
        <f aca="false">R139-R140-R141</f>
        <v>0</v>
      </c>
      <c r="S142" s="137" t="n">
        <f aca="false">S139-S140-S141</f>
        <v>0</v>
      </c>
      <c r="T142" s="137" t="n">
        <f aca="false">T139-T140-T141</f>
        <v>0</v>
      </c>
      <c r="U142" s="137" t="n">
        <f aca="false">U139-U140-U141</f>
        <v>0</v>
      </c>
      <c r="V142" s="137" t="n">
        <f aca="false">V139-V140-V141</f>
        <v>0</v>
      </c>
      <c r="W142" s="137" t="n">
        <f aca="false">W139-W140-W141</f>
        <v>0</v>
      </c>
      <c r="X142" s="137" t="n">
        <f aca="false">X139-X140-X141</f>
        <v>0</v>
      </c>
      <c r="Y142" s="137" t="n">
        <f aca="false">Y139-Y140-Y141</f>
        <v>0</v>
      </c>
      <c r="Z142" s="89"/>
      <c r="AA142" s="96" t="n">
        <f aca="false">SUM(F142:Y142)</f>
        <v>0</v>
      </c>
      <c r="AB142" s="97" t="n">
        <f aca="false">AA142</f>
        <v>0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99.176483355221</v>
      </c>
      <c r="G144" s="168" t="n">
        <f aca="false">G76</f>
        <v>104.91672006471</v>
      </c>
      <c r="H144" s="168" t="n">
        <f aca="false">H76</f>
        <v>108.660161670257</v>
      </c>
      <c r="I144" s="168" t="n">
        <f aca="false">I76</f>
        <v>110.166693591503</v>
      </c>
      <c r="J144" s="168" t="n">
        <f aca="false">J76</f>
        <v>114.766153362246</v>
      </c>
      <c r="K144" s="168" t="n">
        <f aca="false">K76</f>
        <v>110.866263272161</v>
      </c>
      <c r="L144" s="168" t="n">
        <f aca="false">L76</f>
        <v>112.557145805393</v>
      </c>
      <c r="M144" s="168" t="n">
        <f aca="false">M76</f>
        <v>118.756409811071</v>
      </c>
      <c r="N144" s="168" t="n">
        <f aca="false">N76</f>
        <v>121.051322238226</v>
      </c>
      <c r="O144" s="168" t="n">
        <f aca="false">O76</f>
        <v>123.557441311827</v>
      </c>
      <c r="P144" s="168" t="n">
        <f aca="false">P76</f>
        <v>125.722257890745</v>
      </c>
      <c r="Q144" s="168" t="n">
        <f aca="false">Q76</f>
        <v>132.646041585881</v>
      </c>
      <c r="R144" s="168" t="n">
        <f aca="false">R76</f>
        <v>131.254492702825</v>
      </c>
      <c r="S144" s="168" t="n">
        <f aca="false">S76</f>
        <v>129.845212875426</v>
      </c>
      <c r="T144" s="168" t="n">
        <f aca="false">T76</f>
        <v>128.265681805578</v>
      </c>
      <c r="U144" s="168" t="n">
        <f aca="false">U76</f>
        <v>126.660002960186</v>
      </c>
      <c r="V144" s="168" t="n">
        <f aca="false">V76</f>
        <v>129.107182575302</v>
      </c>
      <c r="W144" s="168" t="n">
        <f aca="false">W76</f>
        <v>137.430953220029</v>
      </c>
      <c r="X144" s="168" t="n">
        <f aca="false">X76</f>
        <v>0</v>
      </c>
      <c r="Y144" s="168" t="n">
        <f aca="false">Y76</f>
        <v>0</v>
      </c>
      <c r="Z144" s="89"/>
      <c r="AA144" s="96" t="n">
        <f aca="false">SUM(F144:Y144)</f>
        <v>2165.40662009859</v>
      </c>
      <c r="AB144" s="97" t="n">
        <f aca="false">AA144</f>
        <v>2165.40662009859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99.176483355221</v>
      </c>
      <c r="G145" s="154" t="n">
        <f aca="false">G142+G144</f>
        <v>104.91672006471</v>
      </c>
      <c r="H145" s="154" t="n">
        <f aca="false">H142+H144</f>
        <v>108.660161670257</v>
      </c>
      <c r="I145" s="154" t="n">
        <f aca="false">I142+I144</f>
        <v>110.166693591503</v>
      </c>
      <c r="J145" s="154" t="n">
        <f aca="false">J142+J144</f>
        <v>114.766153362246</v>
      </c>
      <c r="K145" s="154" t="n">
        <f aca="false">K142+K144</f>
        <v>110.866263272161</v>
      </c>
      <c r="L145" s="154" t="n">
        <f aca="false">L142+L144</f>
        <v>112.557145805393</v>
      </c>
      <c r="M145" s="154" t="n">
        <f aca="false">M142+M144</f>
        <v>118.756409811071</v>
      </c>
      <c r="N145" s="154" t="n">
        <f aca="false">N142+N144</f>
        <v>121.051322238226</v>
      </c>
      <c r="O145" s="154" t="n">
        <f aca="false">O142+O144</f>
        <v>123.557441311827</v>
      </c>
      <c r="P145" s="154" t="n">
        <f aca="false">P142+P144</f>
        <v>125.722257890745</v>
      </c>
      <c r="Q145" s="154" t="n">
        <f aca="false">Q142+Q144</f>
        <v>132.646041585881</v>
      </c>
      <c r="R145" s="154" t="n">
        <f aca="false">R142+R144</f>
        <v>131.254492702825</v>
      </c>
      <c r="S145" s="154" t="n">
        <f aca="false">S142+S144</f>
        <v>129.845212875426</v>
      </c>
      <c r="T145" s="154" t="n">
        <f aca="false">T142+T144</f>
        <v>128.265681805578</v>
      </c>
      <c r="U145" s="154" t="n">
        <f aca="false">U142+U144</f>
        <v>126.660002960186</v>
      </c>
      <c r="V145" s="154" t="n">
        <f aca="false">V142+V144</f>
        <v>129.107182575302</v>
      </c>
      <c r="W145" s="154" t="n">
        <f aca="false">W142+W144</f>
        <v>137.430953220029</v>
      </c>
      <c r="X145" s="154" t="n">
        <f aca="false">X142+X144</f>
        <v>0</v>
      </c>
      <c r="Y145" s="154" t="n">
        <f aca="false">Y142+Y144</f>
        <v>0</v>
      </c>
      <c r="Z145" s="89"/>
      <c r="AA145" s="96" t="n">
        <f aca="false">SUM(F145:Y145)</f>
        <v>2165.40662009859</v>
      </c>
      <c r="AB145" s="97" t="n">
        <f aca="false">AA145</f>
        <v>2165.40662009859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0</v>
      </c>
      <c r="G150" s="133" t="n">
        <f aca="false">G142</f>
        <v>0</v>
      </c>
      <c r="H150" s="133" t="n">
        <f aca="false">H142</f>
        <v>0</v>
      </c>
      <c r="I150" s="133" t="n">
        <f aca="false">I142</f>
        <v>0</v>
      </c>
      <c r="J150" s="133" t="n">
        <f aca="false">J142</f>
        <v>0</v>
      </c>
      <c r="K150" s="133" t="n">
        <f aca="false">K142</f>
        <v>0</v>
      </c>
      <c r="L150" s="133" t="n">
        <f aca="false">L142</f>
        <v>0</v>
      </c>
      <c r="M150" s="133" t="n">
        <f aca="false">M142</f>
        <v>0</v>
      </c>
      <c r="N150" s="133" t="n">
        <f aca="false">N142</f>
        <v>0</v>
      </c>
      <c r="O150" s="133" t="n">
        <f aca="false">O142</f>
        <v>0</v>
      </c>
      <c r="P150" s="133" t="n">
        <f aca="false">P142</f>
        <v>0</v>
      </c>
      <c r="Q150" s="133" t="n">
        <f aca="false">Q142</f>
        <v>0</v>
      </c>
      <c r="R150" s="133" t="n">
        <f aca="false">R142</f>
        <v>0</v>
      </c>
      <c r="S150" s="133" t="n">
        <f aca="false">S142</f>
        <v>0</v>
      </c>
      <c r="T150" s="133" t="n">
        <f aca="false">T142</f>
        <v>0</v>
      </c>
      <c r="U150" s="133" t="n">
        <f aca="false">U142</f>
        <v>0</v>
      </c>
      <c r="V150" s="133" t="n">
        <f aca="false">V142</f>
        <v>0</v>
      </c>
      <c r="W150" s="133" t="n">
        <f aca="false">W142</f>
        <v>0</v>
      </c>
      <c r="X150" s="133" t="n">
        <f aca="false">X142</f>
        <v>0</v>
      </c>
      <c r="Y150" s="133" t="n">
        <f aca="false">Y142</f>
        <v>0</v>
      </c>
      <c r="Z150" s="89"/>
      <c r="AA150" s="96" t="n">
        <f aca="false">SUM(F150:Y150)</f>
        <v>0</v>
      </c>
      <c r="AB150" s="97" t="n">
        <f aca="false">AA150</f>
        <v>0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394" t="n">
        <v>0</v>
      </c>
      <c r="G151" s="394" t="n">
        <v>0</v>
      </c>
      <c r="H151" s="394" t="n">
        <v>0</v>
      </c>
      <c r="I151" s="394" t="n">
        <v>0</v>
      </c>
      <c r="J151" s="394" t="n">
        <v>0</v>
      </c>
      <c r="K151" s="394" t="n">
        <v>0</v>
      </c>
      <c r="L151" s="394" t="n">
        <v>0</v>
      </c>
      <c r="M151" s="394" t="n">
        <v>0</v>
      </c>
      <c r="N151" s="394" t="n">
        <v>0</v>
      </c>
      <c r="O151" s="394" t="n">
        <v>0</v>
      </c>
      <c r="P151" s="394" t="n">
        <v>0</v>
      </c>
      <c r="Q151" s="394" t="n">
        <v>0</v>
      </c>
      <c r="R151" s="394" t="n">
        <v>0</v>
      </c>
      <c r="S151" s="394" t="n">
        <v>0</v>
      </c>
      <c r="T151" s="394" t="n">
        <v>0</v>
      </c>
      <c r="U151" s="394" t="n">
        <v>0</v>
      </c>
      <c r="V151" s="394" t="n">
        <v>0</v>
      </c>
      <c r="W151" s="394" t="n">
        <v>0</v>
      </c>
      <c r="X151" s="394" t="n">
        <v>0</v>
      </c>
      <c r="Y151" s="394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0</v>
      </c>
      <c r="G152" s="133" t="n">
        <f aca="false">G150+G151</f>
        <v>0</v>
      </c>
      <c r="H152" s="133" t="n">
        <f aca="false">H150+H151</f>
        <v>0</v>
      </c>
      <c r="I152" s="133" t="n">
        <f aca="false">I150+I151</f>
        <v>0</v>
      </c>
      <c r="J152" s="133" t="n">
        <f aca="false">J150+J151</f>
        <v>0</v>
      </c>
      <c r="K152" s="133" t="n">
        <f aca="false">K150+K151</f>
        <v>0</v>
      </c>
      <c r="L152" s="133" t="n">
        <f aca="false">L150+L151</f>
        <v>0</v>
      </c>
      <c r="M152" s="133" t="n">
        <f aca="false">M150+M151</f>
        <v>0</v>
      </c>
      <c r="N152" s="133" t="n">
        <f aca="false">N150+N151</f>
        <v>0</v>
      </c>
      <c r="O152" s="133" t="n">
        <f aca="false">O150+O151</f>
        <v>0</v>
      </c>
      <c r="P152" s="133" t="n">
        <f aca="false">P150+P151</f>
        <v>0</v>
      </c>
      <c r="Q152" s="133" t="n">
        <f aca="false">Q150+Q151</f>
        <v>0</v>
      </c>
      <c r="R152" s="133" t="n">
        <f aca="false">R150+R151</f>
        <v>0</v>
      </c>
      <c r="S152" s="133" t="n">
        <f aca="false">S150+S151</f>
        <v>0</v>
      </c>
      <c r="T152" s="133" t="n">
        <f aca="false">T150+T151</f>
        <v>0</v>
      </c>
      <c r="U152" s="133" t="n">
        <f aca="false">U150+U151</f>
        <v>0</v>
      </c>
      <c r="V152" s="133" t="n">
        <f aca="false">V150+V151</f>
        <v>0</v>
      </c>
      <c r="W152" s="133" t="n">
        <f aca="false">W150+W151</f>
        <v>0</v>
      </c>
      <c r="X152" s="133" t="n">
        <f aca="false">X150+X151</f>
        <v>0</v>
      </c>
      <c r="Y152" s="133" t="n">
        <f aca="false">Y150+Y151</f>
        <v>0</v>
      </c>
      <c r="Z152" s="89"/>
      <c r="AA152" s="96" t="n">
        <f aca="false">SUM(F152:Y152)</f>
        <v>0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0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387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2709.68327963539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395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0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2709.68327963539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/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/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/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/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106"/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106"/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/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106"/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/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/>
      <c r="B178" s="106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/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106"/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106"/>
      <c r="B181" s="79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106"/>
      <c r="B182" s="79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/>
      <c r="B183" s="106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3.5" hidden="false" customHeight="false" outlineLevel="1" collapsed="false">
      <c r="A184" s="130"/>
      <c r="B184" s="79"/>
      <c r="C184" s="79"/>
      <c r="D184" s="62"/>
      <c r="E184" s="79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06"/>
      <c r="B185" s="79"/>
      <c r="C185" s="183"/>
      <c r="D185" s="62"/>
      <c r="E185" s="62"/>
      <c r="F185" s="62"/>
      <c r="G185" s="396"/>
      <c r="H185" s="397"/>
      <c r="I185" s="397"/>
      <c r="J185" s="397"/>
      <c r="K185" s="397"/>
      <c r="L185" s="397"/>
      <c r="M185" s="397"/>
      <c r="N185" s="397"/>
      <c r="O185" s="397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106"/>
      <c r="B186" s="186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186"/>
      <c r="B187" s="186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86"/>
      <c r="B188" s="186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86"/>
      <c r="B189" s="79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106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06"/>
      <c r="B191" s="106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106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79"/>
      <c r="B194" s="106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06"/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8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23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264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264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264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264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8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5" hidden="false" customHeight="tru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4.2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88"/>
      <c r="B236" s="88"/>
      <c r="C236" s="8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customFormat="false" ht="12.75" hidden="false" customHeight="false" outlineLevel="1" collapsed="false">
      <c r="A237" s="123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8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6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3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45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6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2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264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8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23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264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264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8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88"/>
      <c r="B282" s="88"/>
      <c r="C282" s="88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88"/>
      <c r="C284" s="1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88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06"/>
      <c r="B287" s="106"/>
      <c r="C287" s="106"/>
      <c r="D287" s="106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88"/>
      <c r="C292" s="88"/>
      <c r="D292" s="88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79"/>
      <c r="B293" s="79"/>
      <c r="C293" s="79"/>
      <c r="D293" s="7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06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06"/>
      <c r="C315" s="106"/>
      <c r="D315" s="106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79"/>
      <c r="B316" s="79"/>
      <c r="C316" s="79"/>
      <c r="D316" s="7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79"/>
      <c r="C323" s="79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79"/>
      <c r="B326" s="79"/>
      <c r="C326" s="79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92"/>
      <c r="C327" s="192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88"/>
      <c r="C328" s="188"/>
      <c r="D328" s="188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93"/>
      <c r="C330" s="193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344"/>
      <c r="B339" s="345"/>
      <c r="C339" s="345"/>
      <c r="D339" s="345"/>
      <c r="E339" s="345"/>
      <c r="F339" s="345"/>
      <c r="G339" s="345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F339" s="345"/>
      <c r="AG339" s="345"/>
      <c r="AH339" s="345"/>
      <c r="AI339" s="345"/>
      <c r="AJ339" s="345"/>
      <c r="AK339" s="345"/>
      <c r="AL339" s="345"/>
      <c r="AM339" s="345"/>
      <c r="AN339" s="345"/>
      <c r="AO339" s="345"/>
      <c r="AP339" s="345"/>
      <c r="AQ339" s="345"/>
      <c r="AR339" s="345"/>
      <c r="AS339" s="345"/>
      <c r="AT339" s="345"/>
      <c r="AU339" s="345"/>
      <c r="AV339" s="345"/>
      <c r="AW339" s="345"/>
      <c r="AX339" s="345"/>
      <c r="AY339" s="345"/>
      <c r="AZ339" s="345"/>
      <c r="BA339" s="345"/>
      <c r="BB339" s="345"/>
      <c r="BC339" s="345"/>
      <c r="BD339" s="345"/>
      <c r="BE339" s="345"/>
      <c r="BF339" s="345"/>
      <c r="BG339" s="345"/>
      <c r="BH339" s="345"/>
      <c r="BI339" s="345"/>
      <c r="BJ339" s="345"/>
      <c r="BK339" s="345"/>
      <c r="BL339" s="345"/>
      <c r="BM339" s="345"/>
      <c r="BN339" s="345"/>
      <c r="BO339" s="345"/>
      <c r="BP339" s="345"/>
      <c r="BQ339" s="345"/>
      <c r="BR339" s="345"/>
      <c r="BS339" s="345"/>
      <c r="BT339" s="345"/>
      <c r="BU339" s="345"/>
      <c r="BV339" s="345"/>
      <c r="BW339" s="345"/>
      <c r="BX339" s="345"/>
      <c r="BY339" s="345"/>
      <c r="BZ339" s="345"/>
      <c r="CA339" s="345"/>
      <c r="CB339" s="345"/>
      <c r="CC339" s="345"/>
      <c r="CD339" s="345"/>
      <c r="CE339" s="345"/>
      <c r="CF339" s="345"/>
      <c r="CG339" s="345"/>
      <c r="CH339" s="345"/>
      <c r="CI339" s="345"/>
      <c r="CJ339" s="345"/>
      <c r="CK339" s="345"/>
      <c r="CL339" s="345"/>
      <c r="CM339" s="345"/>
      <c r="CN339" s="345"/>
      <c r="CO339" s="345"/>
      <c r="CP339" s="345"/>
      <c r="CQ339" s="345"/>
      <c r="CR339" s="345"/>
      <c r="CS339" s="345"/>
      <c r="CT339" s="345"/>
      <c r="CU339" s="345"/>
      <c r="CV339" s="345"/>
      <c r="CW339" s="345"/>
      <c r="CX339" s="345"/>
      <c r="CY339" s="345"/>
      <c r="CZ339" s="345"/>
      <c r="DA339" s="345"/>
      <c r="DB339" s="345"/>
      <c r="DC339" s="345"/>
      <c r="DD339" s="345"/>
      <c r="DE339" s="345"/>
      <c r="DF339" s="345"/>
      <c r="DG339" s="345"/>
      <c r="DH339" s="345"/>
      <c r="DI339" s="345"/>
      <c r="DJ339" s="345"/>
      <c r="DK339" s="345"/>
      <c r="DL339" s="345"/>
      <c r="DM339" s="345"/>
      <c r="DN339" s="345"/>
      <c r="DO339" s="345"/>
      <c r="DP339" s="345"/>
      <c r="DQ339" s="345"/>
      <c r="DR339" s="345"/>
      <c r="DS339" s="345"/>
      <c r="DT339" s="345"/>
      <c r="DU339" s="345"/>
      <c r="DV339" s="345"/>
      <c r="DW339" s="345"/>
      <c r="DX339" s="345"/>
      <c r="DY339" s="345"/>
      <c r="DZ339" s="345"/>
      <c r="EA339" s="345"/>
      <c r="EB339" s="345"/>
      <c r="EC339" s="345"/>
      <c r="ED339" s="345"/>
      <c r="EE339" s="345"/>
      <c r="EF339" s="345"/>
      <c r="EG339" s="345"/>
      <c r="EH339" s="345"/>
      <c r="EI339" s="345"/>
      <c r="EJ339" s="345"/>
      <c r="EK339" s="345"/>
      <c r="EL339" s="345"/>
      <c r="EM339" s="345"/>
      <c r="EN339" s="345"/>
      <c r="EO339" s="345"/>
      <c r="EP339" s="345"/>
      <c r="EQ339" s="345"/>
      <c r="ER339" s="345"/>
      <c r="ES339" s="345"/>
      <c r="ET339" s="345"/>
      <c r="EU339" s="345"/>
      <c r="EV339" s="345"/>
      <c r="EW339" s="345"/>
      <c r="EX339" s="345"/>
      <c r="EY339" s="345"/>
      <c r="EZ339" s="345"/>
      <c r="FA339" s="345"/>
      <c r="FB339" s="345"/>
      <c r="FC339" s="345"/>
      <c r="FD339" s="345"/>
      <c r="FE339" s="345"/>
      <c r="FF339" s="345"/>
      <c r="FG339" s="345"/>
      <c r="FH339" s="345"/>
      <c r="FI339" s="345"/>
      <c r="FJ339" s="345"/>
      <c r="FK339" s="345"/>
      <c r="FL339" s="345"/>
      <c r="FM339" s="345"/>
      <c r="FN339" s="345"/>
      <c r="FO339" s="345"/>
      <c r="FP339" s="345"/>
      <c r="FQ339" s="345"/>
      <c r="FR339" s="345"/>
      <c r="FS339" s="345"/>
      <c r="FT339" s="345"/>
      <c r="FU339" s="345"/>
      <c r="FV339" s="345"/>
      <c r="FW339" s="345"/>
      <c r="FX339" s="345"/>
      <c r="FY339" s="345"/>
      <c r="FZ339" s="345"/>
      <c r="GA339" s="345"/>
      <c r="GB339" s="345"/>
      <c r="GC339" s="345"/>
      <c r="GD339" s="345"/>
      <c r="GE339" s="345"/>
      <c r="GF339" s="345"/>
      <c r="GG339" s="345"/>
      <c r="GH339" s="345"/>
      <c r="GI339" s="345"/>
      <c r="GJ339" s="345"/>
      <c r="GK339" s="345"/>
      <c r="GL339" s="345"/>
      <c r="GM339" s="345"/>
      <c r="GN339" s="345"/>
      <c r="GO339" s="345"/>
      <c r="GP339" s="345"/>
      <c r="GQ339" s="345"/>
      <c r="GR339" s="345"/>
      <c r="GS339" s="345"/>
      <c r="GT339" s="345"/>
      <c r="GU339" s="345"/>
      <c r="GV339" s="345"/>
      <c r="GW339" s="345"/>
      <c r="GX339" s="345"/>
      <c r="GY339" s="345"/>
      <c r="GZ339" s="345"/>
      <c r="HA339" s="345"/>
      <c r="HB339" s="345"/>
      <c r="HC339" s="345"/>
      <c r="HD339" s="345"/>
      <c r="HE339" s="345"/>
      <c r="HF339" s="345"/>
      <c r="HG339" s="345"/>
      <c r="HH339" s="345"/>
      <c r="HI339" s="345"/>
      <c r="HJ339" s="345"/>
      <c r="HK339" s="345"/>
      <c r="HL339" s="345"/>
      <c r="HM339" s="345"/>
      <c r="HN339" s="345"/>
      <c r="HO339" s="345"/>
      <c r="HP339" s="345"/>
      <c r="HQ339" s="345"/>
      <c r="HR339" s="345"/>
      <c r="HS339" s="345"/>
      <c r="HT339" s="345"/>
      <c r="HU339" s="345"/>
      <c r="HV339" s="345"/>
      <c r="HW339" s="345"/>
      <c r="HX339" s="345"/>
      <c r="HY339" s="345"/>
      <c r="HZ339" s="345"/>
      <c r="IA339" s="345"/>
      <c r="IB339" s="345"/>
      <c r="IC339" s="345"/>
      <c r="ID339" s="345"/>
      <c r="IE339" s="345"/>
      <c r="IF339" s="345"/>
      <c r="IG339" s="345"/>
      <c r="IH339" s="345"/>
      <c r="II339" s="345"/>
      <c r="IJ339" s="345"/>
      <c r="IK339" s="345"/>
      <c r="IL339" s="345"/>
      <c r="IM339" s="345"/>
      <c r="IN339" s="345"/>
      <c r="IO339" s="345"/>
      <c r="IP339" s="345"/>
      <c r="IQ339" s="345"/>
      <c r="IR339" s="345"/>
      <c r="IS339" s="345"/>
      <c r="IT339" s="345"/>
      <c r="IU339" s="345"/>
      <c r="IV339" s="345"/>
      <c r="IW339" s="345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79"/>
      <c r="B343" s="196"/>
      <c r="C343" s="196"/>
      <c r="D343" s="196"/>
      <c r="E343" s="79"/>
      <c r="F343" s="79"/>
      <c r="G343" s="197"/>
      <c r="H343" s="197"/>
      <c r="I343" s="197"/>
      <c r="J343" s="197"/>
      <c r="K343" s="197"/>
      <c r="L343" s="19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398"/>
      <c r="C344" s="398"/>
      <c r="D344" s="398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344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34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34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34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34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349"/>
      <c r="B350" s="79"/>
      <c r="C350" s="79"/>
      <c r="D350" s="79"/>
      <c r="E350" s="79"/>
      <c r="F350" s="79"/>
      <c r="G350" s="107"/>
      <c r="H350" s="107"/>
      <c r="I350" s="107"/>
      <c r="J350" s="107"/>
      <c r="K350" s="107"/>
      <c r="L350" s="107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06"/>
      <c r="B351" s="79"/>
      <c r="C351" s="79"/>
      <c r="D351" s="79"/>
      <c r="E351" s="79"/>
      <c r="F351" s="79"/>
      <c r="G351" s="198"/>
      <c r="H351" s="198"/>
      <c r="I351" s="198"/>
      <c r="J351" s="198"/>
      <c r="K351" s="198"/>
      <c r="L351" s="198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349"/>
      <c r="B352" s="181"/>
      <c r="C352" s="181"/>
      <c r="D352" s="181"/>
      <c r="E352" s="79"/>
      <c r="F352" s="79"/>
      <c r="G352" s="351"/>
      <c r="H352" s="351"/>
      <c r="I352" s="351"/>
      <c r="J352" s="351"/>
      <c r="K352" s="351"/>
      <c r="L352" s="351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349"/>
      <c r="B353" s="79"/>
      <c r="C353" s="79"/>
      <c r="D353" s="79"/>
      <c r="E353" s="79"/>
      <c r="F353" s="79"/>
      <c r="G353" s="351"/>
      <c r="H353" s="351"/>
      <c r="I353" s="351"/>
      <c r="J353" s="351"/>
      <c r="K353" s="351"/>
      <c r="L353" s="351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349"/>
      <c r="B354" s="79"/>
      <c r="C354" s="79"/>
      <c r="D354" s="79"/>
      <c r="E354" s="79"/>
      <c r="F354" s="79"/>
      <c r="G354" s="351"/>
      <c r="H354" s="351"/>
      <c r="I354" s="351"/>
      <c r="J354" s="351"/>
      <c r="K354" s="351"/>
      <c r="L354" s="351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349"/>
      <c r="B355" s="79"/>
      <c r="C355" s="79"/>
      <c r="D355" s="79"/>
      <c r="E355" s="79"/>
      <c r="F355" s="79"/>
      <c r="G355" s="351"/>
      <c r="H355" s="351"/>
      <c r="I355" s="351"/>
      <c r="J355" s="351"/>
      <c r="K355" s="351"/>
      <c r="L355" s="351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349"/>
      <c r="B356" s="79"/>
      <c r="C356" s="79"/>
      <c r="D356" s="79"/>
      <c r="E356" s="79"/>
      <c r="F356" s="79"/>
      <c r="G356" s="198"/>
      <c r="H356" s="198"/>
      <c r="I356" s="198"/>
      <c r="J356" s="198"/>
      <c r="K356" s="198"/>
      <c r="L356" s="198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06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383"/>
      <c r="F361" s="383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06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34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34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349"/>
      <c r="B367" s="79"/>
      <c r="C367" s="79"/>
      <c r="D367" s="79"/>
      <c r="E367" s="383"/>
      <c r="F367" s="383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79"/>
      <c r="E375" s="201"/>
      <c r="F375" s="201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181"/>
      <c r="E376" s="383"/>
      <c r="F376" s="383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79"/>
      <c r="F378" s="79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1"/>
      <c r="H384" s="201"/>
      <c r="I384" s="201"/>
      <c r="J384" s="201"/>
      <c r="K384" s="201"/>
      <c r="L384" s="201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399"/>
      <c r="H385" s="399"/>
      <c r="I385" s="399"/>
      <c r="J385" s="399"/>
      <c r="K385" s="399"/>
      <c r="L385" s="39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399"/>
      <c r="H387" s="399"/>
      <c r="I387" s="399"/>
      <c r="J387" s="399"/>
      <c r="K387" s="399"/>
      <c r="L387" s="39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90"/>
      <c r="C393" s="90"/>
      <c r="D393" s="90"/>
      <c r="E393" s="91"/>
      <c r="F393" s="91"/>
      <c r="G393" s="91"/>
      <c r="H393" s="90"/>
      <c r="I393" s="90"/>
      <c r="J393" s="91"/>
      <c r="K393" s="91"/>
      <c r="L393" s="90"/>
      <c r="M393" s="91"/>
      <c r="N393" s="91"/>
      <c r="O393" s="91"/>
      <c r="P393" s="90"/>
      <c r="Q393" s="91"/>
      <c r="R393" s="91"/>
      <c r="S393" s="79"/>
      <c r="T393" s="79"/>
      <c r="U393" s="79"/>
      <c r="V393" s="79"/>
      <c r="W393" s="79"/>
      <c r="X393" s="91"/>
      <c r="Y393" s="79"/>
    </row>
    <row r="394" customFormat="false" ht="12.75" hidden="true" customHeight="false" outlineLevel="2" collapsed="false">
      <c r="A394" s="106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201"/>
      <c r="C398" s="201"/>
      <c r="D398" s="201"/>
      <c r="E398" s="201"/>
      <c r="F398" s="201"/>
      <c r="G398" s="20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  <c r="Z400" s="190"/>
      <c r="AA400" s="190"/>
      <c r="AB400" s="190"/>
      <c r="AC400" s="190"/>
      <c r="AD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79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190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tru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88"/>
      <c r="C411" s="88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88"/>
      <c r="C413" s="1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88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customFormat="false" ht="12.75" hidden="false" customHeight="false" outlineLevel="1" collapsed="false">
      <c r="A416" s="106"/>
      <c r="B416" s="106"/>
      <c r="C416" s="106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88"/>
      <c r="C421" s="88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79"/>
      <c r="B422" s="79"/>
      <c r="C422" s="7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06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91"/>
      <c r="C438" s="191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79"/>
      <c r="B440" s="79"/>
      <c r="C440" s="7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79"/>
      <c r="C445" s="7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88"/>
      <c r="B453" s="191"/>
      <c r="C453" s="191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88"/>
      <c r="C461" s="88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88"/>
      <c r="C463" s="1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88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06"/>
      <c r="B466" s="106"/>
      <c r="C466" s="106"/>
      <c r="D466" s="106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340"/>
      <c r="F467" s="340"/>
      <c r="G467" s="340"/>
      <c r="H467" s="340"/>
      <c r="I467" s="340"/>
      <c r="J467" s="340"/>
      <c r="K467" s="340"/>
      <c r="L467" s="340"/>
      <c r="M467" s="340"/>
      <c r="N467" s="340"/>
      <c r="O467" s="340"/>
      <c r="P467" s="340"/>
      <c r="Q467" s="340"/>
      <c r="R467" s="34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340"/>
      <c r="F468" s="340"/>
      <c r="G468" s="340"/>
      <c r="H468" s="340"/>
      <c r="I468" s="340"/>
      <c r="J468" s="340"/>
      <c r="K468" s="340"/>
      <c r="L468" s="340"/>
      <c r="M468" s="340"/>
      <c r="N468" s="340"/>
      <c r="O468" s="340"/>
      <c r="P468" s="340"/>
      <c r="Q468" s="340"/>
      <c r="R468" s="34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340"/>
      <c r="F469" s="340"/>
      <c r="G469" s="340"/>
      <c r="H469" s="340"/>
      <c r="I469" s="340"/>
      <c r="J469" s="340"/>
      <c r="K469" s="340"/>
      <c r="L469" s="340"/>
      <c r="M469" s="340"/>
      <c r="N469" s="340"/>
      <c r="O469" s="340"/>
      <c r="P469" s="340"/>
      <c r="Q469" s="340"/>
      <c r="R469" s="34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340"/>
      <c r="F470" s="340"/>
      <c r="G470" s="340"/>
      <c r="H470" s="340"/>
      <c r="I470" s="340"/>
      <c r="J470" s="340"/>
      <c r="K470" s="340"/>
      <c r="L470" s="340"/>
      <c r="M470" s="340"/>
      <c r="N470" s="340"/>
      <c r="O470" s="340"/>
      <c r="P470" s="340"/>
      <c r="Q470" s="340"/>
      <c r="R470" s="34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340"/>
      <c r="F471" s="340"/>
      <c r="G471" s="340"/>
      <c r="H471" s="340"/>
      <c r="I471" s="340"/>
      <c r="J471" s="340"/>
      <c r="K471" s="340"/>
      <c r="L471" s="340"/>
      <c r="M471" s="340"/>
      <c r="N471" s="340"/>
      <c r="O471" s="340"/>
      <c r="P471" s="340"/>
      <c r="Q471" s="340"/>
      <c r="R471" s="34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340"/>
      <c r="F472" s="340"/>
      <c r="G472" s="340"/>
      <c r="H472" s="340"/>
      <c r="I472" s="340"/>
      <c r="J472" s="340"/>
      <c r="K472" s="340"/>
      <c r="L472" s="340"/>
      <c r="M472" s="340"/>
      <c r="N472" s="340"/>
      <c r="O472" s="340"/>
      <c r="P472" s="340"/>
      <c r="Q472" s="340"/>
      <c r="R472" s="34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06"/>
      <c r="B473" s="106"/>
      <c r="C473" s="106"/>
      <c r="D473" s="106"/>
      <c r="E473" s="340"/>
      <c r="F473" s="340"/>
      <c r="G473" s="340"/>
      <c r="H473" s="340"/>
      <c r="I473" s="340"/>
      <c r="J473" s="340"/>
      <c r="K473" s="340"/>
      <c r="L473" s="340"/>
      <c r="M473" s="340"/>
      <c r="N473" s="340"/>
      <c r="O473" s="340"/>
      <c r="P473" s="340"/>
      <c r="Q473" s="340"/>
      <c r="R473" s="34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340"/>
      <c r="F474" s="340"/>
      <c r="G474" s="340"/>
      <c r="H474" s="340"/>
      <c r="I474" s="340"/>
      <c r="J474" s="340"/>
      <c r="K474" s="340"/>
      <c r="L474" s="340"/>
      <c r="M474" s="340"/>
      <c r="N474" s="340"/>
      <c r="O474" s="340"/>
      <c r="P474" s="340"/>
      <c r="Q474" s="340"/>
      <c r="R474" s="34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0"/>
      <c r="R475" s="34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340"/>
      <c r="F476" s="340"/>
      <c r="G476" s="340"/>
      <c r="H476" s="340"/>
      <c r="I476" s="340"/>
      <c r="J476" s="340"/>
      <c r="K476" s="340"/>
      <c r="L476" s="340"/>
      <c r="M476" s="340"/>
      <c r="N476" s="340"/>
      <c r="O476" s="340"/>
      <c r="P476" s="340"/>
      <c r="Q476" s="340"/>
      <c r="R476" s="34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340"/>
      <c r="F477" s="340"/>
      <c r="G477" s="340"/>
      <c r="H477" s="340"/>
      <c r="I477" s="340"/>
      <c r="J477" s="340"/>
      <c r="K477" s="340"/>
      <c r="L477" s="340"/>
      <c r="M477" s="340"/>
      <c r="N477" s="340"/>
      <c r="O477" s="340"/>
      <c r="P477" s="340"/>
      <c r="Q477" s="340"/>
      <c r="R477" s="34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340"/>
      <c r="F478" s="340"/>
      <c r="G478" s="340"/>
      <c r="H478" s="340"/>
      <c r="I478" s="340"/>
      <c r="J478" s="340"/>
      <c r="K478" s="340"/>
      <c r="L478" s="340"/>
      <c r="M478" s="340"/>
      <c r="N478" s="340"/>
      <c r="O478" s="340"/>
      <c r="P478" s="340"/>
      <c r="Q478" s="340"/>
      <c r="R478" s="34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340"/>
      <c r="F479" s="340"/>
      <c r="G479" s="340"/>
      <c r="H479" s="340"/>
      <c r="I479" s="340"/>
      <c r="J479" s="340"/>
      <c r="K479" s="340"/>
      <c r="L479" s="340"/>
      <c r="M479" s="340"/>
      <c r="N479" s="340"/>
      <c r="O479" s="340"/>
      <c r="P479" s="340"/>
      <c r="Q479" s="340"/>
      <c r="R479" s="34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340"/>
      <c r="F480" s="340"/>
      <c r="G480" s="340"/>
      <c r="H480" s="340"/>
      <c r="I480" s="340"/>
      <c r="J480" s="340"/>
      <c r="K480" s="340"/>
      <c r="L480" s="340"/>
      <c r="M480" s="340"/>
      <c r="N480" s="340"/>
      <c r="O480" s="340"/>
      <c r="P480" s="340"/>
      <c r="Q480" s="340"/>
      <c r="R480" s="34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340"/>
      <c r="F481" s="340"/>
      <c r="G481" s="340"/>
      <c r="H481" s="340"/>
      <c r="I481" s="340"/>
      <c r="J481" s="340"/>
      <c r="K481" s="340"/>
      <c r="L481" s="340"/>
      <c r="M481" s="340"/>
      <c r="N481" s="340"/>
      <c r="O481" s="340"/>
      <c r="P481" s="340"/>
      <c r="Q481" s="340"/>
      <c r="R481" s="34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340"/>
      <c r="F482" s="340"/>
      <c r="G482" s="340"/>
      <c r="H482" s="340"/>
      <c r="I482" s="340"/>
      <c r="J482" s="340"/>
      <c r="K482" s="340"/>
      <c r="L482" s="340"/>
      <c r="M482" s="340"/>
      <c r="N482" s="340"/>
      <c r="O482" s="340"/>
      <c r="P482" s="340"/>
      <c r="Q482" s="340"/>
      <c r="R482" s="34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340"/>
      <c r="F483" s="340"/>
      <c r="G483" s="340"/>
      <c r="H483" s="340"/>
      <c r="I483" s="340"/>
      <c r="J483" s="340"/>
      <c r="K483" s="340"/>
      <c r="L483" s="340"/>
      <c r="M483" s="340"/>
      <c r="N483" s="340"/>
      <c r="O483" s="340"/>
      <c r="P483" s="340"/>
      <c r="Q483" s="340"/>
      <c r="R483" s="34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340"/>
      <c r="F484" s="340"/>
      <c r="G484" s="340"/>
      <c r="H484" s="340"/>
      <c r="I484" s="340"/>
      <c r="J484" s="340"/>
      <c r="K484" s="340"/>
      <c r="L484" s="340"/>
      <c r="M484" s="340"/>
      <c r="N484" s="340"/>
      <c r="O484" s="340"/>
      <c r="P484" s="340"/>
      <c r="Q484" s="340"/>
      <c r="R484" s="34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340"/>
      <c r="F485" s="340"/>
      <c r="G485" s="340"/>
      <c r="H485" s="340"/>
      <c r="I485" s="340"/>
      <c r="J485" s="340"/>
      <c r="K485" s="340"/>
      <c r="L485" s="340"/>
      <c r="M485" s="340"/>
      <c r="N485" s="340"/>
      <c r="O485" s="340"/>
      <c r="P485" s="340"/>
      <c r="Q485" s="340"/>
      <c r="R485" s="34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06"/>
      <c r="B486" s="106"/>
      <c r="C486" s="106"/>
      <c r="D486" s="106"/>
      <c r="E486" s="340"/>
      <c r="F486" s="340"/>
      <c r="G486" s="340"/>
      <c r="H486" s="340"/>
      <c r="I486" s="340"/>
      <c r="J486" s="340"/>
      <c r="K486" s="340"/>
      <c r="L486" s="340"/>
      <c r="M486" s="340"/>
      <c r="N486" s="340"/>
      <c r="O486" s="340"/>
      <c r="P486" s="340"/>
      <c r="Q486" s="340"/>
      <c r="R486" s="34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79"/>
      <c r="B487" s="106"/>
      <c r="C487" s="106"/>
      <c r="D487" s="106"/>
      <c r="E487" s="340"/>
      <c r="F487" s="340"/>
      <c r="G487" s="340"/>
      <c r="H487" s="340"/>
      <c r="I487" s="340"/>
      <c r="J487" s="340"/>
      <c r="K487" s="340"/>
      <c r="L487" s="340"/>
      <c r="M487" s="340"/>
      <c r="N487" s="340"/>
      <c r="O487" s="340"/>
      <c r="P487" s="340"/>
      <c r="Q487" s="340"/>
      <c r="R487" s="34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89"/>
      <c r="B488" s="189"/>
      <c r="C488" s="189"/>
      <c r="D488" s="189"/>
      <c r="E488" s="340"/>
      <c r="F488" s="340"/>
      <c r="G488" s="340"/>
      <c r="H488" s="340"/>
      <c r="I488" s="340"/>
      <c r="J488" s="340"/>
      <c r="K488" s="340"/>
      <c r="L488" s="340"/>
      <c r="M488" s="340"/>
      <c r="N488" s="340"/>
      <c r="O488" s="340"/>
      <c r="P488" s="340"/>
      <c r="Q488" s="340"/>
      <c r="R488" s="34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340"/>
      <c r="F489" s="340"/>
      <c r="G489" s="340"/>
      <c r="H489" s="340"/>
      <c r="I489" s="340"/>
      <c r="J489" s="340"/>
      <c r="K489" s="340"/>
      <c r="L489" s="340"/>
      <c r="M489" s="340"/>
      <c r="N489" s="340"/>
      <c r="O489" s="340"/>
      <c r="P489" s="340"/>
      <c r="Q489" s="340"/>
      <c r="R489" s="34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91"/>
      <c r="C490" s="191"/>
      <c r="D490" s="191"/>
      <c r="E490" s="340"/>
      <c r="F490" s="340"/>
      <c r="G490" s="340"/>
      <c r="H490" s="340"/>
      <c r="I490" s="340"/>
      <c r="J490" s="340"/>
      <c r="K490" s="340"/>
      <c r="L490" s="340"/>
      <c r="M490" s="340"/>
      <c r="N490" s="340"/>
      <c r="O490" s="340"/>
      <c r="P490" s="340"/>
      <c r="Q490" s="340"/>
      <c r="R490" s="34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340"/>
      <c r="F491" s="340"/>
      <c r="G491" s="340"/>
      <c r="H491" s="340"/>
      <c r="I491" s="340"/>
      <c r="J491" s="340"/>
      <c r="K491" s="340"/>
      <c r="L491" s="340"/>
      <c r="M491" s="340"/>
      <c r="N491" s="340"/>
      <c r="O491" s="340"/>
      <c r="P491" s="340"/>
      <c r="Q491" s="340"/>
      <c r="R491" s="34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340"/>
      <c r="F492" s="340"/>
      <c r="G492" s="340"/>
      <c r="H492" s="340"/>
      <c r="I492" s="340"/>
      <c r="J492" s="340"/>
      <c r="K492" s="340"/>
      <c r="L492" s="340"/>
      <c r="M492" s="340"/>
      <c r="N492" s="340"/>
      <c r="O492" s="340"/>
      <c r="P492" s="340"/>
      <c r="Q492" s="340"/>
      <c r="R492" s="34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340"/>
      <c r="F493" s="340"/>
      <c r="G493" s="340"/>
      <c r="H493" s="340"/>
      <c r="I493" s="340"/>
      <c r="J493" s="340"/>
      <c r="K493" s="340"/>
      <c r="L493" s="340"/>
      <c r="M493" s="340"/>
      <c r="N493" s="340"/>
      <c r="O493" s="340"/>
      <c r="P493" s="340"/>
      <c r="Q493" s="340"/>
      <c r="R493" s="34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340"/>
      <c r="F494" s="340"/>
      <c r="G494" s="340"/>
      <c r="H494" s="340"/>
      <c r="I494" s="340"/>
      <c r="J494" s="340"/>
      <c r="K494" s="340"/>
      <c r="L494" s="340"/>
      <c r="M494" s="340"/>
      <c r="N494" s="340"/>
      <c r="O494" s="340"/>
      <c r="P494" s="340"/>
      <c r="Q494" s="340"/>
      <c r="R494" s="34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340"/>
      <c r="F495" s="340"/>
      <c r="G495" s="340"/>
      <c r="H495" s="340"/>
      <c r="I495" s="340"/>
      <c r="J495" s="340"/>
      <c r="K495" s="340"/>
      <c r="L495" s="340"/>
      <c r="M495" s="340"/>
      <c r="N495" s="340"/>
      <c r="O495" s="340"/>
      <c r="P495" s="340"/>
      <c r="Q495" s="340"/>
      <c r="R495" s="34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340"/>
      <c r="F496" s="340"/>
      <c r="G496" s="340"/>
      <c r="H496" s="340"/>
      <c r="I496" s="340"/>
      <c r="J496" s="340"/>
      <c r="K496" s="340"/>
      <c r="L496" s="340"/>
      <c r="M496" s="340"/>
      <c r="N496" s="340"/>
      <c r="O496" s="340"/>
      <c r="P496" s="340"/>
      <c r="Q496" s="340"/>
      <c r="R496" s="34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340"/>
      <c r="F497" s="340"/>
      <c r="G497" s="340"/>
      <c r="H497" s="340"/>
      <c r="I497" s="340"/>
      <c r="J497" s="340"/>
      <c r="K497" s="340"/>
      <c r="L497" s="340"/>
      <c r="M497" s="340"/>
      <c r="N497" s="340"/>
      <c r="O497" s="340"/>
      <c r="P497" s="340"/>
      <c r="Q497" s="340"/>
      <c r="R497" s="34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340"/>
      <c r="F498" s="340"/>
      <c r="G498" s="340"/>
      <c r="H498" s="340"/>
      <c r="I498" s="340"/>
      <c r="J498" s="340"/>
      <c r="K498" s="340"/>
      <c r="L498" s="340"/>
      <c r="M498" s="340"/>
      <c r="N498" s="340"/>
      <c r="O498" s="340"/>
      <c r="P498" s="340"/>
      <c r="Q498" s="340"/>
      <c r="R498" s="34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79"/>
      <c r="B499" s="188"/>
      <c r="C499" s="188"/>
      <c r="D499" s="188"/>
      <c r="E499" s="340"/>
      <c r="F499" s="340"/>
      <c r="G499" s="340"/>
      <c r="H499" s="340"/>
      <c r="I499" s="340"/>
      <c r="J499" s="340"/>
      <c r="K499" s="340"/>
      <c r="L499" s="340"/>
      <c r="M499" s="340"/>
      <c r="N499" s="340"/>
      <c r="O499" s="340"/>
      <c r="P499" s="340"/>
      <c r="Q499" s="340"/>
      <c r="R499" s="340"/>
      <c r="S499" s="340"/>
      <c r="T499" s="340"/>
      <c r="U499" s="340"/>
      <c r="V499" s="340"/>
      <c r="W499" s="340"/>
      <c r="X499" s="340"/>
      <c r="Y499" s="340"/>
    </row>
    <row r="500" customFormat="false" ht="12.75" hidden="false" customHeight="false" outlineLevel="1" collapsed="false">
      <c r="A500" s="79"/>
      <c r="B500" s="340"/>
      <c r="C500" s="340"/>
      <c r="D500" s="188"/>
      <c r="E500" s="340"/>
      <c r="F500" s="340"/>
      <c r="G500" s="340"/>
      <c r="H500" s="340"/>
      <c r="I500" s="340"/>
      <c r="J500" s="340"/>
      <c r="K500" s="340"/>
      <c r="L500" s="340"/>
      <c r="M500" s="340"/>
      <c r="N500" s="340"/>
      <c r="O500" s="340"/>
      <c r="P500" s="340"/>
      <c r="Q500" s="340"/>
      <c r="R500" s="340"/>
      <c r="S500" s="340"/>
      <c r="T500" s="340"/>
      <c r="U500" s="340"/>
      <c r="V500" s="340"/>
      <c r="W500" s="340"/>
      <c r="X500" s="340"/>
      <c r="Y500" s="340"/>
    </row>
    <row r="501" customFormat="false" ht="12.75" hidden="false" customHeight="false" outlineLevel="1" collapsed="false">
      <c r="A501" s="79"/>
      <c r="B501" s="188"/>
      <c r="C501" s="188"/>
      <c r="D501" s="188"/>
      <c r="E501" s="340"/>
      <c r="F501" s="340"/>
      <c r="G501" s="340"/>
      <c r="H501" s="340"/>
      <c r="I501" s="340"/>
      <c r="J501" s="340"/>
      <c r="K501" s="340"/>
      <c r="L501" s="340"/>
      <c r="M501" s="340"/>
      <c r="N501" s="340"/>
      <c r="O501" s="340"/>
      <c r="P501" s="340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customFormat="false" ht="12.75" hidden="false" customHeight="false" outlineLevel="1" collapsed="false">
      <c r="A502" s="79"/>
      <c r="B502" s="188"/>
      <c r="C502" s="188"/>
      <c r="D502" s="188"/>
      <c r="E502" s="340"/>
      <c r="F502" s="340"/>
      <c r="G502" s="340"/>
      <c r="H502" s="340"/>
      <c r="I502" s="340"/>
      <c r="J502" s="340"/>
      <c r="K502" s="340"/>
      <c r="L502" s="340"/>
      <c r="M502" s="340"/>
      <c r="N502" s="340"/>
      <c r="O502" s="340"/>
      <c r="P502" s="340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customFormat="false" ht="12.75" hidden="false" customHeight="false" outlineLevel="1" collapsed="false">
      <c r="A503" s="79"/>
      <c r="B503" s="188"/>
      <c r="C503" s="188"/>
      <c r="D503" s="188"/>
      <c r="E503" s="340"/>
      <c r="F503" s="340"/>
      <c r="G503" s="340"/>
      <c r="H503" s="340"/>
      <c r="I503" s="340"/>
      <c r="J503" s="340"/>
      <c r="K503" s="340"/>
      <c r="L503" s="340"/>
      <c r="M503" s="340"/>
      <c r="N503" s="340"/>
      <c r="O503" s="340"/>
      <c r="P503" s="340"/>
      <c r="Q503" s="340"/>
      <c r="R503" s="340"/>
      <c r="S503" s="340"/>
      <c r="T503" s="340"/>
      <c r="U503" s="340"/>
      <c r="V503" s="340"/>
      <c r="W503" s="340"/>
      <c r="X503" s="340"/>
      <c r="Y503" s="340"/>
    </row>
    <row r="504" customFormat="false" ht="12.75" hidden="false" customHeight="false" outlineLevel="1" collapsed="false">
      <c r="A504" s="79"/>
      <c r="B504" s="188"/>
      <c r="C504" s="188"/>
      <c r="D504" s="188"/>
      <c r="E504" s="340"/>
      <c r="F504" s="340"/>
      <c r="G504" s="340"/>
      <c r="H504" s="340"/>
      <c r="I504" s="340"/>
      <c r="J504" s="340"/>
      <c r="K504" s="340"/>
      <c r="L504" s="340"/>
      <c r="M504" s="340"/>
      <c r="N504" s="340"/>
      <c r="O504" s="340"/>
      <c r="P504" s="340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customFormat="false" ht="12.75" hidden="false" customHeight="false" outlineLevel="1" collapsed="false">
      <c r="A505" s="106"/>
      <c r="B505" s="188"/>
      <c r="C505" s="188"/>
      <c r="D505" s="188"/>
      <c r="E505" s="340"/>
      <c r="F505" s="340"/>
      <c r="G505" s="340"/>
      <c r="H505" s="340"/>
      <c r="I505" s="340"/>
      <c r="J505" s="340"/>
      <c r="K505" s="340"/>
      <c r="L505" s="340"/>
      <c r="M505" s="340"/>
      <c r="N505" s="340"/>
      <c r="O505" s="340"/>
      <c r="P505" s="340"/>
      <c r="Q505" s="340"/>
      <c r="R505" s="340"/>
      <c r="S505" s="340"/>
      <c r="T505" s="340"/>
      <c r="U505" s="340"/>
      <c r="V505" s="340"/>
      <c r="W505" s="340"/>
      <c r="X505" s="340"/>
      <c r="Y505" s="340"/>
    </row>
    <row r="506" customFormat="false" ht="12.75" hidden="false" customHeight="false" outlineLevel="1" collapsed="false">
      <c r="A506" s="79"/>
      <c r="B506" s="188"/>
      <c r="C506" s="188"/>
      <c r="D506" s="188"/>
      <c r="E506" s="340"/>
      <c r="F506" s="340"/>
      <c r="G506" s="340"/>
      <c r="H506" s="340"/>
      <c r="I506" s="340"/>
      <c r="J506" s="340"/>
      <c r="K506" s="340"/>
      <c r="L506" s="340"/>
      <c r="M506" s="340"/>
      <c r="N506" s="340"/>
      <c r="O506" s="340"/>
      <c r="P506" s="340"/>
      <c r="Q506" s="340"/>
      <c r="R506" s="340"/>
      <c r="S506" s="340"/>
      <c r="T506" s="340"/>
      <c r="U506" s="340"/>
      <c r="V506" s="340"/>
      <c r="W506" s="340"/>
      <c r="X506" s="340"/>
      <c r="Y506" s="340"/>
    </row>
    <row r="507" customFormat="false" ht="12.75" hidden="false" customHeight="false" outlineLevel="1" collapsed="false">
      <c r="A507" s="79"/>
      <c r="B507" s="188"/>
      <c r="C507" s="188"/>
      <c r="D507" s="188"/>
      <c r="E507" s="340"/>
      <c r="F507" s="340"/>
      <c r="G507" s="340"/>
      <c r="H507" s="340"/>
      <c r="I507" s="340"/>
      <c r="J507" s="340"/>
      <c r="K507" s="340"/>
      <c r="L507" s="340"/>
      <c r="M507" s="340"/>
      <c r="N507" s="340"/>
      <c r="O507" s="340"/>
      <c r="P507" s="340"/>
      <c r="Q507" s="340"/>
      <c r="R507" s="340"/>
      <c r="S507" s="340"/>
      <c r="T507" s="340"/>
      <c r="U507" s="340"/>
      <c r="V507" s="340"/>
      <c r="W507" s="340"/>
      <c r="X507" s="340"/>
      <c r="Y507" s="340"/>
    </row>
    <row r="508" customFormat="false" ht="12.75" hidden="false" customHeight="false" outlineLevel="1" collapsed="false">
      <c r="A508" s="106"/>
      <c r="B508" s="188"/>
      <c r="C508" s="188"/>
      <c r="D508" s="188"/>
      <c r="E508" s="340"/>
      <c r="F508" s="340"/>
      <c r="G508" s="340"/>
      <c r="H508" s="340"/>
      <c r="I508" s="340"/>
      <c r="J508" s="340"/>
      <c r="K508" s="340"/>
      <c r="L508" s="340"/>
      <c r="M508" s="340"/>
      <c r="N508" s="340"/>
      <c r="O508" s="340"/>
      <c r="P508" s="340"/>
      <c r="Q508" s="340"/>
      <c r="R508" s="340"/>
      <c r="S508" s="340"/>
      <c r="T508" s="340"/>
      <c r="U508" s="340"/>
      <c r="V508" s="340"/>
      <c r="W508" s="340"/>
      <c r="X508" s="340"/>
      <c r="Y508" s="340"/>
    </row>
    <row r="509" customFormat="false" ht="12.75" hidden="false" customHeight="false" outlineLevel="1" collapsed="false">
      <c r="A509" s="106"/>
      <c r="B509" s="188"/>
      <c r="C509" s="188"/>
      <c r="D509" s="188"/>
      <c r="E509" s="340"/>
      <c r="F509" s="340"/>
      <c r="G509" s="340"/>
      <c r="H509" s="340"/>
      <c r="I509" s="340"/>
      <c r="J509" s="340"/>
      <c r="K509" s="340"/>
      <c r="L509" s="340"/>
      <c r="M509" s="340"/>
      <c r="N509" s="340"/>
      <c r="O509" s="340"/>
      <c r="P509" s="340"/>
      <c r="Q509" s="340"/>
      <c r="R509" s="340"/>
      <c r="S509" s="340"/>
      <c r="T509" s="340"/>
      <c r="U509" s="340"/>
      <c r="V509" s="340"/>
      <c r="W509" s="340"/>
      <c r="X509" s="340"/>
      <c r="Y509" s="340"/>
    </row>
    <row r="510" customFormat="false" ht="12.75" hidden="false" customHeight="false" outlineLevel="1" collapsed="false">
      <c r="A510" s="79"/>
      <c r="B510" s="188"/>
      <c r="C510" s="188"/>
      <c r="D510" s="188"/>
      <c r="E510" s="340"/>
      <c r="F510" s="340"/>
      <c r="G510" s="340"/>
      <c r="H510" s="340"/>
      <c r="I510" s="340"/>
      <c r="J510" s="340"/>
      <c r="K510" s="340"/>
      <c r="L510" s="340"/>
      <c r="M510" s="340"/>
      <c r="N510" s="340"/>
      <c r="O510" s="340"/>
      <c r="P510" s="340"/>
      <c r="Q510" s="340"/>
      <c r="R510" s="340"/>
      <c r="S510" s="340"/>
      <c r="T510" s="340"/>
      <c r="U510" s="340"/>
      <c r="V510" s="340"/>
      <c r="W510" s="340"/>
      <c r="X510" s="340"/>
      <c r="Y510" s="340"/>
    </row>
    <row r="511" customFormat="false" ht="12.75" hidden="false" customHeight="false" outlineLevel="1" collapsed="false">
      <c r="A511" s="79"/>
      <c r="B511" s="188"/>
      <c r="C511" s="188"/>
      <c r="D511" s="188"/>
      <c r="E511" s="340"/>
      <c r="F511" s="340"/>
      <c r="G511" s="340"/>
      <c r="H511" s="340"/>
      <c r="I511" s="340"/>
      <c r="J511" s="340"/>
      <c r="K511" s="340"/>
      <c r="L511" s="340"/>
      <c r="M511" s="340"/>
      <c r="N511" s="340"/>
      <c r="O511" s="340"/>
      <c r="P511" s="340"/>
      <c r="Q511" s="340"/>
      <c r="R511" s="340"/>
      <c r="S511" s="340"/>
      <c r="T511" s="340"/>
      <c r="U511" s="340"/>
      <c r="V511" s="340"/>
      <c r="W511" s="340"/>
      <c r="X511" s="340"/>
      <c r="Y511" s="340"/>
    </row>
    <row r="512" customFormat="false" ht="12.75" hidden="false" customHeight="false" outlineLevel="1" collapsed="false">
      <c r="A512" s="79"/>
      <c r="B512" s="188"/>
      <c r="C512" s="188"/>
      <c r="D512" s="188"/>
      <c r="E512" s="340"/>
      <c r="F512" s="340"/>
      <c r="G512" s="340"/>
      <c r="H512" s="340"/>
      <c r="I512" s="340"/>
      <c r="J512" s="340"/>
      <c r="K512" s="340"/>
      <c r="L512" s="340"/>
      <c r="M512" s="340"/>
      <c r="N512" s="340"/>
      <c r="O512" s="340"/>
      <c r="P512" s="340"/>
      <c r="Q512" s="340"/>
      <c r="R512" s="340"/>
      <c r="S512" s="340"/>
      <c r="T512" s="340"/>
      <c r="U512" s="340"/>
      <c r="V512" s="340"/>
      <c r="W512" s="340"/>
      <c r="X512" s="340"/>
      <c r="Y512" s="340"/>
    </row>
    <row r="513" customFormat="false" ht="12.75" hidden="false" customHeight="false" outlineLevel="1" collapsed="false">
      <c r="A513" s="79"/>
      <c r="B513" s="188"/>
      <c r="C513" s="188"/>
      <c r="D513" s="188"/>
      <c r="E513" s="340"/>
      <c r="F513" s="340"/>
      <c r="G513" s="340"/>
      <c r="H513" s="340"/>
      <c r="I513" s="340"/>
      <c r="J513" s="340"/>
      <c r="K513" s="340"/>
      <c r="L513" s="340"/>
      <c r="M513" s="340"/>
      <c r="N513" s="340"/>
      <c r="O513" s="340"/>
      <c r="P513" s="340"/>
      <c r="Q513" s="340"/>
      <c r="R513" s="340"/>
      <c r="S513" s="340"/>
      <c r="T513" s="340"/>
      <c r="U513" s="340"/>
      <c r="V513" s="340"/>
      <c r="W513" s="340"/>
      <c r="X513" s="340"/>
      <c r="Y513" s="340"/>
    </row>
    <row r="514" customFormat="false" ht="12.75" hidden="false" customHeight="false" outlineLevel="1" collapsed="false">
      <c r="A514" s="79"/>
      <c r="B514" s="188"/>
      <c r="C514" s="188"/>
      <c r="D514" s="188"/>
      <c r="E514" s="340"/>
      <c r="F514" s="340"/>
      <c r="G514" s="340"/>
      <c r="H514" s="340"/>
      <c r="I514" s="340"/>
      <c r="J514" s="340"/>
      <c r="K514" s="340"/>
      <c r="L514" s="340"/>
      <c r="M514" s="340"/>
      <c r="N514" s="340"/>
      <c r="O514" s="340"/>
      <c r="P514" s="340"/>
      <c r="Q514" s="340"/>
      <c r="R514" s="340"/>
      <c r="S514" s="340"/>
      <c r="T514" s="340"/>
      <c r="U514" s="340"/>
      <c r="V514" s="340"/>
      <c r="W514" s="340"/>
      <c r="X514" s="340"/>
      <c r="Y514" s="340"/>
    </row>
    <row r="515" customFormat="false" ht="12.75" hidden="false" customHeight="false" outlineLevel="1" collapsed="false">
      <c r="A515" s="79"/>
      <c r="B515" s="188"/>
      <c r="C515" s="188"/>
      <c r="D515" s="188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</row>
    <row r="516" customFormat="false" ht="12.75" hidden="false" customHeight="false" outlineLevel="1" collapsed="false">
      <c r="A516" s="79"/>
      <c r="B516" s="188"/>
      <c r="C516" s="188"/>
      <c r="D516" s="188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</row>
    <row r="517" customFormat="false" ht="12.75" hidden="false" customHeight="false" outlineLevel="1" collapsed="false">
      <c r="A517" s="79"/>
      <c r="B517" s="188"/>
      <c r="C517" s="188"/>
      <c r="D517" s="188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340"/>
      <c r="F518" s="340"/>
      <c r="G518" s="340"/>
      <c r="H518" s="340"/>
      <c r="I518" s="340"/>
      <c r="J518" s="340"/>
      <c r="K518" s="340"/>
      <c r="L518" s="340"/>
      <c r="M518" s="340"/>
      <c r="N518" s="340"/>
      <c r="O518" s="340"/>
      <c r="P518" s="340"/>
      <c r="Q518" s="340"/>
      <c r="R518" s="34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340"/>
      <c r="F519" s="340"/>
      <c r="G519" s="340"/>
      <c r="H519" s="340"/>
      <c r="I519" s="340"/>
      <c r="J519" s="340"/>
      <c r="K519" s="340"/>
      <c r="L519" s="340"/>
      <c r="M519" s="340"/>
      <c r="N519" s="340"/>
      <c r="O519" s="340"/>
      <c r="P519" s="340"/>
      <c r="Q519" s="340"/>
      <c r="R519" s="34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340"/>
      <c r="F520" s="340"/>
      <c r="G520" s="340"/>
      <c r="H520" s="340"/>
      <c r="I520" s="340"/>
      <c r="J520" s="340"/>
      <c r="K520" s="340"/>
      <c r="L520" s="340"/>
      <c r="M520" s="340"/>
      <c r="N520" s="340"/>
      <c r="O520" s="340"/>
      <c r="P520" s="340"/>
      <c r="Q520" s="340"/>
      <c r="R520" s="34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340"/>
      <c r="F521" s="340"/>
      <c r="G521" s="340"/>
      <c r="H521" s="340"/>
      <c r="I521" s="340"/>
      <c r="J521" s="340"/>
      <c r="K521" s="340"/>
      <c r="L521" s="340"/>
      <c r="M521" s="340"/>
      <c r="N521" s="340"/>
      <c r="O521" s="340"/>
      <c r="P521" s="340"/>
      <c r="Q521" s="340"/>
      <c r="R521" s="34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400"/>
      <c r="F522" s="400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88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106"/>
      <c r="B530" s="79"/>
      <c r="C530" s="79"/>
      <c r="D530" s="79"/>
      <c r="E530" s="79"/>
      <c r="F530" s="79"/>
      <c r="G530" s="62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34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34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06"/>
      <c r="B537" s="79"/>
      <c r="C537" s="79"/>
      <c r="D537" s="79"/>
      <c r="E537" s="79"/>
      <c r="F537" s="79"/>
      <c r="G537" s="62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400"/>
      <c r="E538" s="400"/>
      <c r="F538" s="400"/>
      <c r="G538" s="401"/>
      <c r="H538" s="401"/>
      <c r="I538" s="401"/>
      <c r="J538" s="401"/>
      <c r="K538" s="401"/>
      <c r="L538" s="401"/>
      <c r="M538" s="401"/>
      <c r="N538" s="401"/>
      <c r="O538" s="401"/>
      <c r="P538" s="401"/>
      <c r="Q538" s="401"/>
      <c r="R538" s="401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106"/>
      <c r="B540" s="79"/>
      <c r="C540" s="79"/>
      <c r="D540" s="79"/>
      <c r="E540" s="79"/>
      <c r="F540" s="79"/>
      <c r="G540" s="62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402"/>
      <c r="C541" s="402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3"/>
      <c r="G545" s="203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5"/>
      <c r="G546" s="206"/>
      <c r="H546" s="203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6"/>
      <c r="C547" s="206"/>
      <c r="D547" s="206"/>
      <c r="E547" s="206"/>
      <c r="F547" s="69"/>
      <c r="G547" s="192"/>
      <c r="H547" s="192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192"/>
      <c r="C548" s="192"/>
      <c r="D548" s="192"/>
      <c r="E548" s="192"/>
      <c r="F548" s="192"/>
      <c r="G548" s="207"/>
      <c r="H548" s="192"/>
      <c r="I548" s="69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8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23"/>
      <c r="B550" s="203"/>
      <c r="C550" s="203"/>
      <c r="D550" s="203"/>
      <c r="E550" s="203"/>
      <c r="F550" s="203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03"/>
      <c r="C551" s="203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403"/>
      <c r="C553" s="403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8"/>
      <c r="B554" s="208"/>
      <c r="C554" s="208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6"/>
      <c r="B555" s="204"/>
      <c r="C555" s="204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3"/>
      <c r="B556" s="203"/>
      <c r="C556" s="20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125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404"/>
      <c r="C567" s="404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23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264"/>
      <c r="B575" s="213"/>
      <c r="C575" s="213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3.9" hidden="false" customHeight="true" outlineLevel="1" collapsed="false">
      <c r="A577" s="118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8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362"/>
      <c r="C581" s="362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362"/>
      <c r="C582" s="362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362"/>
      <c r="C583" s="362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4"/>
      <c r="C584" s="204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264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264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264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264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8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217"/>
      <c r="B606" s="79"/>
      <c r="C606" s="79"/>
      <c r="D606" s="79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88"/>
      <c r="B608" s="88"/>
      <c r="C608" s="8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06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33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7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06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8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tru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U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31" activeCellId="0" sqref="F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6.28"/>
    <col collapsed="false" customWidth="true" hidden="false" outlineLevel="0" max="3" min="2" style="0" width="5.99"/>
    <col collapsed="false" customWidth="true" hidden="false" outlineLevel="0" max="9" min="4" style="0" width="15.99"/>
    <col collapsed="false" customWidth="true" hidden="false" outlineLevel="0" max="10" min="10" style="0" width="17.14"/>
    <col collapsed="false" customWidth="true" hidden="false" outlineLevel="0" max="13" min="11" style="0" width="16.13"/>
    <col collapsed="false" customWidth="true" hidden="false" outlineLevel="0" max="14" min="14" style="0" width="21.56"/>
    <col collapsed="false" customWidth="true" hidden="false" outlineLevel="0" max="18" min="15" style="0" width="16.13"/>
    <col collapsed="false" customWidth="true" hidden="false" outlineLevel="0" max="20" min="19" style="0" width="13.85"/>
  </cols>
  <sheetData>
    <row r="1" customFormat="false" ht="12.75" hidden="false" customHeight="false" outlineLevel="0" collapsed="false">
      <c r="A1" s="9" t="s">
        <v>33</v>
      </c>
    </row>
    <row r="3" customFormat="false" ht="12.75" hidden="false" customHeight="false" outlineLevel="0" collapsed="false">
      <c r="A3" s="0" t="s">
        <v>34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customFormat="false" ht="12.75" hidden="false" customHeight="false" outlineLevel="0" collapsed="false">
      <c r="A4" s="0" t="s">
        <v>35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customFormat="false" ht="12.75" hidden="false" customHeight="false" outlineLevel="0" collapsed="false">
      <c r="A5" s="0" t="s">
        <v>36</v>
      </c>
    </row>
    <row r="6" customFormat="false" ht="12.75" hidden="false" customHeight="false" outlineLevel="0" collapsed="false">
      <c r="A6" s="0" t="s">
        <v>37</v>
      </c>
    </row>
    <row r="7" customFormat="false" ht="12.75" hidden="false" customHeight="false" outlineLevel="0" collapsed="false">
      <c r="A7" s="0" t="s">
        <v>38</v>
      </c>
    </row>
    <row r="8" customFormat="false" ht="12.75" hidden="false" customHeight="false" outlineLevel="0" collapsed="false">
      <c r="A8" s="0" t="s">
        <v>39</v>
      </c>
    </row>
    <row r="9" customFormat="false" ht="12.75" hidden="false" customHeight="false" outlineLevel="0" collapsed="false">
      <c r="A9" s="0" t="s">
        <v>40</v>
      </c>
    </row>
    <row r="10" customFormat="false" ht="12.75" hidden="false" customHeight="false" outlineLevel="0" collapsed="false">
      <c r="A10" s="0" t="s">
        <v>41</v>
      </c>
    </row>
    <row r="11" customFormat="false" ht="12.75" hidden="false" customHeight="false" outlineLevel="0" collapsed="false">
      <c r="A11" s="0" t="s">
        <v>42</v>
      </c>
    </row>
    <row r="12" customFormat="false" ht="12.75" hidden="false" customHeight="false" outlineLevel="0" collapsed="false">
      <c r="A12" s="0" t="s">
        <v>43</v>
      </c>
    </row>
    <row r="13" customFormat="false" ht="12.75" hidden="false" customHeight="false" outlineLevel="0" collapsed="false">
      <c r="A13" s="0" t="s">
        <v>44</v>
      </c>
    </row>
    <row r="14" customFormat="false" ht="12.75" hidden="false" customHeight="false" outlineLevel="0" collapsed="false">
      <c r="A14" s="0" t="s">
        <v>45</v>
      </c>
    </row>
    <row r="15" customFormat="false" ht="12.75" hidden="false" customHeight="false" outlineLevel="0" collapsed="false">
      <c r="A15" s="0" t="s">
        <v>46</v>
      </c>
    </row>
    <row r="16" customFormat="false" ht="12.75" hidden="false" customHeight="false" outlineLevel="0" collapsed="false">
      <c r="A16" s="0" t="s">
        <v>47</v>
      </c>
    </row>
    <row r="17" customFormat="false" ht="12.75" hidden="false" customHeight="false" outlineLevel="0" collapsed="false">
      <c r="A17" s="0" t="s">
        <v>48</v>
      </c>
    </row>
    <row r="18" customFormat="false" ht="12.75" hidden="false" customHeight="false" outlineLevel="0" collapsed="false">
      <c r="A18" s="0" t="s">
        <v>49</v>
      </c>
    </row>
    <row r="19" customFormat="false" ht="12.75" hidden="false" customHeight="false" outlineLevel="0" collapsed="false">
      <c r="A19" s="0" t="s">
        <v>50</v>
      </c>
    </row>
    <row r="20" customFormat="false" ht="12.75" hidden="false" customHeight="false" outlineLevel="0" collapsed="false">
      <c r="A20" s="0" t="s">
        <v>51</v>
      </c>
    </row>
    <row r="21" customFormat="false" ht="12.75" hidden="false" customHeight="false" outlineLevel="0" collapsed="false">
      <c r="A21" s="0" t="s">
        <v>52</v>
      </c>
    </row>
    <row r="22" customFormat="false" ht="12.75" hidden="false" customHeight="false" outlineLevel="0" collapsed="false">
      <c r="A22" s="0" t="s">
        <v>53</v>
      </c>
    </row>
    <row r="24" customFormat="false" ht="12.75" hidden="false" customHeight="false" outlineLevel="0" collapsed="false">
      <c r="A24" s="9" t="s">
        <v>54</v>
      </c>
    </row>
    <row r="25" customFormat="false" ht="51" hidden="false" customHeight="false" outlineLevel="0" collapsed="false">
      <c r="A25" s="11" t="s">
        <v>55</v>
      </c>
    </row>
    <row r="26" customFormat="false" ht="12.75" hidden="false" customHeight="false" outlineLevel="0" collapsed="false">
      <c r="A26" s="11"/>
    </row>
    <row r="27" customFormat="false" ht="25.5" hidden="false" customHeight="false" outlineLevel="0" collapsed="false">
      <c r="A27" s="11" t="s">
        <v>56</v>
      </c>
    </row>
    <row r="28" customFormat="false" ht="12.75" hidden="false" customHeight="false" outlineLevel="0" collapsed="false">
      <c r="A28" s="11"/>
    </row>
    <row r="29" customFormat="false" ht="63.75" hidden="false" customHeight="false" outlineLevel="0" collapsed="false">
      <c r="A29" s="11" t="s">
        <v>57</v>
      </c>
    </row>
    <row r="31" customFormat="false" ht="51" hidden="false" customHeight="false" outlineLevel="0" collapsed="false">
      <c r="A31" s="11" t="s">
        <v>58</v>
      </c>
    </row>
    <row r="33" customFormat="false" ht="12.75" hidden="false" customHeight="false" outlineLevel="0" collapsed="false">
      <c r="A33" s="0" t="s">
        <v>59</v>
      </c>
    </row>
    <row r="35" customFormat="false" ht="12.75" hidden="false" customHeight="false" outlineLevel="0" collapsed="false">
      <c r="A35" s="0" t="s">
        <v>60</v>
      </c>
    </row>
    <row r="37" customFormat="false" ht="12.75" hidden="false" customHeight="false" outlineLevel="0" collapsed="false">
      <c r="A37" s="0" t="s">
        <v>61</v>
      </c>
    </row>
    <row r="39" customFormat="false" ht="12.75" hidden="false" customHeight="false" outlineLevel="0" collapsed="false">
      <c r="A39" s="0" t="s">
        <v>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48"/>
  <sheetViews>
    <sheetView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F44" activeCellId="0" sqref="F4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" width="3.42"/>
    <col collapsed="false" customWidth="true" hidden="false" outlineLevel="0" max="2" min="2" style="12" width="32.28"/>
    <col collapsed="false" customWidth="true" hidden="false" outlineLevel="0" max="3" min="3" style="13" width="12.7"/>
    <col collapsed="false" customWidth="true" hidden="false" outlineLevel="0" max="7" min="4" style="12" width="12.7"/>
    <col collapsed="false" customWidth="true" hidden="false" outlineLevel="0" max="8" min="8" style="14" width="12.7"/>
    <col collapsed="false" customWidth="true" hidden="false" outlineLevel="0" max="36" min="9" style="12" width="12.7"/>
    <col collapsed="false" customWidth="false" hidden="false" outlineLevel="0" max="257" min="37" style="12" width="9.14"/>
  </cols>
  <sheetData>
    <row r="1" customFormat="false" ht="12.75" hidden="false" customHeight="false" outlineLevel="0" collapsed="false">
      <c r="C1" s="12"/>
    </row>
    <row r="2" customFormat="false" ht="18.75" hidden="false" customHeight="false" outlineLevel="0" collapsed="false">
      <c r="B2" s="15" t="s">
        <v>63</v>
      </c>
      <c r="C2" s="16"/>
    </row>
    <row r="3" customFormat="false" ht="12.75" hidden="false" customHeight="false" outlineLevel="0" collapsed="false">
      <c r="C3" s="12"/>
    </row>
    <row r="4" customFormat="false" ht="12.75" hidden="false" customHeight="false" outlineLevel="0" collapsed="false">
      <c r="B4" s="17" t="s">
        <v>64</v>
      </c>
      <c r="C4" s="12"/>
      <c r="D4" s="16"/>
      <c r="E4" s="16"/>
      <c r="F4" s="16"/>
      <c r="G4" s="14"/>
      <c r="H4" s="12"/>
      <c r="J4" s="18" t="s">
        <v>65</v>
      </c>
    </row>
    <row r="5" customFormat="false" ht="12.75" hidden="false" customHeight="false" outlineLevel="0" collapsed="false">
      <c r="A5" s="4"/>
      <c r="B5" s="4"/>
      <c r="C5" s="19"/>
      <c r="D5" s="20" t="s">
        <v>66</v>
      </c>
      <c r="E5" s="20"/>
      <c r="F5" s="20"/>
      <c r="G5" s="21" t="s">
        <v>67</v>
      </c>
      <c r="H5" s="19" t="s">
        <v>68</v>
      </c>
      <c r="I5" s="4"/>
      <c r="J5" s="18" t="s">
        <v>69</v>
      </c>
      <c r="K5" s="19" t="s">
        <v>70</v>
      </c>
      <c r="L5" s="19" t="s">
        <v>71</v>
      </c>
      <c r="M5" s="4" t="s">
        <v>72</v>
      </c>
      <c r="N5" s="4"/>
      <c r="O5" s="4"/>
      <c r="P5" s="19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</row>
    <row r="6" customFormat="false" ht="12.75" hidden="false" customHeight="false" outlineLevel="0" collapsed="false">
      <c r="A6" s="22"/>
      <c r="B6" s="22"/>
      <c r="C6" s="23" t="s">
        <v>73</v>
      </c>
      <c r="D6" s="24" t="s">
        <v>74</v>
      </c>
      <c r="E6" s="24" t="s">
        <v>75</v>
      </c>
      <c r="F6" s="24" t="s">
        <v>76</v>
      </c>
      <c r="G6" s="25" t="s">
        <v>77</v>
      </c>
      <c r="H6" s="23" t="s">
        <v>78</v>
      </c>
      <c r="I6" s="23" t="s">
        <v>79</v>
      </c>
      <c r="J6" s="26" t="s">
        <v>80</v>
      </c>
      <c r="K6" s="23" t="s">
        <v>81</v>
      </c>
      <c r="L6" s="23" t="s">
        <v>80</v>
      </c>
      <c r="M6" s="23" t="s">
        <v>82</v>
      </c>
      <c r="N6" s="22"/>
      <c r="O6" s="22"/>
      <c r="P6" s="23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</row>
    <row r="7" customFormat="false" ht="12.75" hidden="false" customHeight="false" outlineLevel="0" collapsed="false">
      <c r="A7" s="27"/>
      <c r="B7" s="27"/>
      <c r="C7" s="28"/>
      <c r="D7" s="29"/>
      <c r="E7" s="29"/>
      <c r="F7" s="30"/>
      <c r="G7" s="31"/>
      <c r="H7" s="27"/>
      <c r="I7" s="27"/>
      <c r="J7" s="32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</row>
    <row r="8" customFormat="false" ht="12.75" hidden="false" customHeight="false" outlineLevel="0" collapsed="false">
      <c r="B8" s="4" t="s">
        <v>10</v>
      </c>
      <c r="C8" s="33"/>
      <c r="D8" s="34"/>
      <c r="E8" s="34"/>
      <c r="F8" s="34"/>
      <c r="G8" s="35"/>
      <c r="H8" s="12"/>
      <c r="I8" s="36"/>
      <c r="J8" s="37"/>
    </row>
    <row r="9" customFormat="false" ht="12.75" hidden="false" customHeight="false" outlineLevel="0" collapsed="false">
      <c r="A9" s="7"/>
      <c r="B9" s="5" t="s">
        <v>11</v>
      </c>
      <c r="C9" s="38" t="n">
        <v>42</v>
      </c>
      <c r="D9" s="39" t="n">
        <f aca="false">'Cerro Gordo'!D163</f>
        <v>50117.426339398</v>
      </c>
      <c r="E9" s="40" t="n">
        <v>0</v>
      </c>
      <c r="F9" s="39" t="n">
        <f aca="false">D9+E9</f>
        <v>50117.426339398</v>
      </c>
      <c r="G9" s="35" t="n">
        <f aca="false">'Cerro Gordo'!C96</f>
        <v>0.09</v>
      </c>
      <c r="H9" s="7" t="n">
        <f aca="false">F9+J9</f>
        <v>57040.2183339688</v>
      </c>
      <c r="I9" s="41" t="n">
        <f aca="false">H9/C9</f>
        <v>1358.10043652307</v>
      </c>
      <c r="J9" s="42" t="n">
        <f aca="false">K9*195390.812936852</f>
        <v>6922.79199457073</v>
      </c>
      <c r="K9" s="43" t="n">
        <f aca="false">D9/1414528.2253804</f>
        <v>0.0354304887241965</v>
      </c>
      <c r="L9" s="7" t="n">
        <f aca="false">K9*845626.328862401</f>
        <v>29960.954109643</v>
      </c>
      <c r="M9" s="38" t="n">
        <f aca="false">'Cerro Gordo'!E95</f>
        <v>2.36468622460961E-011</v>
      </c>
      <c r="N9" s="7"/>
      <c r="O9" s="7"/>
      <c r="P9" s="14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customFormat="false" ht="12.75" hidden="false" customHeight="false" outlineLevel="0" collapsed="false">
      <c r="A10" s="7"/>
      <c r="B10" s="5" t="s">
        <v>12</v>
      </c>
      <c r="C10" s="38" t="n">
        <v>75</v>
      </c>
      <c r="D10" s="39" t="n">
        <f aca="false">'Southwest Mesa'!D163</f>
        <v>100420.184940147</v>
      </c>
      <c r="E10" s="40" t="n">
        <v>0</v>
      </c>
      <c r="F10" s="39" t="n">
        <f aca="false">D10+E10</f>
        <v>100420.184940147</v>
      </c>
      <c r="G10" s="35" t="n">
        <f aca="false">'Southwest Mesa'!C96</f>
        <v>0.09</v>
      </c>
      <c r="H10" s="44" t="n">
        <f aca="false">F10+J10</f>
        <v>114291.369140411</v>
      </c>
      <c r="I10" s="41" t="n">
        <f aca="false">H10/C10</f>
        <v>1523.88492187215</v>
      </c>
      <c r="J10" s="42" t="n">
        <f aca="false">K10*195390.812936852</f>
        <v>13871.1842002642</v>
      </c>
      <c r="K10" s="43" t="n">
        <f aca="false">D10/1414528.2253804</f>
        <v>0.0709919979950499</v>
      </c>
      <c r="L10" s="44" t="n">
        <f aca="false">K10*845626.328862401</f>
        <v>60032.702643161</v>
      </c>
      <c r="M10" s="38" t="n">
        <f aca="false">'Southwest Mesa'!E95</f>
        <v>-2.19380069665931E-011</v>
      </c>
      <c r="N10" s="7"/>
      <c r="O10" s="7"/>
      <c r="P10" s="14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customFormat="false" ht="12.75" hidden="false" customHeight="false" outlineLevel="0" collapsed="false">
      <c r="A11" s="7"/>
      <c r="B11" s="5" t="s">
        <v>13</v>
      </c>
      <c r="C11" s="38" t="n">
        <v>24.9</v>
      </c>
      <c r="D11" s="39" t="n">
        <f aca="false">Vansycle!D163</f>
        <v>44304.7434708882</v>
      </c>
      <c r="E11" s="40" t="n">
        <v>0</v>
      </c>
      <c r="F11" s="39" t="n">
        <f aca="false">D11+E11</f>
        <v>44304.7434708882</v>
      </c>
      <c r="G11" s="35" t="n">
        <f aca="false">Vansycle!C96</f>
        <v>0.09</v>
      </c>
      <c r="H11" s="45" t="n">
        <f aca="false">F11+J11</f>
        <v>50424.6212424381</v>
      </c>
      <c r="I11" s="41" t="n">
        <f aca="false">H11/C11</f>
        <v>2025.08519045936</v>
      </c>
      <c r="J11" s="42" t="n">
        <f aca="false">K11*195390.812936852</f>
        <v>6119.87777154996</v>
      </c>
      <c r="K11" s="43" t="n">
        <f aca="false">D11/1414528.2253804</f>
        <v>0.031321215565687</v>
      </c>
      <c r="L11" s="45" t="n">
        <f aca="false">K11*845626.328862401</f>
        <v>26486.0445343198</v>
      </c>
      <c r="M11" s="38" t="n">
        <f aca="false">Vansycle!E95</f>
        <v>0</v>
      </c>
      <c r="N11" s="7"/>
      <c r="O11" s="7"/>
      <c r="P11" s="14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customFormat="false" ht="12.75" hidden="false" customHeight="false" outlineLevel="0" collapsed="false">
      <c r="A12" s="7"/>
      <c r="B12" s="7"/>
      <c r="C12" s="46"/>
      <c r="D12" s="39"/>
      <c r="E12" s="47"/>
      <c r="F12" s="39"/>
      <c r="G12" s="48"/>
      <c r="H12" s="49"/>
      <c r="I12" s="50"/>
      <c r="J12" s="51"/>
      <c r="K12" s="52"/>
      <c r="L12" s="49"/>
      <c r="M12" s="38"/>
      <c r="N12" s="7"/>
      <c r="O12" s="7"/>
      <c r="P12" s="14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customFormat="false" ht="12.75" hidden="false" customHeight="false" outlineLevel="0" collapsed="false">
      <c r="A13" s="7"/>
      <c r="B13" s="7"/>
      <c r="C13" s="38" t="n">
        <f aca="false">SUM(C9:C12)</f>
        <v>141.9</v>
      </c>
      <c r="D13" s="53" t="n">
        <f aca="false">SUM(D9:D12)</f>
        <v>194842.354750433</v>
      </c>
      <c r="E13" s="40" t="n">
        <f aca="false">SUM(E9:E12)</f>
        <v>0</v>
      </c>
      <c r="F13" s="53" t="n">
        <f aca="false">SUM(F9:F12)</f>
        <v>194842.354750433</v>
      </c>
      <c r="G13" s="35"/>
      <c r="H13" s="45" t="n">
        <f aca="false">SUM(H9:H11)</f>
        <v>221756.208716818</v>
      </c>
      <c r="I13" s="41" t="n">
        <f aca="false">H13/C13</f>
        <v>1562.76397968159</v>
      </c>
      <c r="J13" s="54" t="n">
        <f aca="false">SUM(J9:J11)</f>
        <v>26913.8539663849</v>
      </c>
      <c r="K13" s="43" t="n">
        <f aca="false">SUM(K9:K11)</f>
        <v>0.137743702284933</v>
      </c>
      <c r="L13" s="45" t="n">
        <f aca="false">SUM(L9:L11)</f>
        <v>116479.701287124</v>
      </c>
      <c r="M13" s="38"/>
      <c r="N13" s="7"/>
      <c r="O13" s="7"/>
      <c r="P13" s="14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customFormat="false" ht="12.75" hidden="false" customHeight="false" outlineLevel="0" collapsed="false">
      <c r="A14" s="7"/>
      <c r="B14" s="7"/>
      <c r="C14" s="38"/>
      <c r="D14" s="39"/>
      <c r="E14" s="40"/>
      <c r="F14" s="39"/>
      <c r="G14" s="35"/>
      <c r="H14" s="45"/>
      <c r="I14" s="41"/>
      <c r="J14" s="54"/>
      <c r="K14" s="43"/>
      <c r="L14" s="45"/>
      <c r="M14" s="38"/>
      <c r="N14" s="7"/>
      <c r="O14" s="7"/>
      <c r="P14" s="14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customFormat="false" ht="12.75" hidden="false" customHeight="false" outlineLevel="0" collapsed="false">
      <c r="A15" s="7"/>
      <c r="B15" s="8" t="s">
        <v>14</v>
      </c>
      <c r="C15" s="38"/>
      <c r="D15" s="39"/>
      <c r="E15" s="40"/>
      <c r="F15" s="39"/>
      <c r="G15" s="35"/>
      <c r="H15" s="45"/>
      <c r="I15" s="41"/>
      <c r="J15" s="54"/>
      <c r="K15" s="43"/>
      <c r="L15" s="45"/>
      <c r="M15" s="38"/>
      <c r="N15" s="7"/>
      <c r="O15" s="7"/>
      <c r="P15" s="14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customFormat="false" ht="12.75" hidden="false" customHeight="false" outlineLevel="0" collapsed="false">
      <c r="A16" s="7"/>
      <c r="B16" s="5" t="s">
        <v>15</v>
      </c>
      <c r="C16" s="38" t="n">
        <v>28</v>
      </c>
      <c r="D16" s="39" t="n">
        <f aca="false">Cameron!D163</f>
        <v>81217.279340629</v>
      </c>
      <c r="E16" s="40" t="n">
        <v>0</v>
      </c>
      <c r="F16" s="39" t="n">
        <f aca="false">D16+E16</f>
        <v>81217.279340629</v>
      </c>
      <c r="G16" s="35" t="n">
        <f aca="false">Cameron!C96</f>
        <v>0.09</v>
      </c>
      <c r="H16" s="45" t="n">
        <f aca="false">F16+J16</f>
        <v>92435.9386435336</v>
      </c>
      <c r="I16" s="41" t="n">
        <f aca="false">H16/C16</f>
        <v>3301.28352298334</v>
      </c>
      <c r="J16" s="42" t="n">
        <f aca="false">K16*195390.812936852</f>
        <v>11218.6593029046</v>
      </c>
      <c r="K16" s="43" t="n">
        <f aca="false">D16/1414528.2253804</f>
        <v>0.0574165137770848</v>
      </c>
      <c r="L16" s="45" t="n">
        <f aca="false">K16*845626.328862401</f>
        <v>48552.9157613937</v>
      </c>
      <c r="M16" s="38" t="n">
        <f aca="false">Cameron!E95</f>
        <v>0</v>
      </c>
      <c r="N16" s="7"/>
      <c r="O16" s="7"/>
      <c r="P16" s="14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customFormat="false" ht="12.75" hidden="false" customHeight="false" outlineLevel="0" collapsed="false">
      <c r="A17" s="7" t="s">
        <v>83</v>
      </c>
      <c r="B17" s="5" t="s">
        <v>16</v>
      </c>
      <c r="C17" s="38" t="n">
        <v>14</v>
      </c>
      <c r="D17" s="39" t="n">
        <f aca="false">'Pacific Crest'!D164</f>
        <v>73884.2583394002</v>
      </c>
      <c r="E17" s="40" t="n">
        <v>0</v>
      </c>
      <c r="F17" s="39" t="n">
        <f aca="false">D17+E17</f>
        <v>73884.2583394002</v>
      </c>
      <c r="G17" s="35" t="n">
        <f aca="false">'Pacific Crest'!C96</f>
        <v>0.09</v>
      </c>
      <c r="H17" s="45" t="n">
        <f aca="false">F17+J17</f>
        <v>84089.9969320603</v>
      </c>
      <c r="I17" s="41" t="n">
        <f aca="false">H17/C17</f>
        <v>6006.42835229002</v>
      </c>
      <c r="J17" s="42" t="n">
        <f aca="false">K17*195390.812936852</f>
        <v>10205.7385926601</v>
      </c>
      <c r="K17" s="43" t="n">
        <f aca="false">D17/1414528.2253804</f>
        <v>0.052232438359108</v>
      </c>
      <c r="L17" s="45" t="n">
        <f aca="false">K17*845626.328862401</f>
        <v>44169.1250971441</v>
      </c>
      <c r="M17" s="38" t="n">
        <f aca="false">'Pacific Crest'!E95</f>
        <v>-3.9507952465101E-011</v>
      </c>
      <c r="N17" s="7"/>
      <c r="O17" s="7"/>
      <c r="P17" s="14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customFormat="false" ht="12.75" hidden="false" customHeight="false" outlineLevel="0" collapsed="false">
      <c r="A18" s="7"/>
      <c r="B18" s="5" t="s">
        <v>17</v>
      </c>
      <c r="C18" s="38" t="n">
        <v>38.5</v>
      </c>
      <c r="D18" s="39" t="n">
        <f aca="false">'Sky River'!D163</f>
        <v>48242.7675780535</v>
      </c>
      <c r="E18" s="40" t="n">
        <v>0</v>
      </c>
      <c r="F18" s="39" t="n">
        <f aca="false">D18+E18</f>
        <v>48242.7675780535</v>
      </c>
      <c r="G18" s="35" t="n">
        <f aca="false">'Sky River'!C96</f>
        <v>0.09</v>
      </c>
      <c r="H18" s="45" t="n">
        <f aca="false">F18+J18</f>
        <v>54906.6102686895</v>
      </c>
      <c r="I18" s="41" t="n">
        <f aca="false">H18/C18</f>
        <v>1426.14572126466</v>
      </c>
      <c r="J18" s="42" t="n">
        <f aca="false">K18*195390.812936852</f>
        <v>6663.842690636</v>
      </c>
      <c r="K18" s="43" t="n">
        <f aca="false">D18/1414528.2253804</f>
        <v>0.0341051996789106</v>
      </c>
      <c r="L18" s="45" t="n">
        <f aca="false">K18*845626.328862401</f>
        <v>28840.2547995963</v>
      </c>
      <c r="M18" s="38" t="n">
        <f aca="false">'Sky River'!E95</f>
        <v>0</v>
      </c>
      <c r="N18" s="7"/>
      <c r="O18" s="7"/>
      <c r="P18" s="14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customFormat="false" ht="12.75" hidden="false" customHeight="false" outlineLevel="0" collapsed="false">
      <c r="A19" s="7"/>
      <c r="B19" s="5" t="s">
        <v>18</v>
      </c>
      <c r="C19" s="38" t="n">
        <v>15</v>
      </c>
      <c r="D19" s="39" t="n">
        <f aca="false">Ridgetop!D163</f>
        <v>12354.5163416866</v>
      </c>
      <c r="E19" s="40" t="n">
        <v>0</v>
      </c>
      <c r="F19" s="39" t="n">
        <f aca="false">D19+E19</f>
        <v>12354.5163416866</v>
      </c>
      <c r="G19" s="35" t="n">
        <f aca="false">Ridgetop!C96</f>
        <v>0.09</v>
      </c>
      <c r="H19" s="45" t="n">
        <f aca="false">F19+J19</f>
        <v>14061.0634067298</v>
      </c>
      <c r="I19" s="41" t="n">
        <f aca="false">H19/C19</f>
        <v>937.404227115323</v>
      </c>
      <c r="J19" s="42" t="n">
        <f aca="false">K19*195390.812936852</f>
        <v>1706.54706504325</v>
      </c>
      <c r="K19" s="43" t="n">
        <f aca="false">D19/1414528.2253804</f>
        <v>0.00873401896124354</v>
      </c>
      <c r="L19" s="45" t="n">
        <f aca="false">K19*845626.328862401</f>
        <v>7385.71639041097</v>
      </c>
      <c r="M19" s="38" t="n">
        <f aca="false">Ridgetop!E95</f>
        <v>0</v>
      </c>
      <c r="N19" s="7"/>
      <c r="O19" s="7"/>
      <c r="P19" s="14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customFormat="false" ht="12.75" hidden="false" customHeight="false" outlineLevel="0" collapsed="false">
      <c r="A20" s="7"/>
      <c r="B20" s="5" t="s">
        <v>20</v>
      </c>
      <c r="C20" s="38" t="n">
        <v>82.5</v>
      </c>
      <c r="D20" s="39" t="n">
        <f aca="false">'Green Ridge'!D163</f>
        <v>24245.231609925</v>
      </c>
      <c r="E20" s="40" t="n">
        <v>0</v>
      </c>
      <c r="F20" s="39" t="n">
        <f aca="false">D20+E20</f>
        <v>24245.231609925</v>
      </c>
      <c r="G20" s="35" t="n">
        <f aca="false">'Green Ridge'!C96</f>
        <v>0.09</v>
      </c>
      <c r="H20" s="45" t="n">
        <f aca="false">F20+J20</f>
        <v>27594.2602324055</v>
      </c>
      <c r="I20" s="41" t="n">
        <f aca="false">H20/C20</f>
        <v>334.475881604915</v>
      </c>
      <c r="J20" s="42" t="n">
        <f aca="false">K20*195390.812936852</f>
        <v>3349.0286224805</v>
      </c>
      <c r="K20" s="43" t="n">
        <f aca="false">D20/1414528.2253804</f>
        <v>0.0171401539926182</v>
      </c>
      <c r="L20" s="45" t="n">
        <f aca="false">K20*845626.328862401</f>
        <v>14494.1654969139</v>
      </c>
      <c r="M20" s="38" t="n">
        <f aca="false">'Green Ridge'!E95</f>
        <v>0</v>
      </c>
      <c r="N20" s="7"/>
      <c r="O20" s="7"/>
      <c r="P20" s="14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customFormat="false" ht="12.75" hidden="false" customHeight="false" outlineLevel="0" collapsed="false">
      <c r="A21" s="7" t="s">
        <v>84</v>
      </c>
      <c r="B21" s="5" t="s">
        <v>21</v>
      </c>
      <c r="C21" s="38" t="n">
        <v>42.5</v>
      </c>
      <c r="D21" s="39" t="n">
        <f aca="false">'Mojave 16-18'!D163</f>
        <v>9202.42545326194</v>
      </c>
      <c r="E21" s="40" t="n">
        <v>0</v>
      </c>
      <c r="F21" s="39" t="n">
        <f aca="false">D21+E21</f>
        <v>9202.42545326194</v>
      </c>
      <c r="G21" s="35" t="n">
        <f aca="false">'Mojave 16-18'!C96</f>
        <v>0.09</v>
      </c>
      <c r="H21" s="45" t="n">
        <f aca="false">F21+J21</f>
        <v>10473.5696821585</v>
      </c>
      <c r="I21" s="41" t="n">
        <f aca="false">H21/C21</f>
        <v>246.436933697848</v>
      </c>
      <c r="J21" s="42" t="n">
        <f aca="false">K21*195390.812936852</f>
        <v>1271.14422889659</v>
      </c>
      <c r="K21" s="43" t="n">
        <f aca="false">D21/1414528.2253804</f>
        <v>0.00650564993200273</v>
      </c>
      <c r="L21" s="45" t="n">
        <f aca="false">K21*845626.328862401</f>
        <v>5501.3488688634</v>
      </c>
      <c r="M21" s="38" t="n">
        <f aca="false">'Mojave 16-18'!E95</f>
        <v>0</v>
      </c>
      <c r="N21" s="7"/>
      <c r="O21" s="7"/>
      <c r="P21" s="14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customFormat="false" ht="12.75" hidden="false" customHeight="false" outlineLevel="0" collapsed="false">
      <c r="A22" s="7"/>
      <c r="B22" s="5" t="s">
        <v>22</v>
      </c>
      <c r="C22" s="38" t="n">
        <v>14.5</v>
      </c>
      <c r="D22" s="39" t="n">
        <f aca="false">Morwind!D163</f>
        <v>13066.2420222025</v>
      </c>
      <c r="E22" s="40" t="n">
        <v>0</v>
      </c>
      <c r="F22" s="39" t="n">
        <f aca="false">D22+E22</f>
        <v>13066.2420222025</v>
      </c>
      <c r="G22" s="35" t="n">
        <f aca="false">Morwind!C96</f>
        <v>0.09</v>
      </c>
      <c r="H22" s="45" t="n">
        <f aca="false">F22+J22</f>
        <v>14871.1007764781</v>
      </c>
      <c r="I22" s="41" t="n">
        <f aca="false">H22/C22</f>
        <v>1025.59315699849</v>
      </c>
      <c r="J22" s="42" t="n">
        <f aca="false">K22*195390.812936852</f>
        <v>1804.85875427564</v>
      </c>
      <c r="K22" s="43" t="n">
        <f aca="false">D22/1414528.2253804</f>
        <v>0.00923717306431877</v>
      </c>
      <c r="L22" s="45" t="n">
        <f aca="false">K22*845626.328862401</f>
        <v>7811.19674744654</v>
      </c>
      <c r="M22" s="38" t="n">
        <f aca="false">Morwind!E95</f>
        <v>0</v>
      </c>
      <c r="N22" s="7"/>
      <c r="O22" s="7"/>
      <c r="P22" s="14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customFormat="false" ht="12.75" hidden="false" customHeight="false" outlineLevel="0" collapsed="false">
      <c r="A23" s="7"/>
      <c r="B23" s="5" t="s">
        <v>23</v>
      </c>
      <c r="C23" s="38" t="n">
        <v>11</v>
      </c>
      <c r="D23" s="39" t="n">
        <f aca="false">VG!D163</f>
        <v>11763.3665571866</v>
      </c>
      <c r="E23" s="40" t="n">
        <v>0</v>
      </c>
      <c r="F23" s="39" t="n">
        <f aca="false">D23+E23</f>
        <v>11763.3665571866</v>
      </c>
      <c r="G23" s="35" t="n">
        <f aca="false">VG!C96</f>
        <v>0.09</v>
      </c>
      <c r="H23" s="45" t="n">
        <f aca="false">F23+J23</f>
        <v>13388.2572544824</v>
      </c>
      <c r="I23" s="41" t="n">
        <f aca="false">H23/C23</f>
        <v>1217.11429586203</v>
      </c>
      <c r="J23" s="42" t="n">
        <f aca="false">K23*195390.812936852</f>
        <v>1624.89069729574</v>
      </c>
      <c r="K23" s="43" t="n">
        <f aca="false">D23/1414528.2253804</f>
        <v>0.00831610592572175</v>
      </c>
      <c r="L23" s="45" t="n">
        <f aca="false">K23*845626.328862401</f>
        <v>7032.31812439894</v>
      </c>
      <c r="M23" s="38" t="n">
        <f aca="false">VG!E95</f>
        <v>0</v>
      </c>
      <c r="N23" s="7"/>
      <c r="O23" s="7"/>
      <c r="P23" s="14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customFormat="false" ht="12.75" hidden="false" customHeight="false" outlineLevel="0" collapsed="false">
      <c r="A24" s="7"/>
      <c r="B24" s="7"/>
      <c r="C24" s="46"/>
      <c r="D24" s="55"/>
      <c r="E24" s="47"/>
      <c r="F24" s="55"/>
      <c r="G24" s="48"/>
      <c r="H24" s="49"/>
      <c r="I24" s="50"/>
      <c r="J24" s="51"/>
      <c r="K24" s="52"/>
      <c r="L24" s="49"/>
      <c r="M24" s="38"/>
      <c r="N24" s="7"/>
      <c r="O24" s="7"/>
      <c r="P24" s="14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customFormat="false" ht="12.75" hidden="false" customHeight="false" outlineLevel="0" collapsed="false">
      <c r="A25" s="7"/>
      <c r="B25" s="7"/>
      <c r="C25" s="38" t="n">
        <f aca="false">SUM(C16:C24)</f>
        <v>246</v>
      </c>
      <c r="D25" s="39" t="n">
        <f aca="false">SUM(D16:D24)</f>
        <v>273976.087242345</v>
      </c>
      <c r="E25" s="40" t="n">
        <f aca="false">SUM(E16:E24)</f>
        <v>0</v>
      </c>
      <c r="F25" s="39" t="n">
        <f aca="false">SUM(F16:F24)</f>
        <v>273976.087242345</v>
      </c>
      <c r="G25" s="35"/>
      <c r="H25" s="45" t="n">
        <f aca="false">SUM(H16:H23)</f>
        <v>311820.797196538</v>
      </c>
      <c r="I25" s="41" t="n">
        <f aca="false">H25/C25</f>
        <v>1267.56421624609</v>
      </c>
      <c r="J25" s="54" t="n">
        <f aca="false">SUM(J16:J23)</f>
        <v>37844.7099541924</v>
      </c>
      <c r="K25" s="43" t="n">
        <f aca="false">SUM(K16:K23)</f>
        <v>0.193687253691008</v>
      </c>
      <c r="L25" s="45" t="n">
        <f aca="false">SUM(L16:L23)</f>
        <v>163787.041286168</v>
      </c>
      <c r="M25" s="38"/>
      <c r="N25" s="7"/>
      <c r="O25" s="7"/>
      <c r="P25" s="14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customFormat="false" ht="12.75" hidden="false" customHeight="false" outlineLevel="0" collapsed="false">
      <c r="A26" s="7"/>
      <c r="B26" s="7"/>
      <c r="C26" s="38"/>
      <c r="D26" s="39"/>
      <c r="E26" s="40"/>
      <c r="F26" s="39"/>
      <c r="G26" s="35"/>
      <c r="H26" s="56"/>
      <c r="I26" s="41"/>
      <c r="J26" s="57"/>
      <c r="K26" s="43"/>
      <c r="L26" s="56"/>
      <c r="M26" s="38"/>
      <c r="N26" s="7"/>
      <c r="O26" s="7"/>
      <c r="P26" s="14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customFormat="false" ht="12.75" hidden="false" customHeight="false" outlineLevel="0" collapsed="false">
      <c r="A27" s="7"/>
      <c r="B27" s="8" t="s">
        <v>24</v>
      </c>
      <c r="C27" s="38"/>
      <c r="D27" s="39"/>
      <c r="E27" s="40"/>
      <c r="F27" s="39"/>
      <c r="G27" s="35"/>
      <c r="H27" s="44"/>
      <c r="I27" s="41"/>
      <c r="J27" s="58"/>
      <c r="K27" s="43"/>
      <c r="L27" s="44"/>
      <c r="M27" s="38"/>
      <c r="N27" s="7"/>
      <c r="O27" s="7"/>
      <c r="P27" s="14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customFormat="false" ht="12.75" hidden="false" customHeight="false" outlineLevel="0" collapsed="false">
      <c r="A28" s="7"/>
      <c r="B28" s="5" t="s">
        <v>25</v>
      </c>
      <c r="C28" s="38" t="n">
        <v>15</v>
      </c>
      <c r="D28" s="59" t="n">
        <f aca="false">'WPP 92'!D163</f>
        <v>6188.20389086397</v>
      </c>
      <c r="E28" s="40" t="n">
        <v>0</v>
      </c>
      <c r="F28" s="39" t="n">
        <f aca="false">D28+E28</f>
        <v>6188.20389086397</v>
      </c>
      <c r="G28" s="35" t="n">
        <f aca="false">'WPP 92'!C$96</f>
        <v>0.09</v>
      </c>
      <c r="H28" s="7" t="n">
        <f aca="false">F28+J28</f>
        <v>7042.98937139388</v>
      </c>
      <c r="I28" s="41" t="n">
        <f aca="false">H28/C28</f>
        <v>469.532624759592</v>
      </c>
      <c r="J28" s="42" t="n">
        <f aca="false">K28*195390.812936852</f>
        <v>854.785480529907</v>
      </c>
      <c r="K28" s="43" t="n">
        <f aca="false">D28/1414528.2253804</f>
        <v>0.00437474755174986</v>
      </c>
      <c r="L28" s="44" t="n">
        <f aca="false">K28*845626.328862401</f>
        <v>3699.40171188601</v>
      </c>
      <c r="M28" s="38" t="n">
        <f aca="false">'WPP 92'!E95</f>
        <v>9.66338120633736E-012</v>
      </c>
      <c r="N28" s="7"/>
      <c r="O28" s="7"/>
      <c r="P28" s="14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customFormat="false" ht="12.75" hidden="false" customHeight="false" outlineLevel="0" collapsed="false">
      <c r="A29" s="7"/>
      <c r="B29" s="5" t="s">
        <v>26</v>
      </c>
      <c r="C29" s="38" t="n">
        <v>15.5</v>
      </c>
      <c r="D29" s="59" t="n">
        <f aca="false">'WPP 91-2'!D163</f>
        <v>3209.44449276605</v>
      </c>
      <c r="E29" s="40" t="n">
        <v>0</v>
      </c>
      <c r="F29" s="39" t="n">
        <f aca="false">D29+E29</f>
        <v>3209.44449276605</v>
      </c>
      <c r="G29" s="35" t="n">
        <f aca="false">'WPP 91-2'!C$96</f>
        <v>0.09</v>
      </c>
      <c r="H29" s="7" t="n">
        <f aca="false">F29+J29</f>
        <v>3652.76966455513</v>
      </c>
      <c r="I29" s="41" t="n">
        <f aca="false">H29/C29</f>
        <v>235.662559003557</v>
      </c>
      <c r="J29" s="42" t="n">
        <f aca="false">K29*195390.812936852</f>
        <v>443.325171789075</v>
      </c>
      <c r="K29" s="43" t="n">
        <f aca="false">D29/1414528.2253804</f>
        <v>0.00226891513027459</v>
      </c>
      <c r="L29" s="44" t="n">
        <f aca="false">K29*845626.328862401</f>
        <v>1918.65437211446</v>
      </c>
      <c r="M29" s="38" t="n">
        <f aca="false">'WPP 91-2'!E95</f>
        <v>0</v>
      </c>
      <c r="N29" s="7"/>
      <c r="O29" s="7"/>
      <c r="P29" s="14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customFormat="false" ht="12.75" hidden="false" customHeight="false" outlineLevel="0" collapsed="false">
      <c r="A30" s="7" t="s">
        <v>85</v>
      </c>
      <c r="B30" s="5" t="s">
        <v>27</v>
      </c>
      <c r="C30" s="38" t="n">
        <v>22.1</v>
      </c>
      <c r="D30" s="39" t="n">
        <v>0</v>
      </c>
      <c r="E30" s="40" t="n">
        <v>0</v>
      </c>
      <c r="F30" s="39" t="n">
        <v>0</v>
      </c>
      <c r="G30" s="35"/>
      <c r="H30" s="7" t="n">
        <f aca="false">F30+J30</f>
        <v>0</v>
      </c>
      <c r="I30" s="60" t="n">
        <v>0</v>
      </c>
      <c r="J30" s="42" t="n">
        <f aca="false">K30*195390.812936852</f>
        <v>0</v>
      </c>
      <c r="K30" s="43" t="n">
        <f aca="false">D30/1414528.2253804</f>
        <v>0</v>
      </c>
      <c r="L30" s="61" t="n">
        <f aca="false">K30*845626.328862401</f>
        <v>0</v>
      </c>
      <c r="M30" s="38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customFormat="false" ht="12.75" hidden="false" customHeight="false" outlineLevel="0" collapsed="false">
      <c r="A31" s="7"/>
      <c r="B31" s="5" t="s">
        <v>28</v>
      </c>
      <c r="C31" s="38" t="n">
        <v>13.8</v>
      </c>
      <c r="D31" s="39" t="n">
        <f aca="false">('WPP 89'!D160+'WPP 89'!D162)</f>
        <v>11223.3642394404</v>
      </c>
      <c r="E31" s="40" t="n">
        <v>0</v>
      </c>
      <c r="F31" s="39" t="n">
        <f aca="false">D31+E31</f>
        <v>11223.3642394404</v>
      </c>
      <c r="G31" s="35" t="n">
        <f aca="false">'WPP 89'!C$96</f>
        <v>0.09</v>
      </c>
      <c r="H31" s="7" t="n">
        <f aca="false">F31+J31</f>
        <v>12773.6636419433</v>
      </c>
      <c r="I31" s="41" t="n">
        <f aca="false">H31/C31</f>
        <v>925.627800140818</v>
      </c>
      <c r="J31" s="42" t="n">
        <f aca="false">K31*195390.812936852</f>
        <v>1550.29940250286</v>
      </c>
      <c r="K31" s="43" t="n">
        <f aca="false">D31/1414528.2253804</f>
        <v>0.00793435156546432</v>
      </c>
      <c r="L31" s="62" t="n">
        <f aca="false">K31*845626.328862401</f>
        <v>6709.49658620723</v>
      </c>
      <c r="M31" s="38" t="n">
        <f aca="false">'WPP 89'!E95</f>
        <v>0</v>
      </c>
      <c r="N31" s="7"/>
      <c r="O31" s="7"/>
      <c r="P31" s="14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</row>
    <row r="32" customFormat="false" ht="12.75" hidden="false" customHeight="false" outlineLevel="0" collapsed="false">
      <c r="A32" s="7"/>
      <c r="B32" s="5" t="s">
        <v>29</v>
      </c>
      <c r="C32" s="38" t="n">
        <v>12</v>
      </c>
      <c r="D32" s="59" t="n">
        <f aca="false">'WPP 91'!D163</f>
        <v>3017.27856677471</v>
      </c>
      <c r="E32" s="40" t="n">
        <v>0</v>
      </c>
      <c r="F32" s="39" t="n">
        <f aca="false">D32+E32</f>
        <v>3017.27856677471</v>
      </c>
      <c r="G32" s="35" t="n">
        <f aca="false">'WPP 91'!C96</f>
        <v>0.09</v>
      </c>
      <c r="H32" s="7" t="n">
        <f aca="false">F32+J32</f>
        <v>3434.05958354127</v>
      </c>
      <c r="I32" s="41" t="n">
        <f aca="false">H32/C32</f>
        <v>286.171631961773</v>
      </c>
      <c r="J32" s="42" t="n">
        <f aca="false">K32*195390.812936852</f>
        <v>416.781016766566</v>
      </c>
      <c r="K32" s="43" t="n">
        <f aca="false">D32/1414528.2253804</f>
        <v>0.00213306352792168</v>
      </c>
      <c r="L32" s="62" t="n">
        <f aca="false">K32*845626.328862401</f>
        <v>1803.77468034669</v>
      </c>
      <c r="M32" s="38" t="n">
        <f aca="false">'WPP 91'!E95</f>
        <v>2.06945571790129E-012</v>
      </c>
      <c r="N32" s="7"/>
      <c r="O32" s="7"/>
      <c r="P32" s="14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</row>
    <row r="33" customFormat="false" ht="12.75" hidden="false" customHeight="false" outlineLevel="0" collapsed="false">
      <c r="A33" s="7"/>
      <c r="B33" s="5" t="s">
        <v>30</v>
      </c>
      <c r="C33" s="38" t="n">
        <v>7.5</v>
      </c>
      <c r="D33" s="39" t="n">
        <f aca="false">'WPP 90'!D160</f>
        <v>2709.68327963539</v>
      </c>
      <c r="E33" s="40" t="n">
        <v>0</v>
      </c>
      <c r="F33" s="39" t="n">
        <f aca="false">D33+E33</f>
        <v>2709.68327963539</v>
      </c>
      <c r="G33" s="35" t="n">
        <f aca="false">'WPP 90'!C$96</f>
        <v>0.09</v>
      </c>
      <c r="H33" s="7" t="n">
        <f aca="false">F33+J33</f>
        <v>3083.97571813867</v>
      </c>
      <c r="I33" s="41" t="n">
        <f aca="false">H33/C33</f>
        <v>411.19676241849</v>
      </c>
      <c r="J33" s="42" t="n">
        <f aca="false">K33*195390.812936852</f>
        <v>374.292438503285</v>
      </c>
      <c r="K33" s="43" t="n">
        <f aca="false">D33/1414528.2253804</f>
        <v>0.0019156091981881</v>
      </c>
      <c r="L33" s="7" t="n">
        <f aca="false">K33*845626.328862401</f>
        <v>1619.88957379885</v>
      </c>
      <c r="M33" s="38" t="n">
        <f aca="false">'WPP 90'!E95</f>
        <v>0</v>
      </c>
      <c r="N33" s="7"/>
      <c r="O33" s="7"/>
      <c r="P33" s="14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</row>
    <row r="34" customFormat="false" ht="12.75" hidden="false" customHeight="false" outlineLevel="0" collapsed="false">
      <c r="A34" s="7" t="s">
        <v>85</v>
      </c>
      <c r="B34" s="5" t="s">
        <v>31</v>
      </c>
      <c r="C34" s="38" t="n">
        <v>8.8</v>
      </c>
      <c r="D34" s="39" t="n">
        <v>0</v>
      </c>
      <c r="E34" s="40" t="n">
        <v>0</v>
      </c>
      <c r="F34" s="39" t="n">
        <v>0</v>
      </c>
      <c r="G34" s="35"/>
      <c r="H34" s="7" t="n">
        <f aca="false">F34+J34</f>
        <v>0</v>
      </c>
      <c r="I34" s="60" t="n">
        <f aca="false">H34/C34</f>
        <v>0</v>
      </c>
      <c r="J34" s="42" t="n">
        <f aca="false">K34*195390.812936852</f>
        <v>0</v>
      </c>
      <c r="K34" s="43" t="n">
        <f aca="false">D34/1414528.2253804</f>
        <v>0</v>
      </c>
      <c r="L34" s="7" t="n">
        <f aca="false">K34*845626.328862401</f>
        <v>0</v>
      </c>
      <c r="M34" s="38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</row>
    <row r="35" customFormat="false" ht="12.75" hidden="false" customHeight="false" outlineLevel="0" collapsed="false">
      <c r="A35" s="7"/>
      <c r="B35" s="7"/>
      <c r="C35" s="46"/>
      <c r="D35" s="39"/>
      <c r="E35" s="47"/>
      <c r="F35" s="39"/>
      <c r="G35" s="63"/>
      <c r="H35" s="64"/>
      <c r="I35" s="50"/>
      <c r="J35" s="65"/>
      <c r="K35" s="52"/>
      <c r="L35" s="64"/>
      <c r="M35" s="38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</row>
    <row r="36" customFormat="false" ht="12.75" hidden="false" customHeight="false" outlineLevel="0" collapsed="false">
      <c r="A36" s="7"/>
      <c r="B36" s="7"/>
      <c r="C36" s="38" t="n">
        <f aca="false">SUM(C28:C35)</f>
        <v>94.7</v>
      </c>
      <c r="D36" s="53" t="n">
        <f aca="false">SUM(D28:D35)</f>
        <v>26347.9744694806</v>
      </c>
      <c r="E36" s="40" t="n">
        <f aca="false">SUM(E28:E35)</f>
        <v>0</v>
      </c>
      <c r="F36" s="53" t="n">
        <f aca="false">SUM(F28:F35)</f>
        <v>26347.9744694806</v>
      </c>
      <c r="G36" s="14"/>
      <c r="H36" s="7" t="n">
        <f aca="false">SUM(H28:H34)</f>
        <v>29987.4579795723</v>
      </c>
      <c r="I36" s="41" t="n">
        <f aca="false">H36/C36</f>
        <v>316.65742322674</v>
      </c>
      <c r="J36" s="42" t="n">
        <f aca="false">SUM(J28:J34)</f>
        <v>3639.48351009169</v>
      </c>
      <c r="K36" s="43" t="n">
        <f aca="false">SUM(K28:K34)</f>
        <v>0.0186266869735985</v>
      </c>
      <c r="L36" s="7" t="n">
        <f aca="false">SUM(L28:L34)</f>
        <v>15751.2169243532</v>
      </c>
      <c r="M36" s="38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</row>
    <row r="37" customFormat="false" ht="12.75" hidden="false" customHeight="false" outlineLevel="0" collapsed="false">
      <c r="A37" s="7"/>
      <c r="B37" s="7"/>
      <c r="C37" s="38"/>
      <c r="D37" s="39"/>
      <c r="E37" s="40"/>
      <c r="F37" s="39"/>
      <c r="G37" s="14"/>
      <c r="H37" s="12"/>
      <c r="I37" s="36"/>
      <c r="J37" s="37"/>
      <c r="M37" s="38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</row>
    <row r="38" customFormat="false" ht="13.5" hidden="false" customHeight="false" outlineLevel="0" collapsed="false">
      <c r="A38" s="7"/>
      <c r="B38" s="8" t="s">
        <v>86</v>
      </c>
      <c r="C38" s="66" t="n">
        <f aca="false">C13+C25+C36</f>
        <v>482.6</v>
      </c>
      <c r="D38" s="67" t="n">
        <f aca="false">D13+D25+D36</f>
        <v>495166.416462259</v>
      </c>
      <c r="E38" s="68" t="n">
        <f aca="false">E13+E25+E36</f>
        <v>0</v>
      </c>
      <c r="F38" s="67" t="n">
        <f aca="false">F13+F25+F36</f>
        <v>495166.416462259</v>
      </c>
      <c r="G38" s="69"/>
      <c r="H38" s="70" t="n">
        <f aca="false">H13+H25+H36</f>
        <v>563564.463892928</v>
      </c>
      <c r="I38" s="71" t="n">
        <f aca="false">H38/C38</f>
        <v>1167.76722729575</v>
      </c>
      <c r="J38" s="72" t="n">
        <f aca="false">J13+J25+J36</f>
        <v>68398.0474306689</v>
      </c>
      <c r="K38" s="73" t="n">
        <f aca="false">K13+K25+K36</f>
        <v>0.35005764294954</v>
      </c>
      <c r="L38" s="70" t="n">
        <f aca="false">L13+L25+L36</f>
        <v>296017.959497645</v>
      </c>
      <c r="M38" s="38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</row>
    <row r="39" customFormat="false" ht="13.5" hidden="false" customHeight="false" outlineLevel="0" collapsed="false">
      <c r="A39" s="7"/>
      <c r="B39" s="7"/>
      <c r="C39" s="7"/>
      <c r="D39" s="74"/>
      <c r="E39" s="74"/>
      <c r="F39" s="74"/>
      <c r="G39" s="14"/>
      <c r="H39" s="75"/>
      <c r="I39" s="76"/>
      <c r="J39" s="75"/>
      <c r="K39" s="75"/>
      <c r="L39" s="75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</row>
    <row r="40" customFormat="false" ht="12.75" hidden="false" customHeight="false" outlineLevel="0" collapsed="false">
      <c r="A40" s="7"/>
      <c r="B40" s="7"/>
      <c r="C40" s="7"/>
      <c r="D40" s="7"/>
      <c r="E40" s="7"/>
      <c r="F40" s="7"/>
      <c r="G40" s="14"/>
      <c r="H40" s="75"/>
      <c r="I40" s="75"/>
      <c r="J40" s="75"/>
      <c r="K40" s="75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</row>
    <row r="41" customFormat="false" ht="12.75" hidden="false" customHeight="false" outlineLevel="0" collapsed="false">
      <c r="A41" s="7"/>
      <c r="B41" s="7" t="s">
        <v>87</v>
      </c>
      <c r="C41" s="7"/>
      <c r="D41" s="7"/>
      <c r="E41" s="7"/>
      <c r="F41" s="7"/>
      <c r="G41" s="7"/>
      <c r="I41" s="75"/>
      <c r="J41" s="75"/>
      <c r="K41" s="75"/>
      <c r="L41" s="75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</row>
    <row r="42" customFormat="false" ht="12.75" hidden="false" customHeight="false" outlineLevel="0" collapsed="false">
      <c r="B42" s="12" t="s">
        <v>88</v>
      </c>
      <c r="C42" s="12"/>
      <c r="I42" s="75"/>
      <c r="J42" s="75"/>
      <c r="K42" s="75"/>
      <c r="L42" s="75"/>
    </row>
    <row r="43" customFormat="false" ht="12.75" hidden="false" customHeight="false" outlineLevel="0" collapsed="false">
      <c r="B43" s="12" t="s">
        <v>89</v>
      </c>
      <c r="C43" s="12"/>
      <c r="I43" s="75"/>
      <c r="J43" s="75"/>
      <c r="K43" s="77"/>
      <c r="L43" s="75"/>
    </row>
    <row r="44" customFormat="false" ht="12.75" hidden="false" customHeight="false" outlineLevel="0" collapsed="false">
      <c r="B44" s="12" t="s">
        <v>90</v>
      </c>
      <c r="C44" s="12"/>
      <c r="I44" s="75"/>
      <c r="J44" s="75"/>
      <c r="K44" s="75"/>
      <c r="L44" s="75"/>
    </row>
    <row r="45" customFormat="false" ht="12.75" hidden="false" customHeight="false" outlineLevel="0" collapsed="false">
      <c r="C45" s="12"/>
    </row>
    <row r="46" customFormat="false" ht="12.75" hidden="false" customHeight="false" outlineLevel="0" collapsed="false">
      <c r="C46" s="12"/>
    </row>
    <row r="47" customFormat="false" ht="12.75" hidden="false" customHeight="false" outlineLevel="0" collapsed="false">
      <c r="C47" s="12"/>
      <c r="J47" s="78"/>
      <c r="K47" s="78"/>
      <c r="L47" s="78"/>
    </row>
    <row r="48" customFormat="false" ht="12.75" hidden="false" customHeight="false" outlineLevel="0" collapsed="false">
      <c r="C48" s="12"/>
    </row>
  </sheetData>
  <mergeCells count="1">
    <mergeCell ref="D5:F5"/>
  </mergeCells>
  <printOptions headings="false" gridLines="false" gridLinesSet="true" horizontalCentered="false" verticalCentered="false"/>
  <pageMargins left="0.5" right="0.5" top="0.7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K181" activeCellId="0" sqref="K181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11</v>
      </c>
      <c r="C1" s="80" t="n">
        <v>42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96" t="n">
        <f aca="false">SUM(F10:Y10)</f>
        <v>0</v>
      </c>
      <c r="AB10" s="97" t="n">
        <f aca="false">AA10*$C$60</f>
        <v>0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[7]FINANCIALS!F$9</f>
        <v>5135.924</v>
      </c>
      <c r="F11" s="95" t="n">
        <f aca="false">[7]FINANCIALS!G$9</f>
        <v>4860.594</v>
      </c>
      <c r="G11" s="95" t="n">
        <f aca="false">[7]FINANCIALS!H$9</f>
        <v>4883.36</v>
      </c>
      <c r="H11" s="95" t="n">
        <f aca="false">[7]FINANCIALS!I$9</f>
        <v>4917.509</v>
      </c>
      <c r="I11" s="95" t="n">
        <f aca="false">[7]FINANCIALS!J$9</f>
        <v>4940.275</v>
      </c>
      <c r="J11" s="95" t="n">
        <f aca="false">[7]FINANCIALS!K$9</f>
        <v>5052.51228286818</v>
      </c>
      <c r="K11" s="95" t="n">
        <f aca="false">[7]FINANCIALS!L$9</f>
        <v>5085.36960776821</v>
      </c>
      <c r="L11" s="95" t="n">
        <f aca="false">[7]FINANCIALS!M$9</f>
        <v>5119.86498112367</v>
      </c>
      <c r="M11" s="95" t="n">
        <f aca="false">[7]FINANCIALS!N$9</f>
        <v>5154.74577764511</v>
      </c>
      <c r="N11" s="95" t="n">
        <f aca="false">[7]FINANCIALS!O$9</f>
        <v>5189.72292995804</v>
      </c>
      <c r="O11" s="95" t="n">
        <f aca="false">[7]FINANCIALS!P$9</f>
        <v>5227.68711180735</v>
      </c>
      <c r="P11" s="95" t="n">
        <f aca="false">[7]FINANCIALS!Q$9</f>
        <v>5267.48205369507</v>
      </c>
      <c r="Q11" s="95" t="n">
        <f aca="false">[7]FINANCIALS!R$9</f>
        <v>5308.43326508074</v>
      </c>
      <c r="R11" s="95" t="n">
        <f aca="false">[7]FINANCIALS!S$9</f>
        <v>5350.54074596436</v>
      </c>
      <c r="S11" s="95" t="n">
        <f aca="false">[7]FINANCIALS!T$9</f>
        <v>5394.2862753034</v>
      </c>
      <c r="T11" s="95" t="n">
        <f aca="false">[7]FINANCIALS!U$9</f>
        <v>5438.89900676591</v>
      </c>
      <c r="U11" s="95" t="n">
        <f aca="false">[7]FINANCIALS!V$9</f>
        <v>5483.31902664542</v>
      </c>
      <c r="V11" s="95" t="n">
        <f aca="false">[7]FINANCIALS!W$9</f>
        <v>5528.41353706541</v>
      </c>
      <c r="W11" s="95" t="n">
        <f aca="false">[7]FINANCIALS!X$9</f>
        <v>4444.69995011334</v>
      </c>
      <c r="X11" s="95" t="n">
        <f aca="false">[7]FINANCIALS!Y$9</f>
        <v>2890.6737448708</v>
      </c>
      <c r="Y11" s="95" t="n">
        <f aca="false">[7]FINANCIALS!Z$9</f>
        <v>2890.6737448708</v>
      </c>
      <c r="AA11" s="96" t="n">
        <f aca="false">SUM(F11:Y11)</f>
        <v>98429.0620415458</v>
      </c>
      <c r="AB11" s="97" t="n">
        <f aca="false">AA11*$C$60</f>
        <v>98429.0620415458</v>
      </c>
    </row>
    <row r="12" customFormat="false" ht="12.75" hidden="false" customHeight="false" outlineLevel="0" collapsed="false">
      <c r="A12" s="94" t="s">
        <v>98</v>
      </c>
      <c r="B12" s="90"/>
      <c r="C12" s="90"/>
      <c r="D12" s="81" t="n">
        <v>1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5135.924</v>
      </c>
      <c r="F20" s="81" t="n">
        <f aca="false">SUM(F10:F19)</f>
        <v>4860.594</v>
      </c>
      <c r="G20" s="81" t="n">
        <f aca="false">SUM(G10:G19)</f>
        <v>4883.36</v>
      </c>
      <c r="H20" s="81" t="n">
        <f aca="false">SUM(H10:H19)</f>
        <v>4917.509</v>
      </c>
      <c r="I20" s="81" t="n">
        <f aca="false">SUM(I10:I19)</f>
        <v>4940.275</v>
      </c>
      <c r="J20" s="81" t="n">
        <f aca="false">SUM(J10:J19)</f>
        <v>5052.51228286818</v>
      </c>
      <c r="K20" s="81" t="n">
        <f aca="false">SUM(K10:K19)</f>
        <v>5085.36960776821</v>
      </c>
      <c r="L20" s="81" t="n">
        <f aca="false">SUM(L10:L19)</f>
        <v>5119.86498112367</v>
      </c>
      <c r="M20" s="81" t="n">
        <f aca="false">SUM(M10:M19)</f>
        <v>5154.74577764511</v>
      </c>
      <c r="N20" s="81" t="n">
        <f aca="false">SUM(N10:N19)</f>
        <v>5189.72292995804</v>
      </c>
      <c r="O20" s="81" t="n">
        <f aca="false">SUM(O10:O19)</f>
        <v>5227.68711180735</v>
      </c>
      <c r="P20" s="81" t="n">
        <f aca="false">SUM(P10:P19)</f>
        <v>5267.48205369507</v>
      </c>
      <c r="Q20" s="81" t="n">
        <f aca="false">SUM(Q10:Q19)</f>
        <v>5308.43326508074</v>
      </c>
      <c r="R20" s="81" t="n">
        <f aca="false">SUM(R10:R19)</f>
        <v>5350.54074596436</v>
      </c>
      <c r="S20" s="81" t="n">
        <f aca="false">SUM(S10:S19)</f>
        <v>5394.2862753034</v>
      </c>
      <c r="T20" s="81" t="n">
        <f aca="false">SUM(T10:T19)</f>
        <v>5438.89900676591</v>
      </c>
      <c r="U20" s="81" t="n">
        <f aca="false">SUM(U10:U19)</f>
        <v>5483.31902664542</v>
      </c>
      <c r="V20" s="81" t="n">
        <f aca="false">SUM(V10:V19)</f>
        <v>5528.41353706541</v>
      </c>
      <c r="W20" s="81" t="n">
        <f aca="false">SUM(W10:W19)</f>
        <v>4444.69995011334</v>
      </c>
      <c r="X20" s="81" t="n">
        <f aca="false">SUM(X10:X19)</f>
        <v>2890.6737448708</v>
      </c>
      <c r="Y20" s="81" t="n">
        <f aca="false">SUM(Y10:Y19)</f>
        <v>2890.6737448708</v>
      </c>
      <c r="AA20" s="96" t="n">
        <f aca="false">SUM(F20:Y20)</f>
        <v>98429.0620415458</v>
      </c>
      <c r="AB20" s="97" t="n">
        <f aca="false">AA20*$C$60</f>
        <v>98429.0620415458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14.7937619047619</v>
      </c>
      <c r="F23" s="103" t="n">
        <f aca="false">F25/$C$1</f>
        <v>14.6108333333333</v>
      </c>
      <c r="G23" s="103" t="n">
        <f aca="false">G25/$C$1</f>
        <v>18.6074523809524</v>
      </c>
      <c r="H23" s="103" t="n">
        <f aca="false">H25/$C$1</f>
        <v>18.9925</v>
      </c>
      <c r="I23" s="103" t="n">
        <f aca="false">I25/$C$1</f>
        <v>18.8147380952381</v>
      </c>
      <c r="J23" s="103" t="n">
        <f aca="false">J25/$C$1</f>
        <v>23.7668085313357</v>
      </c>
      <c r="K23" s="103" t="n">
        <f aca="false">K25/$C$1</f>
        <v>24.0812419660853</v>
      </c>
      <c r="L23" s="103" t="n">
        <f aca="false">L25/$C$1</f>
        <v>24.4019640695298</v>
      </c>
      <c r="M23" s="103" t="n">
        <f aca="false">M25/$C$1</f>
        <v>24.7291006150433</v>
      </c>
      <c r="N23" s="103" t="n">
        <f aca="false">N25/$C$1</f>
        <v>25.062779891467</v>
      </c>
      <c r="O23" s="103" t="n">
        <f aca="false">O25/$C$1</f>
        <v>25.4031327534192</v>
      </c>
      <c r="P23" s="103" t="n">
        <f aca="false">P25/$C$1</f>
        <v>25.7502926726104</v>
      </c>
      <c r="Q23" s="103" t="n">
        <f aca="false">Q25/$C$1</f>
        <v>26.1043957901855</v>
      </c>
      <c r="R23" s="103" t="n">
        <f aca="false">R25/$C$1</f>
        <v>26.4655809701121</v>
      </c>
      <c r="S23" s="103" t="n">
        <f aca="false">S25/$C$1</f>
        <v>26.8339898536372</v>
      </c>
      <c r="T23" s="103" t="n">
        <f aca="false">T25/$C$1</f>
        <v>27.2097669148328</v>
      </c>
      <c r="U23" s="103" t="n">
        <f aca="false">U25/$C$1</f>
        <v>27.5930595172523</v>
      </c>
      <c r="V23" s="103" t="n">
        <f aca="false">V25/$C$1</f>
        <v>27.9840179717202</v>
      </c>
      <c r="W23" s="103" t="n">
        <f aca="false">W25/$C$1</f>
        <v>28.3827955952774</v>
      </c>
      <c r="X23" s="103" t="n">
        <f aca="false">X25/$C$1</f>
        <v>28.7895487713059</v>
      </c>
      <c r="Y23" s="103" t="n">
        <f aca="false">Y25/$C$1</f>
        <v>29.2044370108548</v>
      </c>
      <c r="AA23" s="96" t="n">
        <f aca="false">SUM(F23:Y23)</f>
        <v>492.788436704193</v>
      </c>
      <c r="AB23" s="97" t="n">
        <f aca="false">AA23*$C$60</f>
        <v>492.788436704193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SUM([7]FINANCIALS!F$14:F$17)</f>
        <v>621.338</v>
      </c>
      <c r="F25" s="95" t="n">
        <f aca="false">SUM([7]FINANCIALS!G$14:G$17)</f>
        <v>613.655</v>
      </c>
      <c r="G25" s="95" t="n">
        <f aca="false">SUM([7]FINANCIALS!H$14:H$17)</f>
        <v>781.513</v>
      </c>
      <c r="H25" s="95" t="n">
        <f aca="false">SUM([7]FINANCIALS!I$14:I$17)</f>
        <v>797.685</v>
      </c>
      <c r="I25" s="95" t="n">
        <f aca="false">SUM([7]FINANCIALS!J$14:J$17)</f>
        <v>790.219</v>
      </c>
      <c r="J25" s="95" t="n">
        <f aca="false">SUM([7]FINANCIALS!K$14:K$17)</f>
        <v>998.205958316099</v>
      </c>
      <c r="K25" s="95" t="n">
        <f aca="false">SUM([7]FINANCIALS!L$14:L$17)</f>
        <v>1011.41216257558</v>
      </c>
      <c r="L25" s="95" t="n">
        <f aca="false">SUM([7]FINANCIALS!M$14:M$17)</f>
        <v>1024.88249092025</v>
      </c>
      <c r="M25" s="95" t="n">
        <f aca="false">SUM([7]FINANCIALS!N$14:N$17)</f>
        <v>1038.62222583182</v>
      </c>
      <c r="N25" s="95" t="n">
        <f aca="false">SUM([7]FINANCIALS!O$14:O$17)</f>
        <v>1052.63675544161</v>
      </c>
      <c r="O25" s="95" t="n">
        <f aca="false">SUM([7]FINANCIALS!P$14:P$17)</f>
        <v>1066.93157564361</v>
      </c>
      <c r="P25" s="95" t="n">
        <f aca="false">SUM([7]FINANCIALS!Q$14:Q$17)</f>
        <v>1081.51229224964</v>
      </c>
      <c r="Q25" s="95" t="n">
        <f aca="false">SUM([7]FINANCIALS!R$14:R$17)</f>
        <v>1096.38462318779</v>
      </c>
      <c r="R25" s="95" t="n">
        <f aca="false">SUM([7]FINANCIALS!S$14:S$17)</f>
        <v>1111.55440074471</v>
      </c>
      <c r="S25" s="95" t="n">
        <f aca="false">SUM([7]FINANCIALS!T$14:T$17)</f>
        <v>1127.02757385276</v>
      </c>
      <c r="T25" s="95" t="n">
        <f aca="false">SUM([7]FINANCIALS!U$14:U$17)</f>
        <v>1142.81021042298</v>
      </c>
      <c r="U25" s="95" t="n">
        <f aca="false">SUM([7]FINANCIALS!V$14:V$17)</f>
        <v>1158.9084997246</v>
      </c>
      <c r="V25" s="95" t="n">
        <f aca="false">SUM([7]FINANCIALS!W$14:W$17)</f>
        <v>1175.32875481225</v>
      </c>
      <c r="W25" s="95" t="n">
        <f aca="false">SUM([7]FINANCIALS!X$14:X$17)</f>
        <v>1192.07741500165</v>
      </c>
      <c r="X25" s="95" t="n">
        <f aca="false">SUM([7]FINANCIALS!Y$14:Y$17)</f>
        <v>1209.16104839485</v>
      </c>
      <c r="Y25" s="95" t="n">
        <f aca="false">SUM([7]FINANCIALS!Z$14:Z$17)</f>
        <v>1226.5863544559</v>
      </c>
      <c r="AA25" s="96" t="n">
        <f aca="false">SUM(F25:Y25)</f>
        <v>20697.1143415761</v>
      </c>
      <c r="AB25" s="97" t="n">
        <f aca="false">AA25*$C$60</f>
        <v>20697.1143415761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 t="n">
        <f aca="false">[7]FINANCIALS!F$18</f>
        <v>65.143</v>
      </c>
      <c r="F28" s="95" t="n">
        <f aca="false">[7]FINANCIALS!G$18</f>
        <v>66</v>
      </c>
      <c r="G28" s="95" t="n">
        <f aca="false">[7]FINANCIALS!H$18</f>
        <v>68</v>
      </c>
      <c r="H28" s="95" t="n">
        <f aca="false">[7]FINANCIALS!I$18</f>
        <v>69</v>
      </c>
      <c r="I28" s="95" t="n">
        <f aca="false">[7]FINANCIALS!J$18</f>
        <v>71</v>
      </c>
      <c r="J28" s="95" t="n">
        <f aca="false">[7]FINANCIALS!K$18</f>
        <v>72.42</v>
      </c>
      <c r="K28" s="95" t="n">
        <f aca="false">[7]FINANCIALS!L$18</f>
        <v>73.8684</v>
      </c>
      <c r="L28" s="95" t="n">
        <f aca="false">[7]FINANCIALS!M$18</f>
        <v>75.345768</v>
      </c>
      <c r="M28" s="95" t="n">
        <f aca="false">[7]FINANCIALS!N$18</f>
        <v>76.85268336</v>
      </c>
      <c r="N28" s="95" t="n">
        <f aca="false">[7]FINANCIALS!O$18</f>
        <v>78.3897370272</v>
      </c>
      <c r="O28" s="95" t="n">
        <f aca="false">[7]FINANCIALS!P$18</f>
        <v>79.957531767744</v>
      </c>
      <c r="P28" s="95" t="n">
        <f aca="false">[7]FINANCIALS!Q$18</f>
        <v>81.5566824030989</v>
      </c>
      <c r="Q28" s="95" t="n">
        <f aca="false">[7]FINANCIALS!R$18</f>
        <v>83.1878160511609</v>
      </c>
      <c r="R28" s="95" t="n">
        <f aca="false">[7]FINANCIALS!S$18</f>
        <v>84.8515723721841</v>
      </c>
      <c r="S28" s="95" t="n">
        <f aca="false">[7]FINANCIALS!T$18</f>
        <v>86.5486038196278</v>
      </c>
      <c r="T28" s="95" t="n">
        <f aca="false">[7]FINANCIALS!U$18</f>
        <v>88.2795758960203</v>
      </c>
      <c r="U28" s="95" t="n">
        <f aca="false">[7]FINANCIALS!V$18</f>
        <v>90.0451674139408</v>
      </c>
      <c r="V28" s="95" t="n">
        <f aca="false">[7]FINANCIALS!W$18</f>
        <v>91.8460707622196</v>
      </c>
      <c r="W28" s="95" t="n">
        <f aca="false">[7]FINANCIALS!X$18</f>
        <v>93.682992177464</v>
      </c>
      <c r="X28" s="95" t="n">
        <f aca="false">[7]FINANCIALS!Y$18</f>
        <v>95.5566520210132</v>
      </c>
      <c r="Y28" s="95" t="n">
        <f aca="false">[7]FINANCIALS!Z$18</f>
        <v>97.4677850614335</v>
      </c>
      <c r="AA28" s="96" t="n">
        <f aca="false">SUM(F28:Y28)</f>
        <v>1623.85703813311</v>
      </c>
      <c r="AB28" s="97" t="n">
        <f aca="false">AA28*$C$60</f>
        <v>1623.85703813311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 t="n">
        <f aca="false">[7]FINANCIALS!F$19+[7]FINANCIALS!F$22</f>
        <v>53</v>
      </c>
      <c r="F29" s="95" t="n">
        <f aca="false">[7]FINANCIALS!G$19+[7]FINANCIALS!G$22</f>
        <v>73.46</v>
      </c>
      <c r="G29" s="95" t="n">
        <f aca="false">[7]FINANCIALS!H$19+[7]FINANCIALS!H$22</f>
        <v>33.929</v>
      </c>
      <c r="H29" s="95" t="n">
        <f aca="false">[7]FINANCIALS!I$19+[7]FINANCIALS!I$22</f>
        <v>34.408</v>
      </c>
      <c r="I29" s="95" t="n">
        <f aca="false">[7]FINANCIALS!J$19+[7]FINANCIALS!J$22</f>
        <v>34.896</v>
      </c>
      <c r="J29" s="95" t="n">
        <f aca="false">[7]FINANCIALS!K$19+[7]FINANCIALS!K$22</f>
        <v>25.39392</v>
      </c>
      <c r="K29" s="95" t="n">
        <f aca="false">[7]FINANCIALS!L$19+[7]FINANCIALS!L$22</f>
        <v>25.9017984</v>
      </c>
      <c r="L29" s="95" t="n">
        <f aca="false">[7]FINANCIALS!M$19+[7]FINANCIALS!M$22</f>
        <v>26.419834368</v>
      </c>
      <c r="M29" s="95" t="n">
        <f aca="false">[7]FINANCIALS!N$19+[7]FINANCIALS!N$22</f>
        <v>26.94823105536</v>
      </c>
      <c r="N29" s="95" t="n">
        <f aca="false">[7]FINANCIALS!O$19+[7]FINANCIALS!O$22</f>
        <v>27.4871956764672</v>
      </c>
      <c r="O29" s="95" t="n">
        <f aca="false">[7]FINANCIALS!P$19+[7]FINANCIALS!P$22</f>
        <v>28.0369395899965</v>
      </c>
      <c r="P29" s="95" t="n">
        <f aca="false">[7]FINANCIALS!Q$19+[7]FINANCIALS!Q$22</f>
        <v>28.5976783817965</v>
      </c>
      <c r="Q29" s="95" t="n">
        <f aca="false">[7]FINANCIALS!R$19+[7]FINANCIALS!R$22</f>
        <v>29.1696319494324</v>
      </c>
      <c r="R29" s="95" t="n">
        <f aca="false">[7]FINANCIALS!S$19+[7]FINANCIALS!S$22</f>
        <v>29.7530245884211</v>
      </c>
      <c r="S29" s="95" t="n">
        <f aca="false">[7]FINANCIALS!T$19+[7]FINANCIALS!T$22</f>
        <v>30.3480850801895</v>
      </c>
      <c r="T29" s="95" t="n">
        <f aca="false">[7]FINANCIALS!U$19+[7]FINANCIALS!U$22</f>
        <v>30.9550467817933</v>
      </c>
      <c r="U29" s="95" t="n">
        <f aca="false">[7]FINANCIALS!V$19+[7]FINANCIALS!V$22</f>
        <v>31.5741477174291</v>
      </c>
      <c r="V29" s="95" t="n">
        <f aca="false">[7]FINANCIALS!W$19+[7]FINANCIALS!W$22</f>
        <v>32.2056306717777</v>
      </c>
      <c r="W29" s="95" t="n">
        <f aca="false">[7]FINANCIALS!X$19+[7]FINANCIALS!X$22</f>
        <v>32.8497432852133</v>
      </c>
      <c r="X29" s="95" t="n">
        <f aca="false">[7]FINANCIALS!Y$19+[7]FINANCIALS!Y$22</f>
        <v>33.5067381509175</v>
      </c>
      <c r="Y29" s="95" t="n">
        <f aca="false">[7]FINANCIALS!Z$19+[7]FINANCIALS!Z$22</f>
        <v>34.1768729139359</v>
      </c>
      <c r="AA29" s="96" t="n">
        <f aca="false">SUM(F29:Y29)</f>
        <v>650.01751861073</v>
      </c>
      <c r="AB29" s="97" t="n">
        <f aca="false">AA29*$C$60</f>
        <v>650.01751861073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AA31" s="96" t="n">
        <f aca="false">SUM(F31:Y31)</f>
        <v>0</v>
      </c>
      <c r="AB31" s="97" t="n">
        <f aca="false">AA31*$C$60</f>
        <v>0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 t="n">
        <f aca="false">[7]FINANCIALS!F$21</f>
        <v>153</v>
      </c>
      <c r="F34" s="95" t="n">
        <f aca="false">[7]FINANCIALS!G$21</f>
        <v>156</v>
      </c>
      <c r="G34" s="95" t="n">
        <f aca="false">[7]FINANCIALS!H$21</f>
        <v>159</v>
      </c>
      <c r="H34" s="95" t="n">
        <f aca="false">[7]FINANCIALS!I$21</f>
        <v>162</v>
      </c>
      <c r="I34" s="95" t="n">
        <f aca="false">[7]FINANCIALS!J$21</f>
        <v>165</v>
      </c>
      <c r="J34" s="95" t="n">
        <f aca="false">[7]FINANCIALS!K$21</f>
        <v>168.3</v>
      </c>
      <c r="K34" s="95" t="n">
        <f aca="false">[7]FINANCIALS!L$21</f>
        <v>171.666</v>
      </c>
      <c r="L34" s="95" t="n">
        <f aca="false">[7]FINANCIALS!M$21</f>
        <v>175.09932</v>
      </c>
      <c r="M34" s="95" t="n">
        <f aca="false">[7]FINANCIALS!N$21</f>
        <v>178.6013064</v>
      </c>
      <c r="N34" s="95" t="n">
        <f aca="false">[7]FINANCIALS!O$21</f>
        <v>182.173332528</v>
      </c>
      <c r="O34" s="95" t="n">
        <f aca="false">[7]FINANCIALS!P$21</f>
        <v>185.81679917856</v>
      </c>
      <c r="P34" s="95" t="n">
        <f aca="false">[7]FINANCIALS!Q$21</f>
        <v>189.533135162131</v>
      </c>
      <c r="Q34" s="95" t="n">
        <f aca="false">[7]FINANCIALS!R$21</f>
        <v>193.323797865374</v>
      </c>
      <c r="R34" s="95" t="n">
        <f aca="false">[7]FINANCIALS!S$21</f>
        <v>197.190273822681</v>
      </c>
      <c r="S34" s="95" t="n">
        <f aca="false">[7]FINANCIALS!T$21</f>
        <v>201.134079299135</v>
      </c>
      <c r="T34" s="95" t="n">
        <f aca="false">[7]FINANCIALS!U$21</f>
        <v>205.156760885118</v>
      </c>
      <c r="U34" s="95" t="n">
        <f aca="false">[7]FINANCIALS!V$21</f>
        <v>209.25989610282</v>
      </c>
      <c r="V34" s="95" t="n">
        <f aca="false">[7]FINANCIALS!W$21</f>
        <v>213.445094024876</v>
      </c>
      <c r="W34" s="95" t="n">
        <f aca="false">[7]FINANCIALS!X$21</f>
        <v>217.713995905374</v>
      </c>
      <c r="X34" s="95" t="n">
        <f aca="false">[7]FINANCIALS!Y$21</f>
        <v>222.068275823481</v>
      </c>
      <c r="Y34" s="95" t="n">
        <f aca="false">[7]FINANCIALS!Z$21</f>
        <v>226.509641339951</v>
      </c>
      <c r="AA34" s="96" t="n">
        <f aca="false">SUM(F34:Y34)</f>
        <v>3778.9917083375</v>
      </c>
      <c r="AB34" s="97" t="n">
        <f aca="false">AA34*$C$60</f>
        <v>3778.9917083375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D36" s="81"/>
      <c r="E36" s="81" t="n">
        <f aca="false">SUM(E24:E35)</f>
        <v>892.481</v>
      </c>
      <c r="F36" s="81" t="n">
        <f aca="false">SUM(F24:F35)</f>
        <v>909.115</v>
      </c>
      <c r="G36" s="81" t="n">
        <f aca="false">SUM(G24:G35)</f>
        <v>1042.442</v>
      </c>
      <c r="H36" s="81" t="n">
        <f aca="false">SUM(H24:H35)</f>
        <v>1063.093</v>
      </c>
      <c r="I36" s="81" t="n">
        <f aca="false">SUM(I24:I35)</f>
        <v>1061.115</v>
      </c>
      <c r="J36" s="81" t="n">
        <f aca="false">SUM(J24:J35)</f>
        <v>1264.3198783161</v>
      </c>
      <c r="K36" s="81" t="n">
        <f aca="false">SUM(K24:K35)</f>
        <v>1282.84836097558</v>
      </c>
      <c r="L36" s="81" t="n">
        <f aca="false">SUM(L24:L35)</f>
        <v>1301.74741328825</v>
      </c>
      <c r="M36" s="81" t="n">
        <f aca="false">SUM(M24:M35)</f>
        <v>1321.02444664718</v>
      </c>
      <c r="N36" s="81" t="n">
        <f aca="false">SUM(N24:N35)</f>
        <v>1340.68702067328</v>
      </c>
      <c r="O36" s="81" t="n">
        <f aca="false">SUM(O24:O35)</f>
        <v>1360.74284617991</v>
      </c>
      <c r="P36" s="81" t="n">
        <f aca="false">SUM(P24:P35)</f>
        <v>1381.19978819666</v>
      </c>
      <c r="Q36" s="81" t="n">
        <f aca="false">SUM(Q24:Q35)</f>
        <v>1402.06586905376</v>
      </c>
      <c r="R36" s="81" t="n">
        <f aca="false">SUM(R24:R35)</f>
        <v>1423.34927152799</v>
      </c>
      <c r="S36" s="81" t="n">
        <f aca="false">SUM(S24:S35)</f>
        <v>1445.05834205171</v>
      </c>
      <c r="T36" s="81" t="n">
        <f aca="false">SUM(T24:T35)</f>
        <v>1467.20159398591</v>
      </c>
      <c r="U36" s="81" t="n">
        <f aca="false">SUM(U24:U35)</f>
        <v>1489.78771095879</v>
      </c>
      <c r="V36" s="81" t="n">
        <f aca="false">SUM(V24:V35)</f>
        <v>1512.82555027112</v>
      </c>
      <c r="W36" s="81" t="n">
        <f aca="false">SUM(W24:W35)</f>
        <v>1536.3241463697</v>
      </c>
      <c r="X36" s="81" t="n">
        <f aca="false">SUM(X24:X35)</f>
        <v>1560.29271439026</v>
      </c>
      <c r="Y36" s="81" t="n">
        <f aca="false">SUM(Y24:Y35)</f>
        <v>1584.74065377122</v>
      </c>
      <c r="AA36" s="96" t="n">
        <f aca="false">SUM(F36:Y36)</f>
        <v>26749.9806066574</v>
      </c>
      <c r="AB36" s="97" t="n">
        <f aca="false">AA36*$C$60</f>
        <v>26749.9806066574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0.173772236505057</v>
      </c>
      <c r="F37" s="104" t="n">
        <f aca="false">F36/F20</f>
        <v>0.187037839408105</v>
      </c>
      <c r="G37" s="104" t="n">
        <f aca="false">G36/G20</f>
        <v>0.213468185839258</v>
      </c>
      <c r="H37" s="104" t="n">
        <f aca="false">H36/H20</f>
        <v>0.21618526778497</v>
      </c>
      <c r="I37" s="104" t="n">
        <f aca="false">I36/I20</f>
        <v>0.214788650429379</v>
      </c>
      <c r="J37" s="104" t="n">
        <f aca="false">J36/J20</f>
        <v>0.250235884156699</v>
      </c>
      <c r="K37" s="104" t="n">
        <f aca="false">K36/K20</f>
        <v>0.252262561017385</v>
      </c>
      <c r="L37" s="104" t="n">
        <f aca="false">L36/L20</f>
        <v>0.254254246564634</v>
      </c>
      <c r="M37" s="104" t="n">
        <f aca="false">M36/M20</f>
        <v>0.256273442693555</v>
      </c>
      <c r="N37" s="104" t="n">
        <f aca="false">N36/N20</f>
        <v>0.25833498989591</v>
      </c>
      <c r="O37" s="104" t="n">
        <f aca="false">O36/O20</f>
        <v>0.260295388204567</v>
      </c>
      <c r="P37" s="104" t="n">
        <f aca="false">P36/P20</f>
        <v>0.262212528513082</v>
      </c>
      <c r="Q37" s="104" t="n">
        <f aca="false">Q36/Q20</f>
        <v>0.26412046625445</v>
      </c>
      <c r="R37" s="104" t="n">
        <f aca="false">R36/R20</f>
        <v>0.266019705130094</v>
      </c>
      <c r="S37" s="104" t="n">
        <f aca="false">S36/S20</f>
        <v>0.267886846989862</v>
      </c>
      <c r="T37" s="104" t="n">
        <f aca="false">T36/T20</f>
        <v>0.269760771832816</v>
      </c>
      <c r="U37" s="104" t="n">
        <f aca="false">U36/U20</f>
        <v>0.27169451635394</v>
      </c>
      <c r="V37" s="104" t="n">
        <f aca="false">V36/V20</f>
        <v>0.273645511524842</v>
      </c>
      <c r="W37" s="104" t="n">
        <f aca="false">W36/W20</f>
        <v>0.345653061761914</v>
      </c>
      <c r="X37" s="104" t="n">
        <f aca="false">X36/X20</f>
        <v>0.539767836878456</v>
      </c>
      <c r="Y37" s="104" t="n">
        <f aca="false">Y36/Y20</f>
        <v>0.54822535977406</v>
      </c>
      <c r="AA37" s="96" t="n">
        <f aca="false">SUM(F37:Y37)</f>
        <v>5.67212306100798</v>
      </c>
      <c r="AB37" s="97" t="n">
        <f aca="false">AA37*$C$60</f>
        <v>5.67212306100798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4243.443</v>
      </c>
      <c r="F39" s="105" t="n">
        <f aca="false">F20-F36</f>
        <v>3951.479</v>
      </c>
      <c r="G39" s="105" t="n">
        <f aca="false">G20-G36</f>
        <v>3840.918</v>
      </c>
      <c r="H39" s="105" t="n">
        <f aca="false">H20-H36</f>
        <v>3854.416</v>
      </c>
      <c r="I39" s="105" t="n">
        <f aca="false">I20-I36</f>
        <v>3879.16</v>
      </c>
      <c r="J39" s="105" t="n">
        <f aca="false">J20-J36</f>
        <v>3788.19240455208</v>
      </c>
      <c r="K39" s="105" t="n">
        <f aca="false">K20-K36</f>
        <v>3802.52124679263</v>
      </c>
      <c r="L39" s="105" t="n">
        <f aca="false">L20-L36</f>
        <v>3818.11756783541</v>
      </c>
      <c r="M39" s="105" t="n">
        <f aca="false">M20-M36</f>
        <v>3833.72133099793</v>
      </c>
      <c r="N39" s="105" t="n">
        <f aca="false">N20-N36</f>
        <v>3849.03590928476</v>
      </c>
      <c r="O39" s="105" t="n">
        <f aca="false">O20-O36</f>
        <v>3866.94426562744</v>
      </c>
      <c r="P39" s="105" t="n">
        <f aca="false">P20-P36</f>
        <v>3886.2822654984</v>
      </c>
      <c r="Q39" s="105" t="n">
        <f aca="false">Q20-Q36</f>
        <v>3906.36739602698</v>
      </c>
      <c r="R39" s="105" t="n">
        <f aca="false">R20-R36</f>
        <v>3927.19147443636</v>
      </c>
      <c r="S39" s="105" t="n">
        <f aca="false">S20-S36</f>
        <v>3949.22793325169</v>
      </c>
      <c r="T39" s="105" t="n">
        <f aca="false">T20-T36</f>
        <v>3971.69741278</v>
      </c>
      <c r="U39" s="105" t="n">
        <f aca="false">U20-U36</f>
        <v>3993.53131568664</v>
      </c>
      <c r="V39" s="105" t="n">
        <f aca="false">V20-V36</f>
        <v>4015.58798679429</v>
      </c>
      <c r="W39" s="105" t="n">
        <f aca="false">W20-W36</f>
        <v>2908.37580374364</v>
      </c>
      <c r="X39" s="105" t="n">
        <f aca="false">X20-X36</f>
        <v>1330.38103048054</v>
      </c>
      <c r="Y39" s="105" t="n">
        <f aca="false">Y20-Y36</f>
        <v>1305.93309109958</v>
      </c>
      <c r="Z39" s="106"/>
      <c r="AA39" s="96" t="n">
        <f aca="false">SUM(F39:Y39)</f>
        <v>71679.0814348884</v>
      </c>
      <c r="AB39" s="97" t="n">
        <f aca="false">AA39*$C$60</f>
        <v>71679.0814348884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1475</v>
      </c>
      <c r="G41" s="81" t="n">
        <f aca="false">+G109</f>
        <v>1475</v>
      </c>
      <c r="H41" s="81" t="n">
        <f aca="false">+H109</f>
        <v>1475</v>
      </c>
      <c r="I41" s="81" t="n">
        <f aca="false">+I109</f>
        <v>1475</v>
      </c>
      <c r="J41" s="81" t="n">
        <f aca="false">+J109</f>
        <v>1475</v>
      </c>
      <c r="K41" s="81" t="n">
        <f aca="false">+K109</f>
        <v>1475</v>
      </c>
      <c r="L41" s="81" t="n">
        <f aca="false">+L109</f>
        <v>1475</v>
      </c>
      <c r="M41" s="81" t="n">
        <f aca="false">+M109</f>
        <v>1475</v>
      </c>
      <c r="N41" s="81" t="n">
        <f aca="false">+N109</f>
        <v>1475</v>
      </c>
      <c r="O41" s="81" t="n">
        <f aca="false">+O109</f>
        <v>1475</v>
      </c>
      <c r="P41" s="81" t="n">
        <f aca="false">+P109</f>
        <v>1475</v>
      </c>
      <c r="Q41" s="81" t="n">
        <f aca="false">+Q109</f>
        <v>1475</v>
      </c>
      <c r="R41" s="81" t="n">
        <f aca="false">+R109</f>
        <v>1475</v>
      </c>
      <c r="S41" s="81" t="n">
        <f aca="false">+S109</f>
        <v>1475</v>
      </c>
      <c r="T41" s="81" t="n">
        <f aca="false">+T109</f>
        <v>1475</v>
      </c>
      <c r="U41" s="81" t="n">
        <f aca="false">+U109</f>
        <v>1475</v>
      </c>
      <c r="V41" s="81" t="n">
        <f aca="false">+V109</f>
        <v>1475</v>
      </c>
      <c r="W41" s="81" t="n">
        <f aca="false">+W109</f>
        <v>1475</v>
      </c>
      <c r="X41" s="81" t="n">
        <f aca="false">+X109</f>
        <v>1475</v>
      </c>
      <c r="Y41" s="81" t="n">
        <f aca="false">+Y109</f>
        <v>1475</v>
      </c>
      <c r="AA41" s="96" t="n">
        <f aca="false">SUM(F41:Y41)</f>
        <v>29500</v>
      </c>
      <c r="AB41" s="97" t="n">
        <f aca="false">AA41*$C$60</f>
        <v>29500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4243.443</v>
      </c>
      <c r="F44" s="105" t="n">
        <f aca="false">F39-F41</f>
        <v>2476.479</v>
      </c>
      <c r="G44" s="105" t="n">
        <f aca="false">G39-G41</f>
        <v>2365.918</v>
      </c>
      <c r="H44" s="105" t="n">
        <f aca="false">H39-H41</f>
        <v>2379.416</v>
      </c>
      <c r="I44" s="105" t="n">
        <f aca="false">I39-I41</f>
        <v>2404.16</v>
      </c>
      <c r="J44" s="105" t="n">
        <f aca="false">J39-J41</f>
        <v>2313.19240455208</v>
      </c>
      <c r="K44" s="105" t="n">
        <f aca="false">K39-K41</f>
        <v>2327.52124679263</v>
      </c>
      <c r="L44" s="105" t="n">
        <f aca="false">L39-L41</f>
        <v>2343.11756783541</v>
      </c>
      <c r="M44" s="105" t="n">
        <f aca="false">M39-M41</f>
        <v>2358.72133099793</v>
      </c>
      <c r="N44" s="105" t="n">
        <f aca="false">N39-N41</f>
        <v>2374.03590928476</v>
      </c>
      <c r="O44" s="105" t="n">
        <f aca="false">O39-O41</f>
        <v>2391.94426562744</v>
      </c>
      <c r="P44" s="105" t="n">
        <f aca="false">P39-P41</f>
        <v>2411.2822654984</v>
      </c>
      <c r="Q44" s="105" t="n">
        <f aca="false">Q39-Q41</f>
        <v>2431.36739602698</v>
      </c>
      <c r="R44" s="105" t="n">
        <f aca="false">R39-R41</f>
        <v>2452.19147443636</v>
      </c>
      <c r="S44" s="105" t="n">
        <f aca="false">S39-S41</f>
        <v>2474.22793325169</v>
      </c>
      <c r="T44" s="105" t="n">
        <f aca="false">T39-T41</f>
        <v>2496.69741278</v>
      </c>
      <c r="U44" s="105" t="n">
        <f aca="false">U39-U41</f>
        <v>2518.53131568664</v>
      </c>
      <c r="V44" s="105" t="n">
        <f aca="false">V39-V41</f>
        <v>2540.58798679429</v>
      </c>
      <c r="W44" s="105" t="n">
        <f aca="false">W39-W41</f>
        <v>1433.37580374364</v>
      </c>
      <c r="X44" s="105" t="n">
        <f aca="false">X39-X41</f>
        <v>-144.618969519457</v>
      </c>
      <c r="Y44" s="105" t="n">
        <f aca="false">Y39-Y41</f>
        <v>-169.066908900423</v>
      </c>
      <c r="Z44" s="106"/>
      <c r="AA44" s="96" t="n">
        <f aca="false">SUM(F44:Y44)</f>
        <v>42179.0814348884</v>
      </c>
      <c r="AB44" s="97" t="n">
        <f aca="false">AA44*$C$60</f>
        <v>42179.0814348884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v>0</v>
      </c>
      <c r="F46" s="95" t="n">
        <v>0</v>
      </c>
      <c r="G46" s="95" t="n">
        <v>0</v>
      </c>
      <c r="H46" s="95" t="n">
        <v>0</v>
      </c>
      <c r="I46" s="95" t="n">
        <v>0</v>
      </c>
      <c r="J46" s="95" t="n">
        <v>0</v>
      </c>
      <c r="K46" s="95" t="n">
        <v>0</v>
      </c>
      <c r="L46" s="95" t="n">
        <v>0</v>
      </c>
      <c r="M46" s="95" t="n">
        <v>0</v>
      </c>
      <c r="N46" s="95" t="n">
        <v>0</v>
      </c>
      <c r="O46" s="95" t="n">
        <v>0</v>
      </c>
      <c r="P46" s="95" t="n">
        <v>0</v>
      </c>
      <c r="Q46" s="95" t="n">
        <v>0</v>
      </c>
      <c r="R46" s="95" t="n">
        <v>0</v>
      </c>
      <c r="S46" s="95" t="n">
        <v>0</v>
      </c>
      <c r="T46" s="95" t="n">
        <v>0</v>
      </c>
      <c r="U46" s="95" t="n">
        <v>0</v>
      </c>
      <c r="V46" s="95" t="n">
        <v>0</v>
      </c>
      <c r="W46" s="95" t="n">
        <v>0</v>
      </c>
      <c r="X46" s="95" t="n">
        <v>0</v>
      </c>
      <c r="Y46" s="95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4243.443</v>
      </c>
      <c r="F49" s="105" t="n">
        <f aca="false">F44-F46</f>
        <v>2476.479</v>
      </c>
      <c r="G49" s="105" t="n">
        <f aca="false">G44-G46</f>
        <v>2365.918</v>
      </c>
      <c r="H49" s="105" t="n">
        <f aca="false">H44-H46</f>
        <v>2379.416</v>
      </c>
      <c r="I49" s="105" t="n">
        <f aca="false">I44-I46</f>
        <v>2404.16</v>
      </c>
      <c r="J49" s="105" t="n">
        <f aca="false">J44-J46</f>
        <v>2313.19240455208</v>
      </c>
      <c r="K49" s="105" t="n">
        <f aca="false">K44-K46</f>
        <v>2327.52124679263</v>
      </c>
      <c r="L49" s="105" t="n">
        <f aca="false">L44-L46</f>
        <v>2343.11756783541</v>
      </c>
      <c r="M49" s="105" t="n">
        <f aca="false">M44-M46</f>
        <v>2358.72133099793</v>
      </c>
      <c r="N49" s="105" t="n">
        <f aca="false">N44-N46</f>
        <v>2374.03590928476</v>
      </c>
      <c r="O49" s="105" t="n">
        <f aca="false">O44-O46</f>
        <v>2391.94426562744</v>
      </c>
      <c r="P49" s="105" t="n">
        <f aca="false">P44-P46</f>
        <v>2411.2822654984</v>
      </c>
      <c r="Q49" s="105" t="n">
        <f aca="false">Q44-Q46</f>
        <v>2431.36739602698</v>
      </c>
      <c r="R49" s="105" t="n">
        <f aca="false">R44-R46</f>
        <v>2452.19147443636</v>
      </c>
      <c r="S49" s="105" t="n">
        <f aca="false">S44-S46</f>
        <v>2474.22793325169</v>
      </c>
      <c r="T49" s="105" t="n">
        <f aca="false">T44-T46</f>
        <v>2496.69741278</v>
      </c>
      <c r="U49" s="105" t="n">
        <f aca="false">U44-U46</f>
        <v>2518.53131568664</v>
      </c>
      <c r="V49" s="105" t="n">
        <f aca="false">V44-V46</f>
        <v>2540.58798679429</v>
      </c>
      <c r="W49" s="105" t="n">
        <f aca="false">W44-W46</f>
        <v>1433.37580374364</v>
      </c>
      <c r="X49" s="105" t="n">
        <f aca="false">X44-X46</f>
        <v>-144.618969519457</v>
      </c>
      <c r="Y49" s="105" t="n">
        <f aca="false">Y44-Y46</f>
        <v>-169.066908900423</v>
      </c>
      <c r="Z49" s="106"/>
      <c r="AA49" s="96" t="n">
        <f aca="false">SUM(F49:Y49)</f>
        <v>42179.0814348884</v>
      </c>
      <c r="AB49" s="97" t="n">
        <f aca="false">AA49*$C$60</f>
        <v>42179.0814348884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0.12</v>
      </c>
      <c r="D51" s="81"/>
      <c r="E51" s="81" t="n">
        <f aca="false">E49*-$C$51</f>
        <v>-509.21316</v>
      </c>
      <c r="F51" s="81" t="n">
        <f aca="false">F49*-$C$51</f>
        <v>-297.17748</v>
      </c>
      <c r="G51" s="107" t="n">
        <f aca="false">G49*-$C$51</f>
        <v>-283.91016</v>
      </c>
      <c r="H51" s="81" t="n">
        <f aca="false">H49*-$C$51</f>
        <v>-285.52992</v>
      </c>
      <c r="I51" s="81" t="n">
        <f aca="false">I49*-$C$51</f>
        <v>-288.4992</v>
      </c>
      <c r="J51" s="81" t="n">
        <f aca="false">J49*-$C$51</f>
        <v>-277.58308854625</v>
      </c>
      <c r="K51" s="81" t="n">
        <f aca="false">K49*-$C$51</f>
        <v>-279.302549615115</v>
      </c>
      <c r="L51" s="81" t="n">
        <f aca="false">L49*-$C$51</f>
        <v>-281.17410814025</v>
      </c>
      <c r="M51" s="81" t="n">
        <f aca="false">M49*-$C$51</f>
        <v>-283.046559719752</v>
      </c>
      <c r="N51" s="81" t="n">
        <f aca="false">N49*-$C$51</f>
        <v>-284.884309114171</v>
      </c>
      <c r="O51" s="81" t="n">
        <f aca="false">O49*-$C$51</f>
        <v>-287.033311875293</v>
      </c>
      <c r="P51" s="81" t="n">
        <f aca="false">P49*-$C$51</f>
        <v>-289.353871859809</v>
      </c>
      <c r="Q51" s="81" t="n">
        <f aca="false">Q49*-$C$51</f>
        <v>-291.764087523238</v>
      </c>
      <c r="R51" s="81" t="n">
        <f aca="false">R49*-$C$51</f>
        <v>-294.262976932364</v>
      </c>
      <c r="S51" s="81" t="n">
        <f aca="false">S49*-$C$51</f>
        <v>-296.907351990202</v>
      </c>
      <c r="T51" s="81" t="n">
        <f aca="false">T49*-$C$51</f>
        <v>-299.6036895336</v>
      </c>
      <c r="U51" s="81" t="n">
        <f aca="false">U49*-$C$51</f>
        <v>-302.223757882396</v>
      </c>
      <c r="V51" s="81" t="n">
        <f aca="false">V49*-$C$51</f>
        <v>-304.870558415314</v>
      </c>
      <c r="W51" s="81" t="n">
        <f aca="false">W49*-$C$51</f>
        <v>-172.005096449237</v>
      </c>
      <c r="X51" s="81" t="n">
        <f aca="false">X49*-$C$51</f>
        <v>17.3542763423349</v>
      </c>
      <c r="Y51" s="81" t="n">
        <f aca="false">Y49*-$C$51</f>
        <v>20.2880290680507</v>
      </c>
      <c r="AA51" s="96" t="n">
        <f aca="false">SUM(F51:Y51)</f>
        <v>-5061.48977218661</v>
      </c>
      <c r="AB51" s="97" t="n">
        <f aca="false">AA51*$C$60</f>
        <v>-5061.48977218661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774.304652306977</v>
      </c>
      <c r="F52" s="110" t="n">
        <f aca="false">((F49+F51)*-$C$52)+F56</f>
        <v>1318.52956430698</v>
      </c>
      <c r="G52" s="110" t="n">
        <f aca="false">((G49+G51)*-$C$52)+G56</f>
        <v>1352.58235230698</v>
      </c>
      <c r="H52" s="110" t="n">
        <f aca="false">((H49+H51)*-$C$52)+H56</f>
        <v>1464.05191810181</v>
      </c>
      <c r="I52" s="110" t="n">
        <f aca="false">((I49+I51)*-$C$52)+I56</f>
        <v>1456.43076610181</v>
      </c>
      <c r="J52" s="110" t="n">
        <f aca="false">((J49+J51)*-$C$52)+J56</f>
        <v>1600.0757352946</v>
      </c>
      <c r="K52" s="110" t="n">
        <f aca="false">((K49+K51)*-$C$52)+K56</f>
        <v>1595.66245188451</v>
      </c>
      <c r="L52" s="110" t="n">
        <f aca="false">((L49+L51)*-$C$52)+L56</f>
        <v>1590.85878500333</v>
      </c>
      <c r="M52" s="110" t="n">
        <f aca="false">((M49+M51)*-$C$52)+M56</f>
        <v>1701.67977574411</v>
      </c>
      <c r="N52" s="110" t="n">
        <f aca="false">((N49+N51)*-$C$52)+N56</f>
        <v>273.325865418135</v>
      </c>
      <c r="O52" s="110" t="n">
        <f aca="false">((O49+O51)*-$C$52)+O56</f>
        <v>-736.718833813251</v>
      </c>
      <c r="P52" s="110" t="n">
        <f aca="false">((P49+P51)*-$C$52)+P56</f>
        <v>-742.674937773509</v>
      </c>
      <c r="Q52" s="110" t="n">
        <f aca="false">((Q49+Q51)*-$C$52)+Q56</f>
        <v>-748.86115797631</v>
      </c>
      <c r="R52" s="110" t="n">
        <f aca="false">((R49+R51)*-$C$52)+R56</f>
        <v>-755.2749741264</v>
      </c>
      <c r="S52" s="110" t="n">
        <f aca="false">((S49+S51)*-$C$52)+S56</f>
        <v>-762.06220344152</v>
      </c>
      <c r="T52" s="110" t="n">
        <f aca="false">((T49+T51)*-$C$52)+T56</f>
        <v>-768.98280313624</v>
      </c>
      <c r="U52" s="110" t="n">
        <f aca="false">((U49+U51)*-$C$52)+U56</f>
        <v>-775.707645231484</v>
      </c>
      <c r="V52" s="110" t="n">
        <f aca="false">((V49+V51)*-$C$52)+V56</f>
        <v>-782.50109993264</v>
      </c>
      <c r="W52" s="110" t="n">
        <f aca="false">((W49+W51)*-$C$52)+W56</f>
        <v>-441.479747553041</v>
      </c>
      <c r="X52" s="110" t="n">
        <f aca="false">((X49+X51)*-$C$52)+X56</f>
        <v>44.5426426119928</v>
      </c>
      <c r="Y52" s="110" t="n">
        <f aca="false">((Y49+Y51)*-$C$52)+Y56</f>
        <v>52.0726079413301</v>
      </c>
      <c r="AA52" s="96" t="n">
        <f aca="false">SUM(F52:Y52)</f>
        <v>5935.54906173119</v>
      </c>
      <c r="AB52" s="97" t="n">
        <f aca="false">AA52*$C$60</f>
        <v>5935.54906173119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4508.53449230698</v>
      </c>
      <c r="F54" s="105" t="n">
        <f aca="false">SUM(F49:F52)</f>
        <v>3497.83108430698</v>
      </c>
      <c r="G54" s="105" t="n">
        <f aca="false">SUM(G49:G52)</f>
        <v>3434.59019230698</v>
      </c>
      <c r="H54" s="105" t="n">
        <f aca="false">SUM(H49:H52)</f>
        <v>3557.93799810181</v>
      </c>
      <c r="I54" s="105" t="n">
        <f aca="false">SUM(I49:I52)</f>
        <v>3572.09156610181</v>
      </c>
      <c r="J54" s="105" t="n">
        <f aca="false">SUM(J49:J52)</f>
        <v>3635.68505130043</v>
      </c>
      <c r="K54" s="105" t="n">
        <f aca="false">SUM(K49:K52)</f>
        <v>3643.88114906202</v>
      </c>
      <c r="L54" s="105" t="n">
        <f aca="false">SUM(L49:L52)</f>
        <v>3652.8022446985</v>
      </c>
      <c r="M54" s="105" t="n">
        <f aca="false">SUM(M49:M52)</f>
        <v>3777.35454702229</v>
      </c>
      <c r="N54" s="105" t="n">
        <f aca="false">SUM(N49:N52)</f>
        <v>2362.47746558873</v>
      </c>
      <c r="O54" s="105" t="n">
        <f aca="false">SUM(O49:O52)</f>
        <v>1368.1921199389</v>
      </c>
      <c r="P54" s="105" t="n">
        <f aca="false">SUM(P49:P52)</f>
        <v>1379.25345586509</v>
      </c>
      <c r="Q54" s="105" t="n">
        <f aca="false">SUM(Q49:Q52)</f>
        <v>1390.74215052743</v>
      </c>
      <c r="R54" s="105" t="n">
        <f aca="false">SUM(R49:R52)</f>
        <v>1402.6535233776</v>
      </c>
      <c r="S54" s="105" t="n">
        <f aca="false">SUM(S49:S52)</f>
        <v>1415.25837781997</v>
      </c>
      <c r="T54" s="105" t="n">
        <f aca="false">SUM(T49:T52)</f>
        <v>1428.11092011016</v>
      </c>
      <c r="U54" s="105" t="n">
        <f aca="false">SUM(U49:U52)</f>
        <v>1440.59991257276</v>
      </c>
      <c r="V54" s="105" t="n">
        <f aca="false">SUM(V49:V52)</f>
        <v>1453.21632844633</v>
      </c>
      <c r="W54" s="105" t="n">
        <f aca="false">SUM(W49:W52)</f>
        <v>819.890959741362</v>
      </c>
      <c r="X54" s="105" t="n">
        <f aca="false">SUM(X49:X52)</f>
        <v>-82.7220505651295</v>
      </c>
      <c r="Y54" s="105" t="n">
        <f aca="false">SUM(Y49:Y52)</f>
        <v>-96.7062718910417</v>
      </c>
      <c r="Z54" s="106"/>
      <c r="AA54" s="96" t="n">
        <f aca="false">SUM(F54:Y54)</f>
        <v>43053.140724433</v>
      </c>
      <c r="AB54" s="97" t="n">
        <f aca="false">AA54*$C$60</f>
        <v>43053.140724433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f aca="false">[7]TAX!F$48</f>
        <v>2081.28509630698</v>
      </c>
      <c r="F56" s="111" t="n">
        <f aca="false">[7]TAX!G$48</f>
        <v>2081.28509630698</v>
      </c>
      <c r="G56" s="111" t="n">
        <f aca="false">[7]TAX!H$48</f>
        <v>2081.28509630698</v>
      </c>
      <c r="H56" s="111" t="n">
        <f aca="false">[7]TAX!I$48</f>
        <v>2196.91204610181</v>
      </c>
      <c r="I56" s="111" t="n">
        <f aca="false">[7]TAX!J$48</f>
        <v>2196.91204610181</v>
      </c>
      <c r="J56" s="111" t="n">
        <f aca="false">[7]TAX!K$48</f>
        <v>2312.53899589664</v>
      </c>
      <c r="K56" s="111" t="n">
        <f aca="false">[7]TAX!L$48</f>
        <v>2312.53899589664</v>
      </c>
      <c r="L56" s="111" t="n">
        <f aca="false">[7]TAX!M$48</f>
        <v>2312.53899589664</v>
      </c>
      <c r="M56" s="111" t="n">
        <f aca="false">[7]TAX!N$48</f>
        <v>2428.16594569147</v>
      </c>
      <c r="N56" s="111" t="n">
        <f aca="false">[7]TAX!O$48</f>
        <v>1004.52892547784</v>
      </c>
      <c r="O56" s="111" t="n">
        <f aca="false">[7]TAX!P$48</f>
        <v>0</v>
      </c>
      <c r="P56" s="111" t="n">
        <f aca="false">[7]TAX!Q$48</f>
        <v>0</v>
      </c>
      <c r="Q56" s="111" t="n">
        <f aca="false">[7]TAX!R$48</f>
        <v>0</v>
      </c>
      <c r="R56" s="111" t="n">
        <f aca="false">[7]TAX!S$48</f>
        <v>0</v>
      </c>
      <c r="S56" s="111" t="n">
        <f aca="false">[7]TAX!T$48</f>
        <v>0</v>
      </c>
      <c r="T56" s="111" t="n">
        <f aca="false">[7]TAX!U$48</f>
        <v>0</v>
      </c>
      <c r="U56" s="111" t="n">
        <f aca="false">[7]TAX!V$48</f>
        <v>0</v>
      </c>
      <c r="V56" s="111" t="n">
        <f aca="false">[7]TAX!W$48</f>
        <v>0</v>
      </c>
      <c r="W56" s="111" t="n">
        <f aca="false">[7]TAX!X$48</f>
        <v>0</v>
      </c>
      <c r="X56" s="111" t="n">
        <f aca="false">[7]TAX!Y$48</f>
        <v>0</v>
      </c>
      <c r="Y56" s="111" t="n">
        <f aca="false">[7]TAX!Z$48</f>
        <v>0</v>
      </c>
      <c r="AA56" s="96" t="n">
        <f aca="false">SUM(F56:Y56)</f>
        <v>18926.7061436768</v>
      </c>
      <c r="AB56" s="97" t="n">
        <f aca="false">AA56*$C$60</f>
        <v>18926.7061436768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0.332758575442708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1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40210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4243.443</v>
      </c>
      <c r="F64" s="45" t="n">
        <f aca="false">F39</f>
        <v>3951.479</v>
      </c>
      <c r="G64" s="45" t="n">
        <f aca="false">G39</f>
        <v>3840.918</v>
      </c>
      <c r="H64" s="45" t="n">
        <f aca="false">H39</f>
        <v>3854.416</v>
      </c>
      <c r="I64" s="45" t="n">
        <f aca="false">I39</f>
        <v>3879.16</v>
      </c>
      <c r="J64" s="45" t="n">
        <f aca="false">J39</f>
        <v>3788.19240455208</v>
      </c>
      <c r="K64" s="45" t="n">
        <f aca="false">K39</f>
        <v>3802.52124679263</v>
      </c>
      <c r="L64" s="45" t="n">
        <f aca="false">L39</f>
        <v>3818.11756783541</v>
      </c>
      <c r="M64" s="45" t="n">
        <f aca="false">M39</f>
        <v>3833.72133099793</v>
      </c>
      <c r="N64" s="45" t="n">
        <f aca="false">N39</f>
        <v>3849.03590928476</v>
      </c>
      <c r="O64" s="45" t="n">
        <f aca="false">O39</f>
        <v>3866.94426562744</v>
      </c>
      <c r="P64" s="45" t="n">
        <f aca="false">P39</f>
        <v>3886.2822654984</v>
      </c>
      <c r="Q64" s="45" t="n">
        <f aca="false">Q39</f>
        <v>3906.36739602698</v>
      </c>
      <c r="R64" s="45" t="n">
        <f aca="false">R39</f>
        <v>3927.19147443636</v>
      </c>
      <c r="S64" s="45" t="n">
        <f aca="false">S39</f>
        <v>3949.22793325169</v>
      </c>
      <c r="T64" s="45" t="n">
        <f aca="false">T39</f>
        <v>3971.69741278</v>
      </c>
      <c r="U64" s="45" t="n">
        <f aca="false">U39</f>
        <v>3993.53131568664</v>
      </c>
      <c r="V64" s="45" t="n">
        <f aca="false">V39</f>
        <v>4015.58798679429</v>
      </c>
      <c r="W64" s="45" t="n">
        <f aca="false">W39</f>
        <v>2908.37580374364</v>
      </c>
      <c r="X64" s="45" t="n">
        <f aca="false">X39</f>
        <v>1330.38103048054</v>
      </c>
      <c r="Y64" s="45" t="n">
        <f aca="false">Y39</f>
        <v>1305.93309109958</v>
      </c>
      <c r="AA64" s="96" t="n">
        <f aca="false">SUM(F64:Y64)</f>
        <v>71679.0814348884</v>
      </c>
      <c r="AB64" s="97" t="n">
        <f aca="false">AA64*$C$60</f>
        <v>71679.0814348884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v>0</v>
      </c>
      <c r="F66" s="120" t="n">
        <v>0</v>
      </c>
      <c r="G66" s="120" t="n">
        <v>0</v>
      </c>
      <c r="H66" s="120" t="n">
        <v>0</v>
      </c>
      <c r="I66" s="120" t="n">
        <v>0</v>
      </c>
      <c r="J66" s="120" t="n">
        <v>0</v>
      </c>
      <c r="K66" s="120" t="n">
        <v>0</v>
      </c>
      <c r="L66" s="120" t="n">
        <v>0</v>
      </c>
      <c r="M66" s="120" t="n">
        <v>0</v>
      </c>
      <c r="N66" s="120" t="n">
        <v>0</v>
      </c>
      <c r="O66" s="120" t="n">
        <v>0</v>
      </c>
      <c r="P66" s="120" t="n">
        <v>0</v>
      </c>
      <c r="Q66" s="120" t="n">
        <v>0</v>
      </c>
      <c r="R66" s="120" t="n">
        <v>0</v>
      </c>
      <c r="S66" s="120" t="n">
        <v>0</v>
      </c>
      <c r="T66" s="120" t="n">
        <v>0</v>
      </c>
      <c r="U66" s="120" t="n">
        <v>0</v>
      </c>
      <c r="V66" s="120" t="n">
        <v>0</v>
      </c>
      <c r="W66" s="120" t="n">
        <v>0</v>
      </c>
      <c r="X66" s="120" t="n">
        <v>0</v>
      </c>
      <c r="Y66" s="120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4243.443</v>
      </c>
      <c r="F69" s="122" t="n">
        <f aca="false">SUM(F64:F66)</f>
        <v>3951.479</v>
      </c>
      <c r="G69" s="122" t="n">
        <f aca="false">SUM(G64:G66)</f>
        <v>3840.918</v>
      </c>
      <c r="H69" s="122" t="n">
        <f aca="false">SUM(H64:H66)</f>
        <v>3854.416</v>
      </c>
      <c r="I69" s="122" t="n">
        <f aca="false">SUM(I64:I66)</f>
        <v>3879.16</v>
      </c>
      <c r="J69" s="122" t="n">
        <f aca="false">SUM(J64:J66)</f>
        <v>3788.19240455208</v>
      </c>
      <c r="K69" s="122" t="n">
        <f aca="false">SUM(K64:K66)</f>
        <v>3802.52124679263</v>
      </c>
      <c r="L69" s="122" t="n">
        <f aca="false">SUM(L64:L66)</f>
        <v>3818.11756783541</v>
      </c>
      <c r="M69" s="122" t="n">
        <f aca="false">SUM(M64:M66)</f>
        <v>3833.72133099793</v>
      </c>
      <c r="N69" s="122" t="n">
        <f aca="false">SUM(N64:N66)</f>
        <v>3849.03590928476</v>
      </c>
      <c r="O69" s="122" t="n">
        <f aca="false">SUM(O64:O66)</f>
        <v>3866.94426562744</v>
      </c>
      <c r="P69" s="122" t="n">
        <f aca="false">SUM(P64:P66)</f>
        <v>3886.2822654984</v>
      </c>
      <c r="Q69" s="122" t="n">
        <f aca="false">SUM(Q64:Q66)</f>
        <v>3906.36739602698</v>
      </c>
      <c r="R69" s="122" t="n">
        <f aca="false">SUM(R64:R66)</f>
        <v>3927.19147443636</v>
      </c>
      <c r="S69" s="122" t="n">
        <f aca="false">SUM(S64:S66)</f>
        <v>3949.22793325169</v>
      </c>
      <c r="T69" s="122" t="n">
        <f aca="false">SUM(T64:T66)</f>
        <v>3971.69741278</v>
      </c>
      <c r="U69" s="122" t="n">
        <f aca="false">SUM(U64:U66)</f>
        <v>3993.53131568664</v>
      </c>
      <c r="V69" s="122" t="n">
        <f aca="false">SUM(V64:V66)</f>
        <v>4015.58798679429</v>
      </c>
      <c r="W69" s="122" t="n">
        <f aca="false">SUM(W64:W66)</f>
        <v>2908.37580374364</v>
      </c>
      <c r="X69" s="122" t="n">
        <f aca="false">SUM(X64:X66)</f>
        <v>1330.38103048054</v>
      </c>
      <c r="Y69" s="122" t="n">
        <f aca="false">SUM(Y64:Y66)</f>
        <v>1305.93309109958</v>
      </c>
      <c r="Z69" s="106"/>
      <c r="AA69" s="96" t="n">
        <f aca="false">SUM(F69:Y69)</f>
        <v>71679.0814348884</v>
      </c>
      <c r="AB69" s="97" t="n">
        <f aca="false">AA69*$C$60</f>
        <v>71679.0814348884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2097.8406905298</v>
      </c>
      <c r="G71" s="119" t="n">
        <f aca="false">G89</f>
        <v>4418.60502004768</v>
      </c>
      <c r="H71" s="119" t="n">
        <f aca="false">H89</f>
        <v>1987.82070642861</v>
      </c>
      <c r="I71" s="119" t="n">
        <f aca="false">I89</f>
        <v>522.225972657163</v>
      </c>
      <c r="J71" s="119" t="n">
        <f aca="false">J89</f>
        <v>561.160103508873</v>
      </c>
      <c r="K71" s="119" t="n">
        <f aca="false">K89</f>
        <v>-536.225867298663</v>
      </c>
      <c r="L71" s="119" t="n">
        <f aca="false">L89</f>
        <v>-1634.15431903356</v>
      </c>
      <c r="M71" s="119" t="n">
        <f aca="false">M89</f>
        <v>-1640.83272966711</v>
      </c>
      <c r="N71" s="119" t="n">
        <f aca="false">N89</f>
        <v>-1647.38736917388</v>
      </c>
      <c r="O71" s="119" t="n">
        <f aca="false">O89</f>
        <v>-1655.05214568854</v>
      </c>
      <c r="P71" s="119" t="n">
        <f aca="false">P89</f>
        <v>-1663.32880963332</v>
      </c>
      <c r="Q71" s="119" t="n">
        <f aca="false">Q89</f>
        <v>-1671.92524549955</v>
      </c>
      <c r="R71" s="119" t="n">
        <f aca="false">R89</f>
        <v>-1680.83795105876</v>
      </c>
      <c r="S71" s="119" t="n">
        <f aca="false">S89</f>
        <v>-1690.26955543172</v>
      </c>
      <c r="T71" s="119" t="n">
        <f aca="false">T89</f>
        <v>-1699.88649266984</v>
      </c>
      <c r="U71" s="119" t="n">
        <f aca="false">U89</f>
        <v>-1709.23140311388</v>
      </c>
      <c r="V71" s="119" t="n">
        <f aca="false">V89</f>
        <v>-1718.67165834795</v>
      </c>
      <c r="W71" s="119" t="n">
        <f aca="false">W89</f>
        <v>-1244.78484400228</v>
      </c>
      <c r="X71" s="119" t="n">
        <f aca="false">X89</f>
        <v>-569.403081045672</v>
      </c>
      <c r="Y71" s="119" t="n">
        <f aca="false">Y89</f>
        <v>-558.939362990619</v>
      </c>
      <c r="AA71" s="96" t="n">
        <f aca="false">SUM(F71:Y71)</f>
        <v>-11733.2783414832</v>
      </c>
      <c r="AB71" s="97" t="n">
        <f aca="false">AA71*$C$60</f>
        <v>-11733.2783414832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4243.443</v>
      </c>
      <c r="F73" s="122" t="n">
        <f aca="false">F69+F71</f>
        <v>6049.3196905298</v>
      </c>
      <c r="G73" s="122" t="n">
        <f aca="false">G69+G71</f>
        <v>8259.52302004768</v>
      </c>
      <c r="H73" s="122" t="n">
        <f aca="false">H69+H71</f>
        <v>5842.23670642861</v>
      </c>
      <c r="I73" s="122" t="n">
        <f aca="false">I69+I71</f>
        <v>4401.38597265716</v>
      </c>
      <c r="J73" s="122" t="n">
        <f aca="false">J69+J71</f>
        <v>4349.35250806095</v>
      </c>
      <c r="K73" s="122" t="n">
        <f aca="false">K69+K71</f>
        <v>3266.29537949396</v>
      </c>
      <c r="L73" s="122" t="n">
        <f aca="false">L69+L71</f>
        <v>2183.96324880186</v>
      </c>
      <c r="M73" s="122" t="n">
        <f aca="false">M69+M71</f>
        <v>2192.88860133082</v>
      </c>
      <c r="N73" s="122" t="n">
        <f aca="false">N69+N71</f>
        <v>2201.64854011088</v>
      </c>
      <c r="O73" s="122" t="n">
        <f aca="false">O69+O71</f>
        <v>2211.8921199389</v>
      </c>
      <c r="P73" s="122" t="n">
        <f aca="false">P69+P71</f>
        <v>2222.95345586509</v>
      </c>
      <c r="Q73" s="122" t="n">
        <f aca="false">Q69+Q71</f>
        <v>2234.44215052743</v>
      </c>
      <c r="R73" s="122" t="n">
        <f aca="false">R69+R71</f>
        <v>2246.3535233776</v>
      </c>
      <c r="S73" s="122" t="n">
        <f aca="false">S69+S71</f>
        <v>2258.95837781997</v>
      </c>
      <c r="T73" s="122" t="n">
        <f aca="false">T69+T71</f>
        <v>2271.81092011016</v>
      </c>
      <c r="U73" s="122" t="n">
        <f aca="false">U69+U71</f>
        <v>2284.29991257276</v>
      </c>
      <c r="V73" s="122" t="n">
        <f aca="false">V69+V71</f>
        <v>2296.91632844633</v>
      </c>
      <c r="W73" s="122" t="n">
        <f aca="false">W69+W71</f>
        <v>1663.59095974136</v>
      </c>
      <c r="X73" s="122" t="n">
        <f aca="false">X69+X71</f>
        <v>760.977949434871</v>
      </c>
      <c r="Y73" s="122" t="n">
        <f aca="false">Y69+Y71</f>
        <v>746.993728108958</v>
      </c>
      <c r="Z73" s="106"/>
      <c r="AA73" s="96" t="n">
        <f aca="false">SUM(F73:Y73)</f>
        <v>59945.8030934051</v>
      </c>
      <c r="AB73" s="97" t="n">
        <f aca="false">AA73*$C$60</f>
        <v>59945.8030934051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1</v>
      </c>
      <c r="D76" s="122"/>
      <c r="E76" s="122" t="n">
        <f aca="false">$C$76*E54</f>
        <v>4508.53449230698</v>
      </c>
      <c r="F76" s="122" t="n">
        <f aca="false">$C$76*F54</f>
        <v>3497.83108430698</v>
      </c>
      <c r="G76" s="122" t="n">
        <f aca="false">$C$76*G54</f>
        <v>3434.59019230698</v>
      </c>
      <c r="H76" s="122" t="n">
        <f aca="false">$C$76*H54</f>
        <v>3557.93799810181</v>
      </c>
      <c r="I76" s="122" t="n">
        <f aca="false">$C$76*I54</f>
        <v>3572.09156610181</v>
      </c>
      <c r="J76" s="122" t="n">
        <f aca="false">$C$76*J54</f>
        <v>3635.68505130043</v>
      </c>
      <c r="K76" s="122" t="n">
        <f aca="false">$C$76*K54</f>
        <v>3643.88114906202</v>
      </c>
      <c r="L76" s="122" t="n">
        <f aca="false">$C$76*L54</f>
        <v>3652.8022446985</v>
      </c>
      <c r="M76" s="122" t="n">
        <f aca="false">$C$76*M54</f>
        <v>3777.35454702229</v>
      </c>
      <c r="N76" s="122" t="n">
        <f aca="false">$C$76*N54</f>
        <v>2362.47746558873</v>
      </c>
      <c r="O76" s="122" t="n">
        <f aca="false">$C$76*O54</f>
        <v>1368.1921199389</v>
      </c>
      <c r="P76" s="122" t="n">
        <f aca="false">$C$76*P54</f>
        <v>1379.25345586509</v>
      </c>
      <c r="Q76" s="122" t="n">
        <f aca="false">$C$76*Q54</f>
        <v>1390.74215052743</v>
      </c>
      <c r="R76" s="122" t="n">
        <f aca="false">$C$76*R54</f>
        <v>1402.6535233776</v>
      </c>
      <c r="S76" s="122" t="n">
        <f aca="false">$C$76*S54</f>
        <v>1415.25837781997</v>
      </c>
      <c r="T76" s="122" t="n">
        <f aca="false">$C$76*T54</f>
        <v>1428.11092011016</v>
      </c>
      <c r="U76" s="122" t="n">
        <f aca="false">$C$76*U54</f>
        <v>1440.59991257276</v>
      </c>
      <c r="V76" s="122" t="n">
        <f aca="false">$C$76*V54</f>
        <v>1453.21632844633</v>
      </c>
      <c r="W76" s="122" t="n">
        <f aca="false">$C$76*W54</f>
        <v>819.890959741362</v>
      </c>
      <c r="X76" s="122" t="n">
        <f aca="false">$C$76*X54</f>
        <v>-82.7220505651295</v>
      </c>
      <c r="Y76" s="122" t="n">
        <f aca="false">$C$76*Y54</f>
        <v>-96.7062718910417</v>
      </c>
      <c r="AA76" s="96" t="n">
        <f aca="false">SUM(F76:Y76)</f>
        <v>43053.140724433</v>
      </c>
      <c r="AB76" s="97" t="n">
        <f aca="false">AA76</f>
        <v>43053.140724433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1</v>
      </c>
      <c r="D77" s="122"/>
      <c r="E77" s="122" t="n">
        <f aca="false">$C$77*E73</f>
        <v>4243.443</v>
      </c>
      <c r="F77" s="122" t="n">
        <f aca="false">$C$77*F73</f>
        <v>6049.3196905298</v>
      </c>
      <c r="G77" s="122" t="n">
        <f aca="false">$C$77*G73</f>
        <v>8259.52302004768</v>
      </c>
      <c r="H77" s="122" t="n">
        <f aca="false">$C$77*H73</f>
        <v>5842.23670642861</v>
      </c>
      <c r="I77" s="122" t="n">
        <f aca="false">$C$77*I73</f>
        <v>4401.38597265716</v>
      </c>
      <c r="J77" s="122" t="n">
        <f aca="false">$C$77*J73</f>
        <v>4349.35250806095</v>
      </c>
      <c r="K77" s="122" t="n">
        <f aca="false">$C$77*K73</f>
        <v>3266.29537949396</v>
      </c>
      <c r="L77" s="122" t="n">
        <f aca="false">$C$77*L73</f>
        <v>2183.96324880186</v>
      </c>
      <c r="M77" s="122" t="n">
        <f aca="false">$C$77*M73</f>
        <v>2192.88860133082</v>
      </c>
      <c r="N77" s="122" t="n">
        <f aca="false">$C$77*N73</f>
        <v>2201.64854011088</v>
      </c>
      <c r="O77" s="122" t="n">
        <f aca="false">$C$77*O73</f>
        <v>2211.8921199389</v>
      </c>
      <c r="P77" s="122" t="n">
        <f aca="false">$C$77*P73</f>
        <v>2222.95345586509</v>
      </c>
      <c r="Q77" s="122" t="n">
        <f aca="false">$C$77*Q73</f>
        <v>2234.44215052743</v>
      </c>
      <c r="R77" s="122" t="n">
        <f aca="false">$C$77*R73</f>
        <v>2246.3535233776</v>
      </c>
      <c r="S77" s="122" t="n">
        <f aca="false">$C$77*S73</f>
        <v>2258.95837781997</v>
      </c>
      <c r="T77" s="122" t="n">
        <f aca="false">$C$77*T73</f>
        <v>2271.81092011016</v>
      </c>
      <c r="U77" s="122" t="n">
        <f aca="false">$C$77*U73</f>
        <v>2284.29991257276</v>
      </c>
      <c r="V77" s="122" t="n">
        <f aca="false">$C$77*V73</f>
        <v>2296.91632844633</v>
      </c>
      <c r="W77" s="122" t="n">
        <f aca="false">$C$77*W73</f>
        <v>1663.59095974136</v>
      </c>
      <c r="X77" s="122" t="n">
        <f aca="false">$C$77*X73</f>
        <v>760.977949434871</v>
      </c>
      <c r="Y77" s="122" t="n">
        <f aca="false">$C$77*Y73</f>
        <v>746.993728108958</v>
      </c>
      <c r="AA77" s="96" t="n">
        <f aca="false">SUM(F77:Y77)</f>
        <v>59945.8030934051</v>
      </c>
      <c r="AB77" s="97" t="n">
        <f aca="false">AA77</f>
        <v>59945.8030934051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40210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3951.479</v>
      </c>
      <c r="G88" s="133" t="n">
        <f aca="false">G69</f>
        <v>3840.918</v>
      </c>
      <c r="H88" s="133" t="n">
        <f aca="false">H69</f>
        <v>3854.416</v>
      </c>
      <c r="I88" s="133" t="n">
        <f aca="false">I69</f>
        <v>3879.16</v>
      </c>
      <c r="J88" s="133" t="n">
        <f aca="false">J69</f>
        <v>3788.19240455208</v>
      </c>
      <c r="K88" s="133" t="n">
        <f aca="false">K69</f>
        <v>3802.52124679263</v>
      </c>
      <c r="L88" s="133" t="n">
        <f aca="false">L69</f>
        <v>3818.11756783541</v>
      </c>
      <c r="M88" s="133" t="n">
        <f aca="false">M69</f>
        <v>3833.72133099793</v>
      </c>
      <c r="N88" s="133" t="n">
        <f aca="false">N69</f>
        <v>3849.03590928476</v>
      </c>
      <c r="O88" s="133" t="n">
        <f aca="false">O69</f>
        <v>3866.94426562744</v>
      </c>
      <c r="P88" s="133" t="n">
        <f aca="false">P69</f>
        <v>3886.2822654984</v>
      </c>
      <c r="Q88" s="133" t="n">
        <f aca="false">Q69</f>
        <v>3906.36739602698</v>
      </c>
      <c r="R88" s="133" t="n">
        <f aca="false">R69</f>
        <v>3927.19147443636</v>
      </c>
      <c r="S88" s="133" t="n">
        <f aca="false">S69</f>
        <v>3949.22793325169</v>
      </c>
      <c r="T88" s="133" t="n">
        <f aca="false">T69</f>
        <v>3971.69741278</v>
      </c>
      <c r="U88" s="133" t="n">
        <f aca="false">U69</f>
        <v>3993.53131568664</v>
      </c>
      <c r="V88" s="133" t="n">
        <f aca="false">V69</f>
        <v>4015.58798679429</v>
      </c>
      <c r="W88" s="133" t="n">
        <f aca="false">W69</f>
        <v>2908.37580374364</v>
      </c>
      <c r="X88" s="133" t="n">
        <f aca="false">X69</f>
        <v>1330.38103048054</v>
      </c>
      <c r="Y88" s="133" t="n">
        <f aca="false">Y69</f>
        <v>1305.93309109958</v>
      </c>
      <c r="Z88" s="89"/>
      <c r="AA88" s="96" t="n">
        <f aca="false">SUM(F88:Y88)</f>
        <v>71679.0814348884</v>
      </c>
      <c r="AB88" s="97" t="n">
        <f aca="false">AA88*$C$60</f>
        <v>71679.0814348884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2097.8406905298</v>
      </c>
      <c r="G89" s="134" t="n">
        <f aca="false">G126+G127</f>
        <v>4418.60502004768</v>
      </c>
      <c r="H89" s="134" t="n">
        <f aca="false">H126+H127</f>
        <v>1987.82070642861</v>
      </c>
      <c r="I89" s="134" t="n">
        <f aca="false">I126+I127</f>
        <v>522.225972657163</v>
      </c>
      <c r="J89" s="134" t="n">
        <f aca="false">J126+J127</f>
        <v>561.160103508873</v>
      </c>
      <c r="K89" s="134" t="n">
        <f aca="false">K126+K127</f>
        <v>-536.225867298663</v>
      </c>
      <c r="L89" s="134" t="n">
        <f aca="false">L126+L127</f>
        <v>-1634.15431903356</v>
      </c>
      <c r="M89" s="134" t="n">
        <f aca="false">M126+M127</f>
        <v>-1640.83272966711</v>
      </c>
      <c r="N89" s="134" t="n">
        <f aca="false">N126+N127</f>
        <v>-1647.38736917388</v>
      </c>
      <c r="O89" s="134" t="n">
        <f aca="false">O126+O127</f>
        <v>-1655.05214568854</v>
      </c>
      <c r="P89" s="134" t="n">
        <f aca="false">P126+P127</f>
        <v>-1663.32880963332</v>
      </c>
      <c r="Q89" s="134" t="n">
        <f aca="false">Q126+Q127</f>
        <v>-1671.92524549955</v>
      </c>
      <c r="R89" s="134" t="n">
        <f aca="false">R126+R127</f>
        <v>-1680.83795105876</v>
      </c>
      <c r="S89" s="134" t="n">
        <f aca="false">S126+S127</f>
        <v>-1690.26955543172</v>
      </c>
      <c r="T89" s="134" t="n">
        <f aca="false">T126+T127</f>
        <v>-1699.88649266984</v>
      </c>
      <c r="U89" s="134" t="n">
        <f aca="false">U126+U127</f>
        <v>-1709.23140311388</v>
      </c>
      <c r="V89" s="134" t="n">
        <f aca="false">V126+V127</f>
        <v>-1718.67165834795</v>
      </c>
      <c r="W89" s="134" t="n">
        <f aca="false">W126+W127</f>
        <v>-1244.78484400228</v>
      </c>
      <c r="X89" s="134" t="n">
        <f aca="false">X126+X127</f>
        <v>-569.403081045672</v>
      </c>
      <c r="Y89" s="134" t="n">
        <f aca="false">Y126+Y127</f>
        <v>-558.939362990619</v>
      </c>
      <c r="Z89" s="89"/>
      <c r="AA89" s="96" t="n">
        <f aca="false">SUM(F89:Y89)</f>
        <v>-11733.2783414832</v>
      </c>
      <c r="AB89" s="97" t="n">
        <f aca="false">AA89*$C$60</f>
        <v>-11733.2783414832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2081.28509630698</v>
      </c>
      <c r="G90" s="134" t="n">
        <f aca="false">G56</f>
        <v>2081.28509630698</v>
      </c>
      <c r="H90" s="134" t="n">
        <f aca="false">H56</f>
        <v>2196.91204610181</v>
      </c>
      <c r="I90" s="134" t="n">
        <f aca="false">I56</f>
        <v>2196.91204610181</v>
      </c>
      <c r="J90" s="134" t="n">
        <f aca="false">J56</f>
        <v>2312.53899589664</v>
      </c>
      <c r="K90" s="134" t="n">
        <f aca="false">K56</f>
        <v>2312.53899589664</v>
      </c>
      <c r="L90" s="134" t="n">
        <f aca="false">L56</f>
        <v>2312.53899589664</v>
      </c>
      <c r="M90" s="134" t="n">
        <f aca="false">M56</f>
        <v>2428.16594569147</v>
      </c>
      <c r="N90" s="134" t="n">
        <f aca="false">N56</f>
        <v>1004.52892547784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18926.7061436768</v>
      </c>
      <c r="AB90" s="97" t="n">
        <f aca="false">AA90*$C$60</f>
        <v>18926.7061436768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v>0</v>
      </c>
      <c r="Y91" s="135" t="n">
        <f aca="false">Y99</f>
        <v>10447.4647287966</v>
      </c>
      <c r="Z91" s="89"/>
      <c r="AA91" s="96" t="n">
        <f aca="false">SUM(F91:Y91)</f>
        <v>10447.4647287966</v>
      </c>
      <c r="AB91" s="97" t="n">
        <f aca="false">AA91*$C$60</f>
        <v>10447.4647287966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-49183.1996693899</v>
      </c>
      <c r="F92" s="133" t="n">
        <f aca="false">SUM(F88:F91)</f>
        <v>8130.60478683677</v>
      </c>
      <c r="G92" s="133" t="n">
        <f aca="false">SUM(G88:G91)</f>
        <v>10340.8081163547</v>
      </c>
      <c r="H92" s="133" t="n">
        <f aca="false">SUM(H88:H91)</f>
        <v>8039.14875253041</v>
      </c>
      <c r="I92" s="133" t="n">
        <f aca="false">SUM(I88:I91)</f>
        <v>6598.29801875897</v>
      </c>
      <c r="J92" s="133" t="n">
        <f aca="false">SUM(J88:J91)</f>
        <v>6661.89150395759</v>
      </c>
      <c r="K92" s="133" t="n">
        <f aca="false">SUM(K88:K91)</f>
        <v>5578.83437539061</v>
      </c>
      <c r="L92" s="133" t="n">
        <f aca="false">SUM(L88:L91)</f>
        <v>4496.5022446985</v>
      </c>
      <c r="M92" s="133" t="n">
        <f aca="false">SUM(M88:M91)</f>
        <v>4621.05454702229</v>
      </c>
      <c r="N92" s="133" t="n">
        <f aca="false">SUM(N88:N91)</f>
        <v>3206.17746558873</v>
      </c>
      <c r="O92" s="133" t="n">
        <f aca="false">SUM(O88:O91)</f>
        <v>2211.8921199389</v>
      </c>
      <c r="P92" s="133" t="n">
        <f aca="false">SUM(P88:P91)</f>
        <v>2222.95345586509</v>
      </c>
      <c r="Q92" s="133" t="n">
        <f aca="false">SUM(Q88:Q91)</f>
        <v>2234.44215052743</v>
      </c>
      <c r="R92" s="133" t="n">
        <f aca="false">SUM(R88:R91)</f>
        <v>2246.3535233776</v>
      </c>
      <c r="S92" s="133" t="n">
        <f aca="false">SUM(S88:S91)</f>
        <v>2258.95837781997</v>
      </c>
      <c r="T92" s="133" t="n">
        <f aca="false">SUM(T88:T91)</f>
        <v>2271.81092011016</v>
      </c>
      <c r="U92" s="133" t="n">
        <f aca="false">SUM(U88:U91)</f>
        <v>2284.29991257276</v>
      </c>
      <c r="V92" s="133" t="n">
        <f aca="false">SUM(V88:V91)</f>
        <v>2296.91632844633</v>
      </c>
      <c r="W92" s="133" t="n">
        <f aca="false">SUM(W88:W91)</f>
        <v>1663.59095974136</v>
      </c>
      <c r="X92" s="133" t="n">
        <f aca="false">SUM(X88:X91)</f>
        <v>760.977949434871</v>
      </c>
      <c r="Y92" s="133" t="n">
        <f aca="false">SUM(Y88:Y91)</f>
        <v>11194.4584569056</v>
      </c>
      <c r="Z92" s="89"/>
      <c r="AA92" s="96" t="n">
        <f aca="false">SUM(F92:Y92)</f>
        <v>89319.9739658786</v>
      </c>
      <c r="AB92" s="97" t="n">
        <f aca="false">AA92*$C$60</f>
        <v>89319.9739658786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2.36468622460961E-011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144</v>
      </c>
      <c r="V95" s="144"/>
      <c r="W95" s="144"/>
      <c r="X95" s="144"/>
      <c r="Y95" s="145" t="n">
        <f aca="false">Y39</f>
        <v>1305.93309109958</v>
      </c>
      <c r="Z95" s="89"/>
      <c r="AA95" s="96" t="n">
        <f aca="false">SUM(F95:Y95)</f>
        <v>1305.93309109958</v>
      </c>
      <c r="AB95" s="97" t="n">
        <f aca="false">AA95*$C$60</f>
        <v>1305.93309109958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1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1305.93309109958</v>
      </c>
      <c r="Z97" s="89"/>
      <c r="AA97" s="96" t="n">
        <f aca="false">SUM(F97:Y97)</f>
        <v>1305.93309109958</v>
      </c>
      <c r="AB97" s="97" t="n">
        <f aca="false">AA97*$C$60</f>
        <v>1305.93309109958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8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10447.4647287966</v>
      </c>
      <c r="Z99" s="89"/>
      <c r="AA99" s="96" t="n">
        <f aca="false">SUM(F99:Y99)</f>
        <v>10447.4647287966</v>
      </c>
      <c r="AB99" s="97" t="n">
        <f aca="false">AA99*$C$60</f>
        <v>10447.4647287966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49183.1996693899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49183.1996693899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44264.8797024509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40210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44264.8797024509</v>
      </c>
      <c r="E109" s="89"/>
      <c r="F109" s="137" t="n">
        <f aca="false">ROUND(D109/$B$109,0)</f>
        <v>1475</v>
      </c>
      <c r="G109" s="137" t="n">
        <f aca="false">F109</f>
        <v>1475</v>
      </c>
      <c r="H109" s="137" t="n">
        <f aca="false">G109</f>
        <v>1475</v>
      </c>
      <c r="I109" s="137" t="n">
        <f aca="false">H109</f>
        <v>1475</v>
      </c>
      <c r="J109" s="137" t="n">
        <f aca="false">I109</f>
        <v>1475</v>
      </c>
      <c r="K109" s="137" t="n">
        <f aca="false">J109</f>
        <v>1475</v>
      </c>
      <c r="L109" s="137" t="n">
        <f aca="false">K109</f>
        <v>1475</v>
      </c>
      <c r="M109" s="137" t="n">
        <f aca="false">L109</f>
        <v>1475</v>
      </c>
      <c r="N109" s="137" t="n">
        <f aca="false">M109</f>
        <v>1475</v>
      </c>
      <c r="O109" s="137" t="n">
        <f aca="false">N109</f>
        <v>1475</v>
      </c>
      <c r="P109" s="137" t="n">
        <f aca="false">O109</f>
        <v>1475</v>
      </c>
      <c r="Q109" s="137" t="n">
        <f aca="false">P109</f>
        <v>1475</v>
      </c>
      <c r="R109" s="137" t="n">
        <f aca="false">Q109</f>
        <v>1475</v>
      </c>
      <c r="S109" s="137" t="n">
        <f aca="false">R109</f>
        <v>1475</v>
      </c>
      <c r="T109" s="137" t="n">
        <f aca="false">S109</f>
        <v>1475</v>
      </c>
      <c r="U109" s="137" t="n">
        <f aca="false">T109</f>
        <v>1475</v>
      </c>
      <c r="V109" s="137" t="n">
        <f aca="false">U109</f>
        <v>1475</v>
      </c>
      <c r="W109" s="137" t="n">
        <f aca="false">V109</f>
        <v>1475</v>
      </c>
      <c r="X109" s="137" t="n">
        <f aca="false">W109</f>
        <v>1475</v>
      </c>
      <c r="Y109" s="137" t="n">
        <f aca="false">X109</f>
        <v>1475</v>
      </c>
      <c r="Z109" s="89"/>
      <c r="AA109" s="96" t="n">
        <f aca="false">SUM(F109:Y109)</f>
        <v>29500</v>
      </c>
      <c r="AB109" s="97" t="n">
        <f aca="false">AA109*$C$60</f>
        <v>29500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Summary'!J9</f>
        <v>6230.51279511366</v>
      </c>
      <c r="E110" s="89"/>
      <c r="F110" s="137" t="n">
        <f aca="false">ROUND(D110/$B$109,0)</f>
        <v>208</v>
      </c>
      <c r="G110" s="137" t="n">
        <f aca="false">F110</f>
        <v>208</v>
      </c>
      <c r="H110" s="137" t="n">
        <f aca="false">G110</f>
        <v>208</v>
      </c>
      <c r="I110" s="137" t="n">
        <f aca="false">H110</f>
        <v>208</v>
      </c>
      <c r="J110" s="137" t="n">
        <f aca="false">I110</f>
        <v>208</v>
      </c>
      <c r="K110" s="137" t="n">
        <f aca="false">J110</f>
        <v>208</v>
      </c>
      <c r="L110" s="137" t="n">
        <f aca="false">K110</f>
        <v>208</v>
      </c>
      <c r="M110" s="137" t="n">
        <f aca="false">L110</f>
        <v>208</v>
      </c>
      <c r="N110" s="137" t="n">
        <f aca="false">M110</f>
        <v>208</v>
      </c>
      <c r="O110" s="137" t="n">
        <f aca="false">N110</f>
        <v>208</v>
      </c>
      <c r="P110" s="137" t="n">
        <f aca="false">O110</f>
        <v>208</v>
      </c>
      <c r="Q110" s="137" t="n">
        <f aca="false">P110</f>
        <v>208</v>
      </c>
      <c r="R110" s="137" t="n">
        <f aca="false">Q110</f>
        <v>208</v>
      </c>
      <c r="S110" s="137" t="n">
        <f aca="false">R110</f>
        <v>208</v>
      </c>
      <c r="T110" s="137" t="n">
        <f aca="false">S110</f>
        <v>208</v>
      </c>
      <c r="U110" s="137" t="n">
        <f aca="false">T110</f>
        <v>208</v>
      </c>
      <c r="V110" s="137" t="n">
        <f aca="false">U110</f>
        <v>208</v>
      </c>
      <c r="W110" s="137" t="n">
        <f aca="false">V110</f>
        <v>208</v>
      </c>
      <c r="X110" s="137" t="n">
        <f aca="false">W110</f>
        <v>208</v>
      </c>
      <c r="Y110" s="137" t="n">
        <f aca="false">X110</f>
        <v>208</v>
      </c>
      <c r="Z110" s="89"/>
      <c r="AA110" s="96" t="n">
        <f aca="false">SUM(F110:Y110)</f>
        <v>4160</v>
      </c>
      <c r="AB110" s="97" t="n">
        <f aca="false">AA110*$C$60</f>
        <v>4160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44264.8797024509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1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8852.97594049018</v>
      </c>
      <c r="G115" s="137" t="n">
        <f aca="false">$D$113*G114</f>
        <v>14164.7615047843</v>
      </c>
      <c r="H115" s="137" t="n">
        <f aca="false">$D$113*H114</f>
        <v>8498.85690287057</v>
      </c>
      <c r="I115" s="137" t="n">
        <f aca="false">$D$113*I114</f>
        <v>5099.31414172234</v>
      </c>
      <c r="J115" s="137" t="n">
        <f aca="false">$D$113*J114</f>
        <v>5099.31414172234</v>
      </c>
      <c r="K115" s="137" t="n">
        <f aca="false">$D$113*K114</f>
        <v>2549.65707086117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137" t="n">
        <f aca="false">$D$113*X114</f>
        <v>0</v>
      </c>
      <c r="Y115" s="137" t="n">
        <f aca="false">$D$113*Y114</f>
        <v>0</v>
      </c>
      <c r="Z115" s="89"/>
      <c r="AA115" s="96" t="n">
        <f aca="false">SUM(F115:Y115)</f>
        <v>44264.8797024509</v>
      </c>
      <c r="AB115" s="97" t="n">
        <f aca="false">AA115*$C$60</f>
        <v>44264.8797024509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6230.51279511366</v>
      </c>
      <c r="E116" s="89"/>
      <c r="F116" s="137" t="n">
        <f aca="false">$D$116*F114</f>
        <v>1246.10255902273</v>
      </c>
      <c r="G116" s="137" t="n">
        <f aca="false">$D$116*G114</f>
        <v>1993.76409443637</v>
      </c>
      <c r="H116" s="137" t="n">
        <f aca="false">$D$116*H114</f>
        <v>1196.25845666182</v>
      </c>
      <c r="I116" s="137" t="n">
        <f aca="false">$D$116*I114</f>
        <v>717.755073997093</v>
      </c>
      <c r="J116" s="137" t="n">
        <f aca="false">$D$116*J114</f>
        <v>717.755073997093</v>
      </c>
      <c r="K116" s="137" t="n">
        <f aca="false">$D$116*K114</f>
        <v>358.877536998547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137" t="n">
        <f aca="false">$D$116*X114</f>
        <v>0</v>
      </c>
      <c r="Y116" s="137" t="n">
        <f aca="false">$D$116*Y114</f>
        <v>0</v>
      </c>
      <c r="Z116" s="89"/>
      <c r="AA116" s="96" t="n">
        <f aca="false">SUM(F116:Y116)</f>
        <v>6230.51279511366</v>
      </c>
      <c r="AB116" s="97" t="n">
        <f aca="false">AA116*$C$60</f>
        <v>6230.51279511366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40210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3951.479</v>
      </c>
      <c r="G121" s="137" t="n">
        <f aca="false">G39</f>
        <v>3840.918</v>
      </c>
      <c r="H121" s="137" t="n">
        <f aca="false">H39</f>
        <v>3854.416</v>
      </c>
      <c r="I121" s="137" t="n">
        <f aca="false">I39</f>
        <v>3879.16</v>
      </c>
      <c r="J121" s="137" t="n">
        <f aca="false">J39</f>
        <v>3788.19240455208</v>
      </c>
      <c r="K121" s="137" t="n">
        <f aca="false">K39</f>
        <v>3802.52124679263</v>
      </c>
      <c r="L121" s="137" t="n">
        <f aca="false">L39</f>
        <v>3818.11756783541</v>
      </c>
      <c r="M121" s="137" t="n">
        <f aca="false">M39</f>
        <v>3833.72133099793</v>
      </c>
      <c r="N121" s="137" t="n">
        <f aca="false">N39</f>
        <v>3849.03590928476</v>
      </c>
      <c r="O121" s="137" t="n">
        <f aca="false">O39</f>
        <v>3866.94426562744</v>
      </c>
      <c r="P121" s="137" t="n">
        <f aca="false">P39</f>
        <v>3886.2822654984</v>
      </c>
      <c r="Q121" s="137" t="n">
        <f aca="false">Q39</f>
        <v>3906.36739602698</v>
      </c>
      <c r="R121" s="137" t="n">
        <f aca="false">R39</f>
        <v>3927.19147443636</v>
      </c>
      <c r="S121" s="137" t="n">
        <f aca="false">S39</f>
        <v>3949.22793325169</v>
      </c>
      <c r="T121" s="137" t="n">
        <f aca="false">T39</f>
        <v>3971.69741278</v>
      </c>
      <c r="U121" s="137" t="n">
        <f aca="false">U39</f>
        <v>3993.53131568664</v>
      </c>
      <c r="V121" s="137" t="n">
        <f aca="false">V39</f>
        <v>4015.58798679429</v>
      </c>
      <c r="W121" s="137" t="n">
        <f aca="false">W39</f>
        <v>2908.37580374364</v>
      </c>
      <c r="X121" s="137" t="n">
        <f aca="false">X39</f>
        <v>1330.38103048054</v>
      </c>
      <c r="Y121" s="137" t="n">
        <f aca="false">Y39</f>
        <v>1305.93309109958</v>
      </c>
      <c r="Z121" s="89"/>
      <c r="AA121" s="96" t="n">
        <f aca="false">SUM(F121:Y121)</f>
        <v>71679.0814348884</v>
      </c>
      <c r="AB121" s="97" t="n">
        <f aca="false">AA121*$C$60</f>
        <v>71679.0814348884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-8852.97594049018</v>
      </c>
      <c r="G122" s="137" t="n">
        <f aca="false">-G115</f>
        <v>-14164.7615047843</v>
      </c>
      <c r="H122" s="137" t="n">
        <f aca="false">-H115</f>
        <v>-8498.85690287057</v>
      </c>
      <c r="I122" s="137" t="n">
        <f aca="false">-I115</f>
        <v>-5099.31414172234</v>
      </c>
      <c r="J122" s="137" t="n">
        <f aca="false">-J115</f>
        <v>-5099.31414172234</v>
      </c>
      <c r="K122" s="137" t="n">
        <f aca="false">-K115</f>
        <v>-2549.65707086117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-44264.8797024509</v>
      </c>
      <c r="AB122" s="97" t="n">
        <f aca="false">AA122*$C$60</f>
        <v>-44264.8797024509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-4901.49694049018</v>
      </c>
      <c r="G124" s="137" t="n">
        <f aca="false">SUM(G121:G123)</f>
        <v>-10323.8435047843</v>
      </c>
      <c r="H124" s="137" t="n">
        <f aca="false">SUM(H121:H123)</f>
        <v>-4644.44090287057</v>
      </c>
      <c r="I124" s="137" t="n">
        <f aca="false">SUM(I121:I123)</f>
        <v>-1220.15414172234</v>
      </c>
      <c r="J124" s="137" t="n">
        <f aca="false">SUM(J121:J123)</f>
        <v>-1311.12173717027</v>
      </c>
      <c r="K124" s="137" t="n">
        <f aca="false">SUM(K121:K123)</f>
        <v>1252.86417593146</v>
      </c>
      <c r="L124" s="137" t="n">
        <f aca="false">SUM(L121:L123)</f>
        <v>3818.11756783541</v>
      </c>
      <c r="M124" s="137" t="n">
        <f aca="false">SUM(M121:M123)</f>
        <v>3833.72133099793</v>
      </c>
      <c r="N124" s="137" t="n">
        <f aca="false">SUM(N121:N123)</f>
        <v>3849.03590928476</v>
      </c>
      <c r="O124" s="137" t="n">
        <f aca="false">SUM(O121:O123)</f>
        <v>3866.94426562744</v>
      </c>
      <c r="P124" s="137" t="n">
        <f aca="false">SUM(P121:P123)</f>
        <v>3886.2822654984</v>
      </c>
      <c r="Q124" s="137" t="n">
        <f aca="false">SUM(Q121:Q123)</f>
        <v>3906.36739602698</v>
      </c>
      <c r="R124" s="137" t="n">
        <f aca="false">SUM(R121:R123)</f>
        <v>3927.19147443636</v>
      </c>
      <c r="S124" s="137" t="n">
        <f aca="false">SUM(S121:S123)</f>
        <v>3949.22793325169</v>
      </c>
      <c r="T124" s="137" t="n">
        <f aca="false">SUM(T121:T123)</f>
        <v>3971.69741278</v>
      </c>
      <c r="U124" s="137" t="n">
        <f aca="false">SUM(U121:U123)</f>
        <v>3993.53131568664</v>
      </c>
      <c r="V124" s="137" t="n">
        <f aca="false">SUM(V121:V123)</f>
        <v>4015.58798679429</v>
      </c>
      <c r="W124" s="137" t="n">
        <f aca="false">SUM(W121:W123)</f>
        <v>2908.37580374364</v>
      </c>
      <c r="X124" s="137" t="n">
        <f aca="false">SUM(X121:X123)</f>
        <v>1330.38103048054</v>
      </c>
      <c r="Y124" s="137" t="n">
        <f aca="false">SUM(Y121:Y123)</f>
        <v>1305.93309109958</v>
      </c>
      <c r="Z124" s="89"/>
      <c r="AA124" s="96" t="n">
        <f aca="false">SUM(F124:Y124)</f>
        <v>27414.2017324375</v>
      </c>
      <c r="AB124" s="97" t="n">
        <f aca="false">AA124*$C$60</f>
        <v>27414.2017324375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0.12</v>
      </c>
      <c r="D126" s="89"/>
      <c r="E126" s="89"/>
      <c r="F126" s="137" t="n">
        <f aca="false">-F124*$C$126</f>
        <v>588.179632858822</v>
      </c>
      <c r="G126" s="137" t="n">
        <f aca="false">-G124*$C$126</f>
        <v>1238.86122057412</v>
      </c>
      <c r="H126" s="137" t="n">
        <f aca="false">-H124*$C$126</f>
        <v>557.332908344469</v>
      </c>
      <c r="I126" s="137" t="n">
        <f aca="false">-I124*$C$126</f>
        <v>146.418497006681</v>
      </c>
      <c r="J126" s="137" t="n">
        <f aca="false">-J124*$C$126</f>
        <v>157.334608460432</v>
      </c>
      <c r="K126" s="137" t="n">
        <f aca="false">-K124*$C$126</f>
        <v>-150.343701111775</v>
      </c>
      <c r="L126" s="137" t="n">
        <f aca="false">-L124*$C$126</f>
        <v>-458.17410814025</v>
      </c>
      <c r="M126" s="137" t="n">
        <f aca="false">-M124*$C$126</f>
        <v>-460.046559719752</v>
      </c>
      <c r="N126" s="137" t="n">
        <f aca="false">-N124*$C$126</f>
        <v>-461.884309114171</v>
      </c>
      <c r="O126" s="137" t="n">
        <f aca="false">-O124*$C$126</f>
        <v>-464.033311875293</v>
      </c>
      <c r="P126" s="137" t="n">
        <f aca="false">-P124*$C$126</f>
        <v>-466.353871859809</v>
      </c>
      <c r="Q126" s="137" t="n">
        <f aca="false">-Q124*$C$126</f>
        <v>-468.764087523238</v>
      </c>
      <c r="R126" s="137" t="n">
        <f aca="false">-R124*$C$126</f>
        <v>-471.262976932364</v>
      </c>
      <c r="S126" s="137" t="n">
        <f aca="false">-S124*$C$126</f>
        <v>-473.907351990202</v>
      </c>
      <c r="T126" s="137" t="n">
        <f aca="false">-T124*$C$126</f>
        <v>-476.6036895336</v>
      </c>
      <c r="U126" s="137" t="n">
        <f aca="false">-U124*$C$126</f>
        <v>-479.223757882396</v>
      </c>
      <c r="V126" s="137" t="n">
        <f aca="false">-V124*$C$126</f>
        <v>-481.870558415314</v>
      </c>
      <c r="W126" s="137" t="n">
        <f aca="false">-W124*$C$126</f>
        <v>-349.005096449237</v>
      </c>
      <c r="X126" s="137" t="n">
        <f aca="false">-X124*$C$126</f>
        <v>-159.645723657665</v>
      </c>
      <c r="Y126" s="137" t="n">
        <f aca="false">-Y124*$C$126</f>
        <v>-156.711970931949</v>
      </c>
      <c r="Z126" s="89"/>
      <c r="AA126" s="96" t="n">
        <f aca="false">SUM(F126:Y126)</f>
        <v>-3289.7042078925</v>
      </c>
      <c r="AB126" s="97" t="n">
        <f aca="false">AA126*$C$60</f>
        <v>-3289.7042078925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1509.66105767098</v>
      </c>
      <c r="G127" s="137" t="n">
        <f aca="false">-(G124+G126)*$C$127</f>
        <v>3179.74379947356</v>
      </c>
      <c r="H127" s="137" t="n">
        <f aca="false">-(H124+H126)*$C$127</f>
        <v>1430.48779808414</v>
      </c>
      <c r="I127" s="137" t="n">
        <f aca="false">-(I124+I126)*$C$127</f>
        <v>375.807475650482</v>
      </c>
      <c r="J127" s="137" t="n">
        <f aca="false">-(J124+J126)*$C$127</f>
        <v>403.825495048442</v>
      </c>
      <c r="K127" s="137" t="n">
        <f aca="false">-(K124+K126)*$C$127</f>
        <v>-385.882166186888</v>
      </c>
      <c r="L127" s="137" t="n">
        <f aca="false">-(L124+L126)*$C$127</f>
        <v>-1175.98021089331</v>
      </c>
      <c r="M127" s="137" t="n">
        <f aca="false">-(M124+M126)*$C$127</f>
        <v>-1180.78616994736</v>
      </c>
      <c r="N127" s="137" t="n">
        <f aca="false">-(N124+N126)*$C$127</f>
        <v>-1185.50306005971</v>
      </c>
      <c r="O127" s="137" t="n">
        <f aca="false">-(O124+O126)*$C$127</f>
        <v>-1191.01883381325</v>
      </c>
      <c r="P127" s="137" t="n">
        <f aca="false">-(P124+P126)*$C$127</f>
        <v>-1196.97493777351</v>
      </c>
      <c r="Q127" s="137" t="n">
        <f aca="false">-(Q124+Q126)*$C$127</f>
        <v>-1203.16115797631</v>
      </c>
      <c r="R127" s="137" t="n">
        <f aca="false">-(R124+R126)*$C$127</f>
        <v>-1209.5749741264</v>
      </c>
      <c r="S127" s="137" t="n">
        <f aca="false">-(S124+S126)*$C$127</f>
        <v>-1216.36220344152</v>
      </c>
      <c r="T127" s="137" t="n">
        <f aca="false">-(T124+T126)*$C$127</f>
        <v>-1223.28280313624</v>
      </c>
      <c r="U127" s="137" t="n">
        <f aca="false">-(U124+U126)*$C$127</f>
        <v>-1230.00764523148</v>
      </c>
      <c r="V127" s="137" t="n">
        <f aca="false">-(V124+V126)*$C$127</f>
        <v>-1236.80109993264</v>
      </c>
      <c r="W127" s="137" t="n">
        <f aca="false">-(W124+W126)*$C$127</f>
        <v>-895.779747553041</v>
      </c>
      <c r="X127" s="137" t="n">
        <f aca="false">-(X124+X126)*$C$127</f>
        <v>-409.757357388007</v>
      </c>
      <c r="Y127" s="137" t="n">
        <f aca="false">-(Y124+Y126)*$C$127</f>
        <v>-402.22739205867</v>
      </c>
      <c r="Z127" s="89"/>
      <c r="AA127" s="96" t="n">
        <f aca="false">SUM(F127:Y127)</f>
        <v>-8443.57413359074</v>
      </c>
      <c r="AB127" s="97" t="n">
        <f aca="false">AA127*$C$60</f>
        <v>-8443.57413359074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166"/>
      <c r="D128" s="89"/>
      <c r="E128" s="89"/>
      <c r="F128" s="163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f aca="false">F46</f>
        <v>0</v>
      </c>
      <c r="G137" s="167" t="n">
        <f aca="false">G46</f>
        <v>0</v>
      </c>
      <c r="H137" s="167" t="n">
        <f aca="false">H46</f>
        <v>0</v>
      </c>
      <c r="I137" s="167" t="n">
        <f aca="false">I46</f>
        <v>0</v>
      </c>
      <c r="J137" s="167" t="n">
        <f aca="false">J46</f>
        <v>0</v>
      </c>
      <c r="K137" s="167" t="n">
        <f aca="false">K46</f>
        <v>0</v>
      </c>
      <c r="L137" s="167" t="n">
        <f aca="false">L46</f>
        <v>0</v>
      </c>
      <c r="M137" s="167" t="n">
        <f aca="false">M46</f>
        <v>0</v>
      </c>
      <c r="N137" s="167" t="n">
        <f aca="false">N46</f>
        <v>0</v>
      </c>
      <c r="O137" s="167" t="n">
        <f aca="false">O46</f>
        <v>0</v>
      </c>
      <c r="P137" s="167" t="n">
        <f aca="false">P46</f>
        <v>0</v>
      </c>
      <c r="Q137" s="167" t="n">
        <f aca="false">Q46</f>
        <v>0</v>
      </c>
      <c r="R137" s="167" t="n">
        <f aca="false">R46</f>
        <v>0</v>
      </c>
      <c r="S137" s="167" t="n">
        <f aca="false">S46</f>
        <v>0</v>
      </c>
      <c r="T137" s="167" t="n">
        <f aca="false">T46</f>
        <v>0</v>
      </c>
      <c r="U137" s="167" t="n">
        <f aca="false">U46</f>
        <v>0</v>
      </c>
      <c r="V137" s="167" t="n">
        <f aca="false">V46</f>
        <v>0</v>
      </c>
      <c r="W137" s="167" t="n">
        <f aca="false">W46</f>
        <v>0</v>
      </c>
      <c r="X137" s="167" t="n">
        <f aca="false">X46</f>
        <v>0</v>
      </c>
      <c r="Y137" s="167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156</v>
      </c>
      <c r="G138" s="164" t="n">
        <f aca="false">SUM(G33:G35)</f>
        <v>159</v>
      </c>
      <c r="H138" s="164" t="n">
        <f aca="false">SUM(H33:H35)</f>
        <v>162</v>
      </c>
      <c r="I138" s="164" t="n">
        <f aca="false">SUM(I33:I35)</f>
        <v>165</v>
      </c>
      <c r="J138" s="164" t="n">
        <f aca="false">SUM(J33:J35)</f>
        <v>168.3</v>
      </c>
      <c r="K138" s="164" t="n">
        <f aca="false">SUM(K33:K35)</f>
        <v>171.666</v>
      </c>
      <c r="L138" s="164" t="n">
        <f aca="false">SUM(L33:L35)</f>
        <v>175.09932</v>
      </c>
      <c r="M138" s="164" t="n">
        <f aca="false">SUM(M33:M35)</f>
        <v>178.6013064</v>
      </c>
      <c r="N138" s="164" t="n">
        <f aca="false">SUM(N33:N35)</f>
        <v>182.173332528</v>
      </c>
      <c r="O138" s="164" t="n">
        <f aca="false">SUM(O33:O35)</f>
        <v>185.81679917856</v>
      </c>
      <c r="P138" s="164" t="n">
        <f aca="false">SUM(P33:P35)</f>
        <v>189.533135162131</v>
      </c>
      <c r="Q138" s="164" t="n">
        <f aca="false">SUM(Q33:Q35)</f>
        <v>193.323797865374</v>
      </c>
      <c r="R138" s="164" t="n">
        <f aca="false">SUM(R33:R35)</f>
        <v>197.190273822681</v>
      </c>
      <c r="S138" s="164" t="n">
        <f aca="false">SUM(S33:S35)</f>
        <v>201.134079299135</v>
      </c>
      <c r="T138" s="164" t="n">
        <f aca="false">SUM(T33:T35)</f>
        <v>205.156760885118</v>
      </c>
      <c r="U138" s="164" t="n">
        <f aca="false">SUM(U33:U35)</f>
        <v>209.25989610282</v>
      </c>
      <c r="V138" s="164" t="n">
        <f aca="false">SUM(V33:V35)</f>
        <v>213.445094024876</v>
      </c>
      <c r="W138" s="164" t="n">
        <f aca="false">SUM(W33:W35)</f>
        <v>217.713995905374</v>
      </c>
      <c r="X138" s="164" t="n">
        <f aca="false">SUM(X33:X35)</f>
        <v>222.068275823481</v>
      </c>
      <c r="Y138" s="164" t="n">
        <f aca="false">SUM(Y33:Y35)</f>
        <v>226.509641339951</v>
      </c>
      <c r="Z138" s="89"/>
      <c r="AA138" s="96" t="n">
        <f aca="false">SUM(F138:Y138)</f>
        <v>3778.9917083375</v>
      </c>
      <c r="AB138" s="97" t="n">
        <f aca="false">AA138</f>
        <v>3778.9917083375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156</v>
      </c>
      <c r="G139" s="137" t="n">
        <f aca="false">G137+G138</f>
        <v>159</v>
      </c>
      <c r="H139" s="137" t="n">
        <f aca="false">H137+H138</f>
        <v>162</v>
      </c>
      <c r="I139" s="137" t="n">
        <f aca="false">I137+I138</f>
        <v>165</v>
      </c>
      <c r="J139" s="137" t="n">
        <f aca="false">J137+J138</f>
        <v>168.3</v>
      </c>
      <c r="K139" s="137" t="n">
        <f aca="false">K137+K138</f>
        <v>171.666</v>
      </c>
      <c r="L139" s="137" t="n">
        <f aca="false">L137+L138</f>
        <v>175.09932</v>
      </c>
      <c r="M139" s="137" t="n">
        <f aca="false">M137+M138</f>
        <v>178.6013064</v>
      </c>
      <c r="N139" s="137" t="n">
        <f aca="false">N137+N138</f>
        <v>182.173332528</v>
      </c>
      <c r="O139" s="137" t="n">
        <f aca="false">O137+O138</f>
        <v>185.81679917856</v>
      </c>
      <c r="P139" s="137" t="n">
        <f aca="false">P137+P138</f>
        <v>189.533135162131</v>
      </c>
      <c r="Q139" s="137" t="n">
        <f aca="false">Q137+Q138</f>
        <v>193.323797865374</v>
      </c>
      <c r="R139" s="137" t="n">
        <f aca="false">R137+R138</f>
        <v>197.190273822681</v>
      </c>
      <c r="S139" s="137" t="n">
        <f aca="false">S137+S138</f>
        <v>201.134079299135</v>
      </c>
      <c r="T139" s="137" t="n">
        <f aca="false">T137+T138</f>
        <v>205.156760885118</v>
      </c>
      <c r="U139" s="137" t="n">
        <f aca="false">U137+U138</f>
        <v>209.25989610282</v>
      </c>
      <c r="V139" s="137" t="n">
        <f aca="false">V137+V138</f>
        <v>213.445094024876</v>
      </c>
      <c r="W139" s="137" t="n">
        <f aca="false">W137+W138</f>
        <v>217.713995905374</v>
      </c>
      <c r="X139" s="137" t="n">
        <f aca="false">X137+X138</f>
        <v>222.068275823481</v>
      </c>
      <c r="Y139" s="137" t="n">
        <f aca="false">Y137+Y138</f>
        <v>226.509641339951</v>
      </c>
      <c r="Z139" s="89"/>
      <c r="AA139" s="96" t="n">
        <f aca="false">SUM(F139:Y139)</f>
        <v>3778.9917083375</v>
      </c>
      <c r="AB139" s="97" t="n">
        <f aca="false">AA139</f>
        <v>3778.9917083375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0.12</v>
      </c>
      <c r="D140" s="89"/>
      <c r="E140" s="89"/>
      <c r="F140" s="137" t="n">
        <f aca="false">F139*$C$140</f>
        <v>18.72</v>
      </c>
      <c r="G140" s="137" t="n">
        <f aca="false">G139*$C$140</f>
        <v>19.08</v>
      </c>
      <c r="H140" s="137" t="n">
        <f aca="false">H139*$C$140</f>
        <v>19.44</v>
      </c>
      <c r="I140" s="137" t="n">
        <f aca="false">I139*$C$140</f>
        <v>19.8</v>
      </c>
      <c r="J140" s="137" t="n">
        <f aca="false">J139*$C$140</f>
        <v>20.196</v>
      </c>
      <c r="K140" s="137" t="n">
        <f aca="false">K139*$C$140</f>
        <v>20.59992</v>
      </c>
      <c r="L140" s="137" t="n">
        <f aca="false">L139*$C$140</f>
        <v>21.0119184</v>
      </c>
      <c r="M140" s="137" t="n">
        <f aca="false">M139*$C$140</f>
        <v>21.432156768</v>
      </c>
      <c r="N140" s="137" t="n">
        <f aca="false">N139*$C$140</f>
        <v>21.86079990336</v>
      </c>
      <c r="O140" s="137" t="n">
        <f aca="false">O139*$C$140</f>
        <v>22.2980159014272</v>
      </c>
      <c r="P140" s="137" t="n">
        <f aca="false">P139*$C$140</f>
        <v>22.7439762194558</v>
      </c>
      <c r="Q140" s="137" t="n">
        <f aca="false">Q139*$C$140</f>
        <v>23.1988557438449</v>
      </c>
      <c r="R140" s="137" t="n">
        <f aca="false">R139*$C$140</f>
        <v>23.6628328587218</v>
      </c>
      <c r="S140" s="137" t="n">
        <f aca="false">S139*$C$140</f>
        <v>24.1360895158962</v>
      </c>
      <c r="T140" s="137" t="n">
        <f aca="false">T139*$C$140</f>
        <v>24.6188113062141</v>
      </c>
      <c r="U140" s="137" t="n">
        <f aca="false">U139*$C$140</f>
        <v>25.1111875323384</v>
      </c>
      <c r="V140" s="137" t="n">
        <f aca="false">V139*$C$140</f>
        <v>25.6134112829852</v>
      </c>
      <c r="W140" s="137" t="n">
        <f aca="false">W139*$C$140</f>
        <v>26.1256795086449</v>
      </c>
      <c r="X140" s="137" t="n">
        <f aca="false">X139*$C$140</f>
        <v>26.6481930988178</v>
      </c>
      <c r="Y140" s="137" t="n">
        <f aca="false">Y139*$C$140</f>
        <v>27.1811569607941</v>
      </c>
      <c r="Z140" s="89"/>
      <c r="AA140" s="96" t="n">
        <f aca="false">SUM(F140:Y140)</f>
        <v>453.4790050005</v>
      </c>
      <c r="AB140" s="97" t="n">
        <f aca="false">AA140</f>
        <v>453.4790050005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48.048</v>
      </c>
      <c r="G141" s="164" t="n">
        <f aca="false">(G139-G140)*$C$141</f>
        <v>48.972</v>
      </c>
      <c r="H141" s="164" t="n">
        <f aca="false">(H139-H140)*$C$141</f>
        <v>49.896</v>
      </c>
      <c r="I141" s="164" t="n">
        <f aca="false">(I139-I140)*$C$141</f>
        <v>50.82</v>
      </c>
      <c r="J141" s="164" t="n">
        <f aca="false">(J139-J140)*$C$141</f>
        <v>51.8364</v>
      </c>
      <c r="K141" s="164" t="n">
        <f aca="false">(K139-K140)*$C$141</f>
        <v>52.873128</v>
      </c>
      <c r="L141" s="164" t="n">
        <f aca="false">(L139-L140)*$C$141</f>
        <v>53.93059056</v>
      </c>
      <c r="M141" s="164" t="n">
        <f aca="false">(M139-M140)*$C$141</f>
        <v>55.0092023712</v>
      </c>
      <c r="N141" s="164" t="n">
        <f aca="false">(N139-N140)*$C$141</f>
        <v>56.109386418624</v>
      </c>
      <c r="O141" s="164" t="n">
        <f aca="false">(O139-O140)*$C$141</f>
        <v>57.2315741469965</v>
      </c>
      <c r="P141" s="164" t="n">
        <f aca="false">(P139-P140)*$C$141</f>
        <v>58.3762056299364</v>
      </c>
      <c r="Q141" s="164" t="n">
        <f aca="false">(Q139-Q140)*$C$141</f>
        <v>59.5437297425352</v>
      </c>
      <c r="R141" s="164" t="n">
        <f aca="false">(R139-R140)*$C$141</f>
        <v>60.7346043373858</v>
      </c>
      <c r="S141" s="164" t="n">
        <f aca="false">(S139-S140)*$C$141</f>
        <v>61.9492964241336</v>
      </c>
      <c r="T141" s="164" t="n">
        <f aca="false">(T139-T140)*$C$141</f>
        <v>63.1882823526162</v>
      </c>
      <c r="U141" s="164" t="n">
        <f aca="false">(U139-U140)*$C$141</f>
        <v>64.4520479996686</v>
      </c>
      <c r="V141" s="164" t="n">
        <f aca="false">(V139-V140)*$C$141</f>
        <v>65.7410889596619</v>
      </c>
      <c r="W141" s="164" t="n">
        <f aca="false">(W139-W140)*$C$141</f>
        <v>67.0559107388552</v>
      </c>
      <c r="X141" s="164" t="n">
        <f aca="false">(X139-X140)*$C$141</f>
        <v>68.3970289536323</v>
      </c>
      <c r="Y141" s="164" t="n">
        <f aca="false">(Y139-Y140)*$C$141</f>
        <v>69.7649695327049</v>
      </c>
      <c r="Z141" s="89"/>
      <c r="AA141" s="96" t="n">
        <f aca="false">SUM(F141:Y141)</f>
        <v>1163.92944616795</v>
      </c>
      <c r="AB141" s="97" t="n">
        <f aca="false">AA141</f>
        <v>1163.92944616795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89.232</v>
      </c>
      <c r="G142" s="137" t="n">
        <f aca="false">G139-G140-G141</f>
        <v>90.948</v>
      </c>
      <c r="H142" s="137" t="n">
        <f aca="false">H139-H140-H141</f>
        <v>92.664</v>
      </c>
      <c r="I142" s="137" t="n">
        <f aca="false">I139-I140-I141</f>
        <v>94.38</v>
      </c>
      <c r="J142" s="137" t="n">
        <f aca="false">J139-J140-J141</f>
        <v>96.2676</v>
      </c>
      <c r="K142" s="137" t="n">
        <f aca="false">K139-K140-K141</f>
        <v>98.192952</v>
      </c>
      <c r="L142" s="137" t="n">
        <f aca="false">L139-L140-L141</f>
        <v>100.15681104</v>
      </c>
      <c r="M142" s="137" t="n">
        <f aca="false">M139-M140-M141</f>
        <v>102.1599472608</v>
      </c>
      <c r="N142" s="137" t="n">
        <f aca="false">N139-N140-N141</f>
        <v>104.203146206016</v>
      </c>
      <c r="O142" s="137" t="n">
        <f aca="false">O139-O140-O141</f>
        <v>106.287209130136</v>
      </c>
      <c r="P142" s="137" t="n">
        <f aca="false">P139-P140-P141</f>
        <v>108.412953312739</v>
      </c>
      <c r="Q142" s="137" t="n">
        <f aca="false">Q139-Q140-Q141</f>
        <v>110.581212378994</v>
      </c>
      <c r="R142" s="137" t="n">
        <f aca="false">R139-R140-R141</f>
        <v>112.792836626574</v>
      </c>
      <c r="S142" s="137" t="n">
        <f aca="false">S139-S140-S141</f>
        <v>115.048693359105</v>
      </c>
      <c r="T142" s="137" t="n">
        <f aca="false">T139-T140-T141</f>
        <v>117.349667226287</v>
      </c>
      <c r="U142" s="137" t="n">
        <f aca="false">U139-U140-U141</f>
        <v>119.696660570813</v>
      </c>
      <c r="V142" s="137" t="n">
        <f aca="false">V139-V140-V141</f>
        <v>122.090593782229</v>
      </c>
      <c r="W142" s="137" t="n">
        <f aca="false">W139-W140-W141</f>
        <v>124.532405657874</v>
      </c>
      <c r="X142" s="137" t="n">
        <f aca="false">X139-X140-X141</f>
        <v>127.023053771031</v>
      </c>
      <c r="Y142" s="137" t="n">
        <f aca="false">Y139-Y140-Y141</f>
        <v>129.563514846452</v>
      </c>
      <c r="Z142" s="89"/>
      <c r="AA142" s="96" t="n">
        <f aca="false">SUM(F142:Y142)</f>
        <v>2161.58325716905</v>
      </c>
      <c r="AB142" s="97" t="n">
        <f aca="false">AA142</f>
        <v>2161.58325716905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3497.83108430698</v>
      </c>
      <c r="G144" s="168" t="n">
        <f aca="false">G76</f>
        <v>3434.59019230698</v>
      </c>
      <c r="H144" s="168" t="n">
        <f aca="false">H76</f>
        <v>3557.93799810181</v>
      </c>
      <c r="I144" s="168" t="n">
        <f aca="false">I76</f>
        <v>3572.09156610181</v>
      </c>
      <c r="J144" s="168" t="n">
        <f aca="false">J76</f>
        <v>3635.68505130043</v>
      </c>
      <c r="K144" s="168" t="n">
        <f aca="false">K76</f>
        <v>3643.88114906202</v>
      </c>
      <c r="L144" s="168" t="n">
        <f aca="false">L76</f>
        <v>3652.8022446985</v>
      </c>
      <c r="M144" s="168" t="n">
        <f aca="false">M76</f>
        <v>3777.35454702229</v>
      </c>
      <c r="N144" s="168" t="n">
        <f aca="false">N76</f>
        <v>2362.47746558873</v>
      </c>
      <c r="O144" s="168" t="n">
        <f aca="false">O76</f>
        <v>1368.1921199389</v>
      </c>
      <c r="P144" s="168" t="n">
        <f aca="false">P76</f>
        <v>1379.25345586509</v>
      </c>
      <c r="Q144" s="168" t="n">
        <f aca="false">Q76</f>
        <v>1390.74215052743</v>
      </c>
      <c r="R144" s="168" t="n">
        <f aca="false">R76</f>
        <v>1402.6535233776</v>
      </c>
      <c r="S144" s="168" t="n">
        <f aca="false">S76</f>
        <v>1415.25837781997</v>
      </c>
      <c r="T144" s="168" t="n">
        <f aca="false">T76</f>
        <v>1428.11092011016</v>
      </c>
      <c r="U144" s="168" t="n">
        <f aca="false">U76</f>
        <v>1440.59991257276</v>
      </c>
      <c r="V144" s="168" t="n">
        <f aca="false">V76</f>
        <v>1453.21632844633</v>
      </c>
      <c r="W144" s="168" t="n">
        <f aca="false">W76</f>
        <v>819.890959741362</v>
      </c>
      <c r="X144" s="168" t="n">
        <f aca="false">X76</f>
        <v>-82.7220505651295</v>
      </c>
      <c r="Y144" s="168" t="n">
        <f aca="false">Y76</f>
        <v>-96.7062718910417</v>
      </c>
      <c r="Z144" s="89"/>
      <c r="AA144" s="96" t="n">
        <f aca="false">SUM(F144:Y144)</f>
        <v>43053.140724433</v>
      </c>
      <c r="AB144" s="97" t="n">
        <f aca="false">AA144</f>
        <v>43053.140724433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3587.06308430698</v>
      </c>
      <c r="G145" s="154" t="n">
        <f aca="false">G142+G144</f>
        <v>3525.53819230698</v>
      </c>
      <c r="H145" s="154" t="n">
        <f aca="false">H142+H144</f>
        <v>3650.60199810181</v>
      </c>
      <c r="I145" s="154" t="n">
        <f aca="false">I142+I144</f>
        <v>3666.47156610181</v>
      </c>
      <c r="J145" s="154" t="n">
        <f aca="false">J142+J144</f>
        <v>3731.95265130043</v>
      </c>
      <c r="K145" s="154" t="n">
        <f aca="false">K142+K144</f>
        <v>3742.07410106202</v>
      </c>
      <c r="L145" s="154" t="n">
        <f aca="false">L142+L144</f>
        <v>3752.9590557385</v>
      </c>
      <c r="M145" s="154" t="n">
        <f aca="false">M142+M144</f>
        <v>3879.51449428309</v>
      </c>
      <c r="N145" s="154" t="n">
        <f aca="false">N142+N144</f>
        <v>2466.68061179474</v>
      </c>
      <c r="O145" s="154" t="n">
        <f aca="false">O142+O144</f>
        <v>1474.47932906903</v>
      </c>
      <c r="P145" s="154" t="n">
        <f aca="false">P142+P144</f>
        <v>1487.66640917783</v>
      </c>
      <c r="Q145" s="154" t="n">
        <f aca="false">Q142+Q144</f>
        <v>1501.32336290643</v>
      </c>
      <c r="R145" s="154" t="n">
        <f aca="false">R142+R144</f>
        <v>1515.44636000417</v>
      </c>
      <c r="S145" s="154" t="n">
        <f aca="false">S142+S144</f>
        <v>1530.30707117907</v>
      </c>
      <c r="T145" s="154" t="n">
        <f aca="false">T142+T144</f>
        <v>1545.46058733645</v>
      </c>
      <c r="U145" s="154" t="n">
        <f aca="false">U142+U144</f>
        <v>1560.29657314357</v>
      </c>
      <c r="V145" s="154" t="n">
        <f aca="false">V142+V144</f>
        <v>1575.30692222856</v>
      </c>
      <c r="W145" s="154" t="n">
        <f aca="false">W142+W144</f>
        <v>944.423365399236</v>
      </c>
      <c r="X145" s="154" t="n">
        <f aca="false">X142+X144</f>
        <v>44.3010032059019</v>
      </c>
      <c r="Y145" s="154" t="n">
        <f aca="false">Y142+Y144</f>
        <v>32.8572429554103</v>
      </c>
      <c r="Z145" s="89"/>
      <c r="AA145" s="96" t="n">
        <f aca="false">SUM(F145:Y145)</f>
        <v>45214.723981602</v>
      </c>
      <c r="AB145" s="97" t="n">
        <f aca="false">AA145</f>
        <v>45214.723981602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89.232</v>
      </c>
      <c r="G150" s="133" t="n">
        <f aca="false">G142</f>
        <v>90.948</v>
      </c>
      <c r="H150" s="133" t="n">
        <f aca="false">H142</f>
        <v>92.664</v>
      </c>
      <c r="I150" s="133" t="n">
        <f aca="false">I142</f>
        <v>94.38</v>
      </c>
      <c r="J150" s="133" t="n">
        <f aca="false">J142</f>
        <v>96.2676</v>
      </c>
      <c r="K150" s="133" t="n">
        <f aca="false">K142</f>
        <v>98.192952</v>
      </c>
      <c r="L150" s="133" t="n">
        <f aca="false">L142</f>
        <v>100.15681104</v>
      </c>
      <c r="M150" s="133" t="n">
        <f aca="false">M142</f>
        <v>102.1599472608</v>
      </c>
      <c r="N150" s="133" t="n">
        <f aca="false">N142</f>
        <v>104.203146206016</v>
      </c>
      <c r="O150" s="133" t="n">
        <f aca="false">O142</f>
        <v>106.287209130136</v>
      </c>
      <c r="P150" s="133" t="n">
        <f aca="false">P142</f>
        <v>108.412953312739</v>
      </c>
      <c r="Q150" s="133" t="n">
        <f aca="false">Q142</f>
        <v>110.581212378994</v>
      </c>
      <c r="R150" s="133" t="n">
        <f aca="false">R142</f>
        <v>112.792836626574</v>
      </c>
      <c r="S150" s="133" t="n">
        <f aca="false">S142</f>
        <v>115.048693359105</v>
      </c>
      <c r="T150" s="133" t="n">
        <f aca="false">T142</f>
        <v>117.349667226287</v>
      </c>
      <c r="U150" s="133" t="n">
        <f aca="false">U142</f>
        <v>119.696660570813</v>
      </c>
      <c r="V150" s="133" t="n">
        <f aca="false">V142</f>
        <v>122.090593782229</v>
      </c>
      <c r="W150" s="133" t="n">
        <f aca="false">W142</f>
        <v>124.532405657874</v>
      </c>
      <c r="X150" s="133" t="n">
        <f aca="false">X142</f>
        <v>127.023053771031</v>
      </c>
      <c r="Y150" s="133" t="n">
        <f aca="false">Y142</f>
        <v>129.563514846452</v>
      </c>
      <c r="Z150" s="89"/>
      <c r="AA150" s="96" t="n">
        <f aca="false">SUM(F150:Y150)</f>
        <v>2161.58325716905</v>
      </c>
      <c r="AB150" s="97" t="n">
        <f aca="false">AA150</f>
        <v>2161.58325716905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 t="n">
        <v>0</v>
      </c>
      <c r="G151" s="170" t="n">
        <v>0</v>
      </c>
      <c r="H151" s="170" t="n">
        <v>0</v>
      </c>
      <c r="I151" s="170" t="n">
        <v>0</v>
      </c>
      <c r="J151" s="170" t="n">
        <v>0</v>
      </c>
      <c r="K151" s="170" t="n">
        <v>0</v>
      </c>
      <c r="L151" s="170" t="n">
        <v>0</v>
      </c>
      <c r="M151" s="170" t="n">
        <v>0</v>
      </c>
      <c r="N151" s="170" t="n">
        <v>0</v>
      </c>
      <c r="O151" s="170" t="n">
        <v>0</v>
      </c>
      <c r="P151" s="170" t="n">
        <v>0</v>
      </c>
      <c r="Q151" s="170" t="n">
        <v>0</v>
      </c>
      <c r="R151" s="170" t="n">
        <v>0</v>
      </c>
      <c r="S151" s="170" t="n">
        <v>0</v>
      </c>
      <c r="T151" s="170" t="n">
        <v>0</v>
      </c>
      <c r="U151" s="170" t="n">
        <v>0</v>
      </c>
      <c r="V151" s="170" t="n">
        <v>0</v>
      </c>
      <c r="W151" s="170" t="n">
        <v>0</v>
      </c>
      <c r="X151" s="170" t="n">
        <v>0</v>
      </c>
      <c r="Y151" s="170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89.232</v>
      </c>
      <c r="G152" s="133" t="n">
        <f aca="false">G150+G151</f>
        <v>90.948</v>
      </c>
      <c r="H152" s="133" t="n">
        <f aca="false">H150+H151</f>
        <v>92.664</v>
      </c>
      <c r="I152" s="133" t="n">
        <f aca="false">I150+I151</f>
        <v>94.38</v>
      </c>
      <c r="J152" s="133" t="n">
        <f aca="false">J150+J151</f>
        <v>96.2676</v>
      </c>
      <c r="K152" s="133" t="n">
        <f aca="false">K150+K151</f>
        <v>98.192952</v>
      </c>
      <c r="L152" s="133" t="n">
        <f aca="false">L150+L151</f>
        <v>100.15681104</v>
      </c>
      <c r="M152" s="133" t="n">
        <f aca="false">M150+M151</f>
        <v>102.1599472608</v>
      </c>
      <c r="N152" s="133" t="n">
        <f aca="false">N150+N151</f>
        <v>104.203146206016</v>
      </c>
      <c r="O152" s="133" t="n">
        <f aca="false">O150+O151</f>
        <v>106.287209130136</v>
      </c>
      <c r="P152" s="133" t="n">
        <f aca="false">P150+P151</f>
        <v>108.412953312739</v>
      </c>
      <c r="Q152" s="133" t="n">
        <f aca="false">Q150+Q151</f>
        <v>110.581212378994</v>
      </c>
      <c r="R152" s="133" t="n">
        <f aca="false">R150+R151</f>
        <v>112.792836626574</v>
      </c>
      <c r="S152" s="133" t="n">
        <f aca="false">S150+S151</f>
        <v>115.048693359105</v>
      </c>
      <c r="T152" s="133" t="n">
        <f aca="false">T150+T151</f>
        <v>117.349667226287</v>
      </c>
      <c r="U152" s="133" t="n">
        <f aca="false">U150+U151</f>
        <v>119.696660570813</v>
      </c>
      <c r="V152" s="133" t="n">
        <f aca="false">V150+V151</f>
        <v>122.090593782229</v>
      </c>
      <c r="W152" s="133" t="n">
        <f aca="false">W150+W151</f>
        <v>124.532405657874</v>
      </c>
      <c r="X152" s="133" t="n">
        <f aca="false">X150+X151</f>
        <v>127.023053771031</v>
      </c>
      <c r="Y152" s="133" t="n">
        <f aca="false">Y150+Y151</f>
        <v>129.563514846452</v>
      </c>
      <c r="Z152" s="89"/>
      <c r="AA152" s="96" t="n">
        <f aca="false">SUM(F152:Y152)</f>
        <v>2161.58325716905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934.22667000812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49183.1996693899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934.22667000812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50117.426339398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183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184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185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186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79" t="s">
        <v>187</v>
      </c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 t="s">
        <v>188</v>
      </c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79" t="s">
        <v>189</v>
      </c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 t="s">
        <v>190</v>
      </c>
      <c r="B177" s="79"/>
      <c r="C177" s="181" t="n">
        <f aca="false">E57</f>
        <v>0.332758575442708</v>
      </c>
      <c r="D177" s="62" t="s">
        <v>191</v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 t="s">
        <v>192</v>
      </c>
      <c r="B178" s="79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 t="s">
        <v>193</v>
      </c>
      <c r="B179" s="79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79" t="s">
        <v>194</v>
      </c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79" t="s">
        <v>195</v>
      </c>
      <c r="B181" s="106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79" t="s">
        <v>196</v>
      </c>
      <c r="B182" s="106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 t="s">
        <v>197</v>
      </c>
      <c r="B183" s="79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2.75" hidden="false" customHeight="false" outlineLevel="1" collapsed="false">
      <c r="A184" s="106"/>
      <c r="B184" s="79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79"/>
      <c r="B185" s="106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3.5" hidden="false" customHeight="false" outlineLevel="1" collapsed="false">
      <c r="A186" s="130"/>
      <c r="B186" s="79"/>
      <c r="C186" s="79"/>
      <c r="D186" s="62"/>
      <c r="E186" s="79"/>
      <c r="F186" s="79"/>
      <c r="G186" s="62"/>
      <c r="H186" s="79"/>
      <c r="I186" s="79"/>
      <c r="J186" s="79"/>
      <c r="K186" s="79"/>
      <c r="L186" s="79"/>
      <c r="M186" s="79"/>
      <c r="N186" s="79"/>
      <c r="O186" s="79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106"/>
      <c r="B187" s="79"/>
      <c r="C187" s="183"/>
      <c r="D187" s="62"/>
      <c r="E187" s="62"/>
      <c r="F187" s="62"/>
      <c r="G187" s="184"/>
      <c r="H187" s="185"/>
      <c r="I187" s="185"/>
      <c r="J187" s="185"/>
      <c r="K187" s="185"/>
      <c r="L187" s="185"/>
      <c r="M187" s="185"/>
      <c r="N187" s="185"/>
      <c r="O187" s="185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06"/>
      <c r="B188" s="186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86"/>
      <c r="B189" s="186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186"/>
      <c r="B190" s="186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86"/>
      <c r="B191" s="79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79"/>
      <c r="B192" s="106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106"/>
      <c r="B193" s="106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106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79"/>
      <c r="B196" s="106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06"/>
      <c r="B197" s="79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8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12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23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2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12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18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2.75" hidden="false" customHeight="false" outlineLevel="1" collapsed="false">
      <c r="A219" s="123"/>
      <c r="B219" s="79"/>
      <c r="C219" s="79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4.25" hidden="false" customHeight="true" outlineLevel="1" collapsed="false">
      <c r="A223" s="123"/>
      <c r="B223" s="79"/>
      <c r="C223" s="79"/>
      <c r="D223" s="79"/>
      <c r="E223" s="126"/>
      <c r="F223" s="126"/>
      <c r="G223" s="126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</row>
    <row r="224" customFormat="false" ht="12.75" hidden="false" customHeight="false" outlineLevel="1" collapsed="false">
      <c r="A224" s="123"/>
      <c r="B224" s="79"/>
      <c r="C224" s="79"/>
      <c r="D224" s="79"/>
      <c r="E224" s="126"/>
      <c r="F224" s="126"/>
      <c r="G224" s="126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</row>
    <row r="225" customFormat="false" ht="12.75" hidden="false" customHeight="false" outlineLevel="1" collapsed="false">
      <c r="A225" s="123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5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125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126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79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79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106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106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79"/>
      <c r="B236" s="79"/>
      <c r="C236" s="79"/>
      <c r="D236" s="79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</row>
    <row r="237" customFormat="false" ht="12.75" hidden="false" customHeight="false" outlineLevel="1" collapsed="false">
      <c r="A237" s="79"/>
      <c r="B237" s="79"/>
      <c r="C237" s="79"/>
      <c r="D237" s="79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</row>
    <row r="238" customFormat="false" ht="12.75" hidden="false" customHeight="false" outlineLevel="1" collapsed="false">
      <c r="A238" s="88"/>
      <c r="B238" s="88"/>
      <c r="C238" s="88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customFormat="false" ht="12.75" hidden="false" customHeight="false" outlineLevel="1" collapsed="false">
      <c r="A239" s="123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2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12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18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26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23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79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12"/>
      <c r="B247" s="79"/>
      <c r="C247" s="79"/>
      <c r="D247" s="45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12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26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2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23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2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8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12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23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2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12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18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123"/>
      <c r="B279" s="79"/>
      <c r="C279" s="79"/>
      <c r="D279" s="79"/>
      <c r="E279" s="126"/>
      <c r="F279" s="126"/>
      <c r="G279" s="126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</row>
    <row r="280" customFormat="false" ht="12.75" hidden="false" customHeight="false" outlineLevel="1" collapsed="false">
      <c r="A280" s="123"/>
      <c r="B280" s="79"/>
      <c r="C280" s="79"/>
      <c r="D280" s="79"/>
      <c r="E280" s="126"/>
      <c r="F280" s="126"/>
      <c r="G280" s="126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</row>
    <row r="281" customFormat="false" ht="12.75" hidden="false" customHeight="false" outlineLevel="1" collapsed="false">
      <c r="A281" s="79"/>
      <c r="B281" s="79"/>
      <c r="C281" s="79"/>
      <c r="D281" s="79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79"/>
      <c r="B282" s="79"/>
      <c r="C282" s="79"/>
      <c r="D282" s="79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</row>
    <row r="283" customFormat="false" ht="12.75" hidden="false" customHeight="false" outlineLevel="1" collapsed="false">
      <c r="A283" s="79"/>
      <c r="B283" s="79"/>
      <c r="C283" s="79"/>
      <c r="D283" s="79"/>
      <c r="E283" s="79"/>
      <c r="F283" s="79"/>
      <c r="G283" s="79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</row>
    <row r="284" customFormat="false" ht="12.75" hidden="false" customHeight="false" outlineLevel="1" collapsed="false">
      <c r="A284" s="88"/>
      <c r="B284" s="88"/>
      <c r="C284" s="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106"/>
      <c r="B285" s="106"/>
      <c r="C285" s="106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106"/>
      <c r="B286" s="188"/>
      <c r="C286" s="188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88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06"/>
      <c r="B289" s="106"/>
      <c r="C289" s="106"/>
      <c r="D289" s="106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06"/>
      <c r="C290" s="106"/>
      <c r="D290" s="106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06"/>
      <c r="C291" s="106"/>
      <c r="D291" s="106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189"/>
      <c r="C292" s="189"/>
      <c r="D292" s="189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189"/>
      <c r="B293" s="189"/>
      <c r="C293" s="189"/>
      <c r="D293" s="18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89"/>
      <c r="B294" s="88"/>
      <c r="C294" s="88"/>
      <c r="D294" s="88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79"/>
      <c r="B295" s="79"/>
      <c r="C295" s="79"/>
      <c r="D295" s="79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06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06"/>
      <c r="C304" s="106"/>
      <c r="D304" s="106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06"/>
      <c r="C305" s="106"/>
      <c r="D305" s="106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89"/>
      <c r="B306" s="189"/>
      <c r="C306" s="189"/>
      <c r="D306" s="189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06"/>
      <c r="B308" s="106"/>
      <c r="C308" s="106"/>
      <c r="D308" s="106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89"/>
      <c r="B309" s="189"/>
      <c r="C309" s="189"/>
      <c r="D309" s="189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89"/>
      <c r="B310" s="189"/>
      <c r="C310" s="189"/>
      <c r="D310" s="189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106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106"/>
      <c r="B312" s="106"/>
      <c r="C312" s="106"/>
      <c r="D312" s="106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79"/>
      <c r="B313" s="106"/>
      <c r="C313" s="106"/>
      <c r="D313" s="106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7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91"/>
      <c r="C315" s="191"/>
      <c r="D315" s="191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189"/>
      <c r="B316" s="191"/>
      <c r="C316" s="191"/>
      <c r="D316" s="191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79"/>
      <c r="B318" s="79"/>
      <c r="C318" s="79"/>
      <c r="D318" s="7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06"/>
      <c r="B319" s="106"/>
      <c r="C319" s="106"/>
      <c r="D319" s="106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189"/>
      <c r="C323" s="189"/>
      <c r="D323" s="18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89"/>
      <c r="B324" s="189"/>
      <c r="C324" s="189"/>
      <c r="D324" s="189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89"/>
      <c r="B325" s="79"/>
      <c r="C325" s="79"/>
      <c r="D325" s="79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106"/>
      <c r="B326" s="106"/>
      <c r="C326" s="106"/>
      <c r="D326" s="106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06"/>
      <c r="C327" s="106"/>
      <c r="D327" s="106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79"/>
      <c r="B328" s="79"/>
      <c r="C328" s="79"/>
      <c r="D328" s="79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106"/>
      <c r="B329" s="192"/>
      <c r="C329" s="192"/>
      <c r="D329" s="79"/>
      <c r="E329" s="190"/>
      <c r="F329" s="190"/>
      <c r="G329" s="190"/>
      <c r="H329" s="190"/>
      <c r="I329" s="190"/>
      <c r="J329" s="190"/>
      <c r="K329" s="190"/>
      <c r="L329" s="190"/>
      <c r="M329" s="79"/>
      <c r="N329" s="190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88"/>
      <c r="C330" s="188"/>
      <c r="D330" s="188"/>
      <c r="E330" s="190"/>
      <c r="F330" s="190"/>
      <c r="G330" s="190"/>
      <c r="H330" s="190"/>
      <c r="I330" s="190"/>
      <c r="J330" s="190"/>
      <c r="K330" s="190"/>
      <c r="L330" s="190"/>
      <c r="M330" s="79"/>
      <c r="N330" s="190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193"/>
      <c r="C332" s="193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106"/>
      <c r="B334" s="79"/>
      <c r="C334" s="79"/>
      <c r="D334" s="79"/>
      <c r="E334" s="79"/>
      <c r="F334" s="79"/>
      <c r="G334" s="45"/>
      <c r="H334" s="45"/>
      <c r="I334" s="45"/>
      <c r="J334" s="45"/>
      <c r="K334" s="45"/>
      <c r="L334" s="45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45"/>
      <c r="H335" s="45"/>
      <c r="I335" s="45"/>
      <c r="J335" s="45"/>
      <c r="K335" s="45"/>
      <c r="L335" s="45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106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106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customFormat="false" ht="12.75" hidden="false" customHeight="false" outlineLevel="1" collapsed="false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94"/>
      <c r="B341" s="195"/>
      <c r="C341" s="195"/>
      <c r="D341" s="195"/>
      <c r="E341" s="195"/>
      <c r="F341" s="195"/>
      <c r="G341" s="195"/>
      <c r="H341" s="195"/>
      <c r="I341" s="195"/>
      <c r="J341" s="195"/>
      <c r="K341" s="195"/>
      <c r="L341" s="195"/>
      <c r="M341" s="195"/>
      <c r="N341" s="195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  <c r="AA341" s="195"/>
      <c r="AB341" s="195"/>
      <c r="AC341" s="195"/>
      <c r="AD341" s="195"/>
      <c r="AE341" s="195"/>
      <c r="AF341" s="195"/>
      <c r="AG341" s="195"/>
      <c r="AH341" s="195"/>
      <c r="AI341" s="195"/>
      <c r="AJ341" s="195"/>
      <c r="AK341" s="195"/>
      <c r="AL341" s="195"/>
      <c r="AM341" s="195"/>
      <c r="AN341" s="195"/>
      <c r="AO341" s="195"/>
      <c r="AP341" s="195"/>
      <c r="AQ341" s="195"/>
      <c r="AR341" s="195"/>
      <c r="AS341" s="195"/>
      <c r="AT341" s="195"/>
      <c r="AU341" s="195"/>
      <c r="AV341" s="195"/>
      <c r="AW341" s="195"/>
      <c r="AX341" s="195"/>
      <c r="AY341" s="195"/>
      <c r="AZ341" s="195"/>
      <c r="BA341" s="195"/>
      <c r="BB341" s="195"/>
      <c r="BC341" s="195"/>
      <c r="BD341" s="195"/>
      <c r="BE341" s="195"/>
      <c r="BF341" s="195"/>
      <c r="BG341" s="195"/>
      <c r="BH341" s="195"/>
      <c r="BI341" s="195"/>
      <c r="BJ341" s="195"/>
      <c r="BK341" s="195"/>
      <c r="BL341" s="195"/>
      <c r="BM341" s="195"/>
      <c r="BN341" s="195"/>
      <c r="BO341" s="195"/>
      <c r="BP341" s="195"/>
      <c r="BQ341" s="195"/>
      <c r="BR341" s="195"/>
      <c r="BS341" s="195"/>
      <c r="BT341" s="195"/>
      <c r="BU341" s="195"/>
      <c r="BV341" s="195"/>
      <c r="BW341" s="195"/>
      <c r="BX341" s="195"/>
      <c r="BY341" s="195"/>
      <c r="BZ341" s="195"/>
      <c r="CA341" s="195"/>
      <c r="CB341" s="195"/>
      <c r="CC341" s="195"/>
      <c r="CD341" s="195"/>
      <c r="CE341" s="195"/>
      <c r="CF341" s="195"/>
      <c r="CG341" s="195"/>
      <c r="CH341" s="195"/>
      <c r="CI341" s="195"/>
      <c r="CJ341" s="195"/>
      <c r="CK341" s="195"/>
      <c r="CL341" s="195"/>
      <c r="CM341" s="195"/>
      <c r="CN341" s="195"/>
      <c r="CO341" s="195"/>
      <c r="CP341" s="195"/>
      <c r="CQ341" s="195"/>
      <c r="CR341" s="195"/>
      <c r="CS341" s="195"/>
      <c r="CT341" s="195"/>
      <c r="CU341" s="195"/>
      <c r="CV341" s="195"/>
      <c r="CW341" s="195"/>
      <c r="CX341" s="195"/>
      <c r="CY341" s="195"/>
      <c r="CZ341" s="195"/>
      <c r="DA341" s="195"/>
      <c r="DB341" s="195"/>
      <c r="DC341" s="195"/>
      <c r="DD341" s="195"/>
      <c r="DE341" s="195"/>
      <c r="DF341" s="195"/>
      <c r="DG341" s="195"/>
      <c r="DH341" s="195"/>
      <c r="DI341" s="195"/>
      <c r="DJ341" s="195"/>
      <c r="DK341" s="195"/>
      <c r="DL341" s="195"/>
      <c r="DM341" s="195"/>
      <c r="DN341" s="195"/>
      <c r="DO341" s="195"/>
      <c r="DP341" s="195"/>
      <c r="DQ341" s="195"/>
      <c r="DR341" s="195"/>
      <c r="DS341" s="195"/>
      <c r="DT341" s="195"/>
      <c r="DU341" s="195"/>
      <c r="DV341" s="195"/>
      <c r="DW341" s="195"/>
      <c r="DX341" s="195"/>
      <c r="DY341" s="195"/>
      <c r="DZ341" s="195"/>
      <c r="EA341" s="195"/>
      <c r="EB341" s="195"/>
      <c r="EC341" s="195"/>
      <c r="ED341" s="195"/>
      <c r="EE341" s="195"/>
      <c r="EF341" s="195"/>
      <c r="EG341" s="195"/>
      <c r="EH341" s="195"/>
      <c r="EI341" s="195"/>
      <c r="EJ341" s="195"/>
      <c r="EK341" s="195"/>
      <c r="EL341" s="195"/>
      <c r="EM341" s="195"/>
      <c r="EN341" s="195"/>
      <c r="EO341" s="195"/>
      <c r="EP341" s="195"/>
      <c r="EQ341" s="195"/>
      <c r="ER341" s="195"/>
      <c r="ES341" s="195"/>
      <c r="ET341" s="195"/>
      <c r="EU341" s="195"/>
      <c r="EV341" s="195"/>
      <c r="EW341" s="195"/>
      <c r="EX341" s="195"/>
      <c r="EY341" s="195"/>
      <c r="EZ341" s="195"/>
      <c r="FA341" s="195"/>
      <c r="FB341" s="195"/>
      <c r="FC341" s="195"/>
      <c r="FD341" s="195"/>
      <c r="FE341" s="195"/>
      <c r="FF341" s="195"/>
      <c r="FG341" s="195"/>
      <c r="FH341" s="195"/>
      <c r="FI341" s="195"/>
      <c r="FJ341" s="195"/>
      <c r="FK341" s="195"/>
      <c r="FL341" s="195"/>
      <c r="FM341" s="195"/>
      <c r="FN341" s="195"/>
      <c r="FO341" s="195"/>
      <c r="FP341" s="195"/>
      <c r="FQ341" s="195"/>
      <c r="FR341" s="195"/>
      <c r="FS341" s="195"/>
      <c r="FT341" s="195"/>
      <c r="FU341" s="195"/>
      <c r="FV341" s="195"/>
      <c r="FW341" s="195"/>
      <c r="FX341" s="195"/>
      <c r="FY341" s="195"/>
      <c r="FZ341" s="195"/>
      <c r="GA341" s="195"/>
      <c r="GB341" s="195"/>
      <c r="GC341" s="195"/>
      <c r="GD341" s="195"/>
      <c r="GE341" s="195"/>
      <c r="GF341" s="195"/>
      <c r="GG341" s="195"/>
      <c r="GH341" s="195"/>
      <c r="GI341" s="195"/>
      <c r="GJ341" s="195"/>
      <c r="GK341" s="195"/>
      <c r="GL341" s="195"/>
      <c r="GM341" s="195"/>
      <c r="GN341" s="195"/>
      <c r="GO341" s="195"/>
      <c r="GP341" s="195"/>
      <c r="GQ341" s="195"/>
      <c r="GR341" s="195"/>
      <c r="GS341" s="195"/>
      <c r="GT341" s="195"/>
      <c r="GU341" s="195"/>
      <c r="GV341" s="195"/>
      <c r="GW341" s="195"/>
      <c r="GX341" s="195"/>
      <c r="GY341" s="195"/>
      <c r="GZ341" s="195"/>
      <c r="HA341" s="195"/>
      <c r="HB341" s="195"/>
      <c r="HC341" s="195"/>
      <c r="HD341" s="195"/>
      <c r="HE341" s="195"/>
      <c r="HF341" s="195"/>
      <c r="HG341" s="195"/>
      <c r="HH341" s="195"/>
      <c r="HI341" s="195"/>
      <c r="HJ341" s="195"/>
      <c r="HK341" s="195"/>
      <c r="HL341" s="195"/>
      <c r="HM341" s="195"/>
      <c r="HN341" s="195"/>
      <c r="HO341" s="195"/>
      <c r="HP341" s="195"/>
      <c r="HQ341" s="195"/>
      <c r="HR341" s="195"/>
      <c r="HS341" s="195"/>
      <c r="HT341" s="195"/>
      <c r="HU341" s="195"/>
      <c r="HV341" s="195"/>
      <c r="HW341" s="195"/>
      <c r="HX341" s="195"/>
      <c r="HY341" s="195"/>
      <c r="HZ341" s="195"/>
      <c r="IA341" s="195"/>
      <c r="IB341" s="195"/>
      <c r="IC341" s="195"/>
      <c r="ID341" s="195"/>
      <c r="IE341" s="195"/>
      <c r="IF341" s="195"/>
      <c r="IG341" s="195"/>
      <c r="IH341" s="195"/>
      <c r="II341" s="195"/>
      <c r="IJ341" s="195"/>
      <c r="IK341" s="195"/>
      <c r="IL341" s="195"/>
      <c r="IM341" s="195"/>
      <c r="IN341" s="195"/>
      <c r="IO341" s="195"/>
      <c r="IP341" s="195"/>
      <c r="IQ341" s="195"/>
      <c r="IR341" s="195"/>
      <c r="IS341" s="195"/>
      <c r="IT341" s="195"/>
      <c r="IU341" s="195"/>
      <c r="IV341" s="195"/>
      <c r="IW341" s="195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106"/>
      <c r="B343" s="79"/>
      <c r="C343" s="79"/>
      <c r="D343" s="79"/>
      <c r="E343" s="79"/>
      <c r="F343" s="79"/>
      <c r="G343" s="107"/>
      <c r="H343" s="107"/>
      <c r="I343" s="107"/>
      <c r="J343" s="107"/>
      <c r="K343" s="107"/>
      <c r="L343" s="10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79"/>
      <c r="C344" s="79"/>
      <c r="D344" s="79"/>
      <c r="E344" s="79"/>
      <c r="F344" s="79"/>
      <c r="G344" s="107"/>
      <c r="H344" s="107"/>
      <c r="I344" s="107"/>
      <c r="J344" s="107"/>
      <c r="K344" s="107"/>
      <c r="L344" s="107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79"/>
      <c r="B345" s="196"/>
      <c r="C345" s="196"/>
      <c r="D345" s="196"/>
      <c r="E345" s="79"/>
      <c r="F345" s="79"/>
      <c r="G345" s="197"/>
      <c r="H345" s="197"/>
      <c r="I345" s="197"/>
      <c r="J345" s="197"/>
      <c r="K345" s="197"/>
      <c r="L345" s="197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06"/>
      <c r="B346" s="198"/>
      <c r="C346" s="198"/>
      <c r="D346" s="198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4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45"/>
      <c r="H350" s="45"/>
      <c r="I350" s="45"/>
      <c r="J350" s="45"/>
      <c r="K350" s="45"/>
      <c r="L350" s="45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99"/>
      <c r="B351" s="79"/>
      <c r="C351" s="79"/>
      <c r="D351" s="79"/>
      <c r="E351" s="79"/>
      <c r="F351" s="79"/>
      <c r="G351" s="45"/>
      <c r="H351" s="45"/>
      <c r="I351" s="45"/>
      <c r="J351" s="45"/>
      <c r="K351" s="45"/>
      <c r="L351" s="45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79"/>
      <c r="C352" s="79"/>
      <c r="D352" s="79"/>
      <c r="E352" s="79"/>
      <c r="F352" s="79"/>
      <c r="G352" s="107"/>
      <c r="H352" s="107"/>
      <c r="I352" s="107"/>
      <c r="J352" s="107"/>
      <c r="K352" s="107"/>
      <c r="L352" s="107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06"/>
      <c r="B353" s="79"/>
      <c r="C353" s="79"/>
      <c r="D353" s="79"/>
      <c r="E353" s="79"/>
      <c r="F353" s="79"/>
      <c r="G353" s="198"/>
      <c r="H353" s="198"/>
      <c r="I353" s="198"/>
      <c r="J353" s="198"/>
      <c r="K353" s="198"/>
      <c r="L353" s="198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181"/>
      <c r="C354" s="181"/>
      <c r="D354" s="181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200"/>
      <c r="H356" s="200"/>
      <c r="I356" s="200"/>
      <c r="J356" s="200"/>
      <c r="K356" s="200"/>
      <c r="L356" s="200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99"/>
      <c r="B357" s="79"/>
      <c r="C357" s="79"/>
      <c r="D357" s="79"/>
      <c r="E357" s="79"/>
      <c r="F357" s="79"/>
      <c r="G357" s="200"/>
      <c r="H357" s="200"/>
      <c r="I357" s="200"/>
      <c r="J357" s="200"/>
      <c r="K357" s="200"/>
      <c r="L357" s="200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199"/>
      <c r="B358" s="79"/>
      <c r="C358" s="79"/>
      <c r="D358" s="79"/>
      <c r="E358" s="79"/>
      <c r="F358" s="79"/>
      <c r="G358" s="198"/>
      <c r="H358" s="198"/>
      <c r="I358" s="198"/>
      <c r="J358" s="198"/>
      <c r="K358" s="198"/>
      <c r="L358" s="198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106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79"/>
      <c r="F361" s="79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45"/>
      <c r="H362" s="45"/>
      <c r="I362" s="45"/>
      <c r="J362" s="45"/>
      <c r="K362" s="45"/>
      <c r="L362" s="45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79"/>
      <c r="B363" s="79"/>
      <c r="C363" s="79"/>
      <c r="D363" s="79"/>
      <c r="E363" s="45"/>
      <c r="F363" s="45"/>
      <c r="G363" s="45"/>
      <c r="H363" s="45"/>
      <c r="I363" s="45"/>
      <c r="J363" s="45"/>
      <c r="K363" s="45"/>
      <c r="L363" s="45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106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7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79"/>
      <c r="F367" s="79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19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199"/>
      <c r="B369" s="79"/>
      <c r="C369" s="79"/>
      <c r="D369" s="79"/>
      <c r="E369" s="45"/>
      <c r="F369" s="45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107"/>
      <c r="H374" s="107"/>
      <c r="I374" s="107"/>
      <c r="J374" s="107"/>
      <c r="K374" s="107"/>
      <c r="L374" s="107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79"/>
      <c r="B375" s="79"/>
      <c r="C375" s="79"/>
      <c r="D375" s="79"/>
      <c r="E375" s="79"/>
      <c r="F375" s="79"/>
      <c r="G375" s="107"/>
      <c r="H375" s="107"/>
      <c r="I375" s="107"/>
      <c r="J375" s="107"/>
      <c r="K375" s="107"/>
      <c r="L375" s="107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181"/>
      <c r="E378" s="45"/>
      <c r="F378" s="45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106"/>
      <c r="B379" s="79"/>
      <c r="C379" s="79"/>
      <c r="D379" s="79"/>
      <c r="E379" s="201"/>
      <c r="F379" s="201"/>
      <c r="G379" s="201"/>
      <c r="H379" s="201"/>
      <c r="I379" s="201"/>
      <c r="J379" s="201"/>
      <c r="K379" s="201"/>
      <c r="L379" s="201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201"/>
      <c r="H380" s="201"/>
      <c r="I380" s="201"/>
      <c r="J380" s="201"/>
      <c r="K380" s="201"/>
      <c r="L380" s="201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106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106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190"/>
      <c r="H385" s="190"/>
      <c r="I385" s="190"/>
      <c r="J385" s="190"/>
      <c r="K385" s="190"/>
      <c r="L385" s="190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201"/>
      <c r="H386" s="201"/>
      <c r="I386" s="201"/>
      <c r="J386" s="201"/>
      <c r="K386" s="201"/>
      <c r="L386" s="201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190"/>
      <c r="H388" s="190"/>
      <c r="I388" s="190"/>
      <c r="J388" s="190"/>
      <c r="K388" s="190"/>
      <c r="L388" s="190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190"/>
      <c r="H389" s="190"/>
      <c r="I389" s="190"/>
      <c r="J389" s="190"/>
      <c r="K389" s="190"/>
      <c r="L389" s="190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false" customHeight="false" outlineLevel="1" collapsed="false">
      <c r="A390" s="79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false" customHeight="false" outlineLevel="1" collapsed="false">
      <c r="A391" s="79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106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79"/>
      <c r="C393" s="79"/>
      <c r="D393" s="79"/>
      <c r="E393" s="79"/>
      <c r="F393" s="79"/>
      <c r="G393" s="202"/>
      <c r="H393" s="202"/>
      <c r="I393" s="202"/>
      <c r="J393" s="202"/>
      <c r="K393" s="202"/>
      <c r="L393" s="202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customFormat="false" ht="12.75" hidden="true" customHeight="false" outlineLevel="2" collapsed="false">
      <c r="A394" s="79"/>
      <c r="B394" s="79"/>
      <c r="C394" s="79"/>
      <c r="D394" s="79"/>
      <c r="E394" s="79"/>
      <c r="F394" s="79"/>
      <c r="G394" s="202"/>
      <c r="H394" s="202"/>
      <c r="I394" s="202"/>
      <c r="J394" s="202"/>
      <c r="K394" s="202"/>
      <c r="L394" s="202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106"/>
      <c r="B395" s="90"/>
      <c r="C395" s="90"/>
      <c r="D395" s="90"/>
      <c r="E395" s="91"/>
      <c r="F395" s="91"/>
      <c r="G395" s="91"/>
      <c r="H395" s="90"/>
      <c r="I395" s="90"/>
      <c r="J395" s="91"/>
      <c r="K395" s="91"/>
      <c r="L395" s="90"/>
      <c r="M395" s="91"/>
      <c r="N395" s="91"/>
      <c r="O395" s="91"/>
      <c r="P395" s="90"/>
      <c r="Q395" s="91"/>
      <c r="R395" s="91"/>
      <c r="S395" s="79"/>
      <c r="T395" s="79"/>
      <c r="U395" s="79"/>
      <c r="V395" s="79"/>
      <c r="W395" s="79"/>
      <c r="X395" s="91"/>
      <c r="Y395" s="79"/>
    </row>
    <row r="396" customFormat="false" ht="12.75" hidden="true" customHeight="false" outlineLevel="2" collapsed="false">
      <c r="A396" s="106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201"/>
      <c r="C400" s="201"/>
      <c r="D400" s="201"/>
      <c r="E400" s="201"/>
      <c r="F400" s="201"/>
      <c r="G400" s="201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79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190"/>
      <c r="Z402" s="190"/>
      <c r="AA402" s="190"/>
      <c r="AB402" s="190"/>
      <c r="AC402" s="190"/>
      <c r="AD402" s="190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79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true" customHeight="false" outlineLevel="2" collapsed="false">
      <c r="A408" s="79"/>
      <c r="B408" s="190"/>
      <c r="C408" s="190"/>
      <c r="D408" s="190"/>
      <c r="E408" s="190"/>
      <c r="F408" s="190"/>
      <c r="G408" s="190"/>
      <c r="H408" s="190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  <c r="S408" s="79"/>
      <c r="T408" s="79"/>
      <c r="U408" s="79"/>
      <c r="V408" s="79"/>
      <c r="W408" s="79"/>
      <c r="X408" s="190"/>
      <c r="Y408" s="190"/>
    </row>
    <row r="409" customFormat="false" ht="12.75" hidden="true" customHeight="false" outlineLevel="2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tru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88"/>
      <c r="B413" s="88"/>
      <c r="C413" s="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106"/>
      <c r="B414" s="106"/>
      <c r="C414" s="106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106"/>
      <c r="B415" s="188"/>
      <c r="C415" s="188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</row>
    <row r="416" customFormat="false" ht="12.75" hidden="false" customHeight="false" outlineLevel="1" collapsed="false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88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customFormat="false" ht="12.75" hidden="false" customHeight="false" outlineLevel="1" collapsed="false">
      <c r="A418" s="106"/>
      <c r="B418" s="106"/>
      <c r="C418" s="106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</row>
    <row r="419" customFormat="false" ht="12.75" hidden="false" customHeight="false" outlineLevel="1" collapsed="false">
      <c r="A419" s="189"/>
      <c r="B419" s="106"/>
      <c r="C419" s="106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06"/>
      <c r="C420" s="106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189"/>
      <c r="C421" s="189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189"/>
      <c r="B422" s="189"/>
      <c r="C422" s="18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89"/>
      <c r="B423" s="88"/>
      <c r="C423" s="88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79"/>
      <c r="B424" s="79"/>
      <c r="C424" s="79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06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06"/>
      <c r="C433" s="106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06"/>
      <c r="C434" s="106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89"/>
      <c r="B435" s="189"/>
      <c r="C435" s="189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89"/>
      <c r="C438" s="189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189"/>
      <c r="B440" s="191"/>
      <c r="C440" s="191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79"/>
      <c r="B442" s="79"/>
      <c r="C442" s="7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06"/>
      <c r="B443" s="106"/>
      <c r="C443" s="106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189"/>
      <c r="C445" s="18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89"/>
      <c r="B446" s="189"/>
      <c r="C446" s="189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89"/>
      <c r="B447" s="79"/>
      <c r="C447" s="79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06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06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189"/>
      <c r="B453" s="106"/>
      <c r="C453" s="106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89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88"/>
      <c r="B455" s="191"/>
      <c r="C455" s="191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06"/>
      <c r="C456" s="106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79"/>
      <c r="B457" s="79"/>
      <c r="C457" s="79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106"/>
      <c r="B459" s="188"/>
      <c r="C459" s="188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</row>
    <row r="460" customFormat="false" ht="12.75" hidden="false" customHeight="false" outlineLevel="1" collapsed="false">
      <c r="A460" s="106"/>
      <c r="B460" s="188"/>
      <c r="C460" s="188"/>
      <c r="D460" s="190"/>
      <c r="E460" s="190"/>
      <c r="F460" s="190"/>
      <c r="G460" s="190"/>
      <c r="H460" s="190"/>
      <c r="I460" s="190"/>
      <c r="J460" s="190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</row>
    <row r="461" customFormat="false" ht="12.75" hidden="false" customHeight="false" outlineLevel="1" collapsed="false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88"/>
      <c r="B463" s="88"/>
      <c r="C463" s="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106"/>
      <c r="B464" s="106"/>
      <c r="C464" s="106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106"/>
      <c r="B465" s="188"/>
      <c r="C465" s="188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88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06"/>
      <c r="B468" s="106"/>
      <c r="C468" s="106"/>
      <c r="D468" s="106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06"/>
      <c r="C469" s="106"/>
      <c r="D469" s="106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06"/>
      <c r="C470" s="106"/>
      <c r="D470" s="106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189"/>
      <c r="C471" s="189"/>
      <c r="D471" s="189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189"/>
      <c r="C472" s="189"/>
      <c r="D472" s="189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89"/>
      <c r="B473" s="88"/>
      <c r="C473" s="88"/>
      <c r="D473" s="88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88"/>
      <c r="C474" s="88"/>
      <c r="D474" s="88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06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06"/>
      <c r="C484" s="106"/>
      <c r="D484" s="106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06"/>
      <c r="C485" s="106"/>
      <c r="D485" s="106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89"/>
      <c r="B486" s="189"/>
      <c r="C486" s="189"/>
      <c r="D486" s="189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189"/>
      <c r="B487" s="189"/>
      <c r="C487" s="189"/>
      <c r="D487" s="189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06"/>
      <c r="B488" s="106"/>
      <c r="C488" s="106"/>
      <c r="D488" s="106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79"/>
      <c r="B489" s="106"/>
      <c r="C489" s="106"/>
      <c r="D489" s="106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89"/>
      <c r="C490" s="189"/>
      <c r="D490" s="189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89"/>
      <c r="B492" s="191"/>
      <c r="C492" s="191"/>
      <c r="D492" s="191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06"/>
      <c r="C494" s="106"/>
      <c r="D494" s="106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06"/>
      <c r="C495" s="106"/>
      <c r="D495" s="106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106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79"/>
      <c r="T499" s="79"/>
      <c r="U499" s="79"/>
      <c r="V499" s="79"/>
      <c r="W499" s="79"/>
      <c r="X499" s="79"/>
      <c r="Y499" s="79"/>
    </row>
    <row r="500" customFormat="false" ht="12.75" hidden="false" customHeight="false" outlineLevel="1" collapsed="false">
      <c r="A500" s="106"/>
      <c r="B500" s="188"/>
      <c r="C500" s="188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79"/>
      <c r="T500" s="79"/>
      <c r="U500" s="79"/>
      <c r="V500" s="79"/>
      <c r="W500" s="79"/>
      <c r="X500" s="79"/>
      <c r="Y500" s="79"/>
    </row>
    <row r="501" customFormat="false" ht="12.75" hidden="false" customHeight="false" outlineLevel="1" collapsed="false">
      <c r="A501" s="79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90"/>
      <c r="C502" s="190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79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106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79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79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106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106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</row>
    <row r="518" customFormat="false" ht="12.75" hidden="false" customHeight="false" outlineLevel="1" collapsed="false">
      <c r="A518" s="79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</row>
    <row r="519" customFormat="false" ht="12.75" hidden="false" customHeight="false" outlineLevel="1" collapsed="false">
      <c r="A519" s="79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190"/>
      <c r="F522" s="190"/>
      <c r="G522" s="190"/>
      <c r="H522" s="190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106"/>
      <c r="B523" s="188"/>
      <c r="C523" s="188"/>
      <c r="D523" s="188"/>
      <c r="E523" s="190"/>
      <c r="F523" s="190"/>
      <c r="G523" s="190"/>
      <c r="H523" s="190"/>
      <c r="I523" s="190"/>
      <c r="J523" s="190"/>
      <c r="K523" s="190"/>
      <c r="L523" s="190"/>
      <c r="M523" s="190"/>
      <c r="N523" s="190"/>
      <c r="O523" s="190"/>
      <c r="P523" s="190"/>
      <c r="Q523" s="190"/>
      <c r="R523" s="190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188"/>
      <c r="C524" s="188"/>
      <c r="D524" s="188"/>
      <c r="E524" s="79"/>
      <c r="F524" s="79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106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106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88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106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190"/>
      <c r="I534" s="190"/>
      <c r="J534" s="190"/>
      <c r="K534" s="190"/>
      <c r="L534" s="190"/>
      <c r="M534" s="190"/>
      <c r="N534" s="190"/>
      <c r="O534" s="190"/>
      <c r="P534" s="190"/>
      <c r="Q534" s="190"/>
      <c r="R534" s="190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79"/>
      <c r="B535" s="79"/>
      <c r="C535" s="79"/>
      <c r="D535" s="79"/>
      <c r="E535" s="79"/>
      <c r="F535" s="79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79"/>
      <c r="B536" s="79"/>
      <c r="C536" s="79"/>
      <c r="D536" s="79"/>
      <c r="E536" s="79"/>
      <c r="F536" s="79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99"/>
      <c r="B537" s="79"/>
      <c r="C537" s="79"/>
      <c r="D537" s="79"/>
      <c r="E537" s="79"/>
      <c r="F537" s="79"/>
      <c r="G537" s="62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199"/>
      <c r="B538" s="79"/>
      <c r="C538" s="79"/>
      <c r="D538" s="79"/>
      <c r="E538" s="79"/>
      <c r="F538" s="79"/>
      <c r="G538" s="62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106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79"/>
      <c r="B540" s="79"/>
      <c r="C540" s="79"/>
      <c r="D540" s="79"/>
      <c r="E540" s="79"/>
      <c r="F540" s="79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79"/>
      <c r="C541" s="79"/>
      <c r="D541" s="79"/>
      <c r="E541" s="79"/>
      <c r="F541" s="79"/>
      <c r="G541" s="62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181"/>
      <c r="C543" s="181"/>
      <c r="D543" s="79"/>
      <c r="E543" s="79"/>
      <c r="F543" s="79"/>
      <c r="G543" s="62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106"/>
      <c r="B544" s="79"/>
      <c r="C544" s="79"/>
      <c r="D544" s="79"/>
      <c r="E544" s="79"/>
      <c r="F544" s="79"/>
      <c r="G544" s="62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</row>
    <row r="546" customFormat="false" ht="12.75" hidden="false" customHeight="false" outlineLevel="1" collapsed="false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</row>
    <row r="547" customFormat="false" ht="12.75" hidden="false" customHeight="false" outlineLevel="1" collapsed="false">
      <c r="A547" s="203"/>
      <c r="B547" s="203"/>
      <c r="C547" s="203"/>
      <c r="D547" s="203"/>
      <c r="E547" s="203"/>
      <c r="F547" s="203"/>
      <c r="G547" s="203"/>
      <c r="H547" s="204"/>
      <c r="I547" s="204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203"/>
      <c r="C548" s="203"/>
      <c r="D548" s="203"/>
      <c r="E548" s="203"/>
      <c r="F548" s="205"/>
      <c r="G548" s="206"/>
      <c r="H548" s="203"/>
      <c r="I548" s="207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3"/>
      <c r="B549" s="206"/>
      <c r="C549" s="206"/>
      <c r="D549" s="206"/>
      <c r="E549" s="206"/>
      <c r="F549" s="69"/>
      <c r="G549" s="192"/>
      <c r="H549" s="192"/>
      <c r="I549" s="207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203"/>
      <c r="B550" s="192"/>
      <c r="C550" s="192"/>
      <c r="D550" s="192"/>
      <c r="E550" s="192"/>
      <c r="F550" s="192"/>
      <c r="G550" s="207"/>
      <c r="H550" s="192"/>
      <c r="I550" s="69"/>
      <c r="J550" s="204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208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23"/>
      <c r="B552" s="203"/>
      <c r="C552" s="203"/>
      <c r="D552" s="203"/>
      <c r="E552" s="203"/>
      <c r="F552" s="203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03"/>
      <c r="C553" s="203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2"/>
      <c r="B554" s="210"/>
      <c r="C554" s="210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12"/>
      <c r="B555" s="211"/>
      <c r="C555" s="211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18"/>
      <c r="B556" s="208"/>
      <c r="C556" s="208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126"/>
      <c r="B557" s="204"/>
      <c r="C557" s="204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123"/>
      <c r="B558" s="203"/>
      <c r="C558" s="20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212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125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212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212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23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23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12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2"/>
      <c r="B575" s="213"/>
      <c r="C575" s="213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23"/>
      <c r="B576" s="213"/>
      <c r="C576" s="213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2.75" hidden="false" customHeight="false" outlineLevel="1" collapsed="false">
      <c r="A577" s="112"/>
      <c r="B577" s="213"/>
      <c r="C577" s="213"/>
      <c r="D577" s="214"/>
      <c r="E577" s="214"/>
      <c r="F577" s="214"/>
      <c r="G577" s="214"/>
      <c r="H577" s="214"/>
      <c r="I577" s="214"/>
      <c r="J577" s="214"/>
      <c r="K577" s="214"/>
      <c r="L577" s="214"/>
      <c r="M577" s="214"/>
      <c r="N577" s="214"/>
      <c r="O577" s="214"/>
      <c r="P577" s="214"/>
      <c r="Q577" s="214"/>
      <c r="R577" s="214"/>
      <c r="S577" s="214"/>
      <c r="T577" s="214"/>
      <c r="U577" s="214"/>
      <c r="V577" s="214"/>
      <c r="W577" s="214"/>
      <c r="X577" s="214"/>
      <c r="Y577" s="214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5"/>
      <c r="C578" s="215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3.9" hidden="false" customHeight="true" outlineLevel="1" collapsed="false">
      <c r="A579" s="118"/>
      <c r="B579" s="215"/>
      <c r="C579" s="215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8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12"/>
      <c r="B584" s="210"/>
      <c r="C584" s="210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12"/>
      <c r="B585" s="210"/>
      <c r="C585" s="210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23"/>
      <c r="B586" s="204"/>
      <c r="C586" s="204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23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03"/>
      <c r="C592" s="203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03"/>
      <c r="C593" s="203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2"/>
      <c r="B594" s="216"/>
      <c r="C594" s="216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12"/>
      <c r="B595" s="216"/>
      <c r="C595" s="216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18"/>
      <c r="B596" s="215"/>
      <c r="C596" s="215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03"/>
      <c r="C598" s="203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03"/>
      <c r="C599" s="203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123"/>
      <c r="B601" s="215"/>
      <c r="C601" s="215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4"/>
      <c r="AA601" s="204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  <c r="BP601" s="204"/>
      <c r="BQ601" s="204"/>
      <c r="BR601" s="204"/>
      <c r="BS601" s="204"/>
      <c r="BT601" s="204"/>
      <c r="BU601" s="204"/>
      <c r="BV601" s="204"/>
      <c r="BW601" s="204"/>
      <c r="BX601" s="204"/>
      <c r="BY601" s="204"/>
      <c r="BZ601" s="204"/>
      <c r="CA601" s="204"/>
      <c r="CB601" s="204"/>
      <c r="CC601" s="204"/>
      <c r="CD601" s="204"/>
      <c r="CE601" s="204"/>
      <c r="CF601" s="204"/>
      <c r="CG601" s="204"/>
      <c r="CH601" s="204"/>
      <c r="CI601" s="204"/>
      <c r="CJ601" s="204"/>
      <c r="CK601" s="204"/>
      <c r="CL601" s="204"/>
      <c r="CM601" s="204"/>
      <c r="CN601" s="204"/>
      <c r="CO601" s="204"/>
      <c r="CP601" s="204"/>
      <c r="CQ601" s="204"/>
      <c r="CR601" s="204"/>
      <c r="CS601" s="204"/>
      <c r="CT601" s="204"/>
      <c r="CU601" s="204"/>
      <c r="CV601" s="204"/>
      <c r="CW601" s="204"/>
      <c r="CX601" s="204"/>
      <c r="CY601" s="204"/>
      <c r="CZ601" s="204"/>
      <c r="DA601" s="204"/>
      <c r="DB601" s="204"/>
      <c r="DC601" s="204"/>
      <c r="DD601" s="204"/>
      <c r="DE601" s="204"/>
      <c r="DF601" s="204"/>
      <c r="DG601" s="204"/>
      <c r="DH601" s="204"/>
      <c r="DI601" s="204"/>
      <c r="DJ601" s="204"/>
      <c r="DK601" s="204"/>
      <c r="DL601" s="204"/>
      <c r="DM601" s="204"/>
      <c r="DN601" s="204"/>
      <c r="DO601" s="204"/>
      <c r="DP601" s="204"/>
      <c r="DQ601" s="204"/>
      <c r="DR601" s="204"/>
      <c r="DS601" s="204"/>
      <c r="DT601" s="204"/>
      <c r="DU601" s="204"/>
      <c r="DV601" s="204"/>
      <c r="DW601" s="204"/>
      <c r="DX601" s="204"/>
      <c r="DY601" s="204"/>
      <c r="DZ601" s="204"/>
      <c r="EA601" s="204"/>
      <c r="EB601" s="204"/>
      <c r="EC601" s="204"/>
      <c r="ED601" s="204"/>
      <c r="EE601" s="204"/>
      <c r="EF601" s="204"/>
      <c r="EG601" s="204"/>
      <c r="EH601" s="204"/>
      <c r="EI601" s="204"/>
      <c r="EJ601" s="204"/>
      <c r="EK601" s="204"/>
      <c r="EL601" s="204"/>
      <c r="EM601" s="204"/>
      <c r="EN601" s="204"/>
      <c r="EO601" s="204"/>
      <c r="EP601" s="204"/>
      <c r="EQ601" s="204"/>
      <c r="ER601" s="204"/>
      <c r="ES601" s="204"/>
      <c r="ET601" s="204"/>
      <c r="EU601" s="204"/>
      <c r="EV601" s="204"/>
      <c r="EW601" s="204"/>
      <c r="EX601" s="204"/>
      <c r="EY601" s="204"/>
      <c r="EZ601" s="204"/>
      <c r="FA601" s="204"/>
      <c r="FB601" s="204"/>
      <c r="FC601" s="204"/>
      <c r="FD601" s="204"/>
      <c r="FE601" s="204"/>
      <c r="FF601" s="204"/>
      <c r="FG601" s="204"/>
      <c r="FH601" s="204"/>
      <c r="FI601" s="204"/>
      <c r="FJ601" s="204"/>
      <c r="FK601" s="204"/>
      <c r="FL601" s="204"/>
      <c r="FM601" s="204"/>
      <c r="FN601" s="204"/>
      <c r="FO601" s="204"/>
      <c r="FP601" s="204"/>
      <c r="FQ601" s="204"/>
      <c r="FR601" s="204"/>
      <c r="FS601" s="204"/>
      <c r="FT601" s="204"/>
      <c r="FU601" s="204"/>
      <c r="FV601" s="204"/>
      <c r="FW601" s="204"/>
      <c r="FX601" s="204"/>
      <c r="FY601" s="204"/>
      <c r="FZ601" s="204"/>
      <c r="GA601" s="204"/>
      <c r="GB601" s="204"/>
      <c r="GC601" s="204"/>
      <c r="GD601" s="204"/>
      <c r="GE601" s="204"/>
      <c r="GF601" s="204"/>
      <c r="GG601" s="204"/>
      <c r="GH601" s="204"/>
      <c r="GI601" s="204"/>
      <c r="GJ601" s="204"/>
      <c r="GK601" s="204"/>
      <c r="GL601" s="204"/>
      <c r="GM601" s="204"/>
      <c r="GN601" s="204"/>
      <c r="GO601" s="204"/>
      <c r="GP601" s="204"/>
      <c r="GQ601" s="204"/>
      <c r="GR601" s="204"/>
      <c r="GS601" s="204"/>
      <c r="GT601" s="204"/>
      <c r="GU601" s="204"/>
      <c r="GV601" s="204"/>
      <c r="GW601" s="204"/>
      <c r="GX601" s="204"/>
      <c r="GY601" s="204"/>
      <c r="GZ601" s="204"/>
      <c r="HA601" s="204"/>
      <c r="HB601" s="204"/>
      <c r="HC601" s="204"/>
      <c r="HD601" s="204"/>
      <c r="HE601" s="204"/>
      <c r="HF601" s="204"/>
      <c r="HG601" s="204"/>
      <c r="HH601" s="204"/>
      <c r="HI601" s="204"/>
      <c r="HJ601" s="204"/>
      <c r="HK601" s="204"/>
      <c r="HL601" s="204"/>
      <c r="HM601" s="204"/>
      <c r="HN601" s="204"/>
      <c r="HO601" s="204"/>
      <c r="HP601" s="204"/>
      <c r="HQ601" s="204"/>
      <c r="HR601" s="204"/>
      <c r="HS601" s="204"/>
      <c r="HT601" s="204"/>
      <c r="HU601" s="204"/>
      <c r="HV601" s="204"/>
      <c r="HW601" s="204"/>
      <c r="HX601" s="204"/>
      <c r="HY601" s="204"/>
      <c r="HZ601" s="204"/>
      <c r="IA601" s="204"/>
      <c r="IB601" s="204"/>
      <c r="IC601" s="204"/>
      <c r="ID601" s="204"/>
      <c r="IE601" s="204"/>
      <c r="IF601" s="204"/>
      <c r="IG601" s="204"/>
      <c r="IH601" s="204"/>
      <c r="II601" s="204"/>
      <c r="IJ601" s="204"/>
      <c r="IK601" s="204"/>
      <c r="IL601" s="204"/>
      <c r="IM601" s="204"/>
      <c r="IN601" s="204"/>
      <c r="IO601" s="204"/>
      <c r="IP601" s="204"/>
      <c r="IQ601" s="204"/>
      <c r="IR601" s="204"/>
      <c r="IS601" s="204"/>
      <c r="IT601" s="204"/>
      <c r="IU601" s="204"/>
      <c r="IV601" s="204"/>
      <c r="IW601" s="204"/>
    </row>
    <row r="602" customFormat="false" ht="12.75" hidden="false" customHeight="false" outlineLevel="1" collapsed="false">
      <c r="A602" s="123"/>
      <c r="B602" s="215"/>
      <c r="C602" s="215"/>
      <c r="D602" s="209"/>
      <c r="E602" s="209"/>
      <c r="F602" s="209"/>
      <c r="G602" s="209"/>
      <c r="H602" s="209"/>
      <c r="I602" s="209"/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4"/>
      <c r="AA602" s="204"/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  <c r="BP602" s="204"/>
      <c r="BQ602" s="204"/>
      <c r="BR602" s="204"/>
      <c r="BS602" s="204"/>
      <c r="BT602" s="204"/>
      <c r="BU602" s="204"/>
      <c r="BV602" s="204"/>
      <c r="BW602" s="204"/>
      <c r="BX602" s="204"/>
      <c r="BY602" s="204"/>
      <c r="BZ602" s="204"/>
      <c r="CA602" s="204"/>
      <c r="CB602" s="204"/>
      <c r="CC602" s="204"/>
      <c r="CD602" s="204"/>
      <c r="CE602" s="204"/>
      <c r="CF602" s="204"/>
      <c r="CG602" s="204"/>
      <c r="CH602" s="204"/>
      <c r="CI602" s="204"/>
      <c r="CJ602" s="204"/>
      <c r="CK602" s="204"/>
      <c r="CL602" s="204"/>
      <c r="CM602" s="204"/>
      <c r="CN602" s="204"/>
      <c r="CO602" s="204"/>
      <c r="CP602" s="204"/>
      <c r="CQ602" s="204"/>
      <c r="CR602" s="204"/>
      <c r="CS602" s="204"/>
      <c r="CT602" s="204"/>
      <c r="CU602" s="204"/>
      <c r="CV602" s="204"/>
      <c r="CW602" s="204"/>
      <c r="CX602" s="204"/>
      <c r="CY602" s="204"/>
      <c r="CZ602" s="204"/>
      <c r="DA602" s="204"/>
      <c r="DB602" s="204"/>
      <c r="DC602" s="204"/>
      <c r="DD602" s="204"/>
      <c r="DE602" s="204"/>
      <c r="DF602" s="204"/>
      <c r="DG602" s="204"/>
      <c r="DH602" s="204"/>
      <c r="DI602" s="204"/>
      <c r="DJ602" s="204"/>
      <c r="DK602" s="204"/>
      <c r="DL602" s="204"/>
      <c r="DM602" s="204"/>
      <c r="DN602" s="204"/>
      <c r="DO602" s="204"/>
      <c r="DP602" s="204"/>
      <c r="DQ602" s="204"/>
      <c r="DR602" s="204"/>
      <c r="DS602" s="204"/>
      <c r="DT602" s="204"/>
      <c r="DU602" s="204"/>
      <c r="DV602" s="204"/>
      <c r="DW602" s="204"/>
      <c r="DX602" s="204"/>
      <c r="DY602" s="204"/>
      <c r="DZ602" s="204"/>
      <c r="EA602" s="204"/>
      <c r="EB602" s="204"/>
      <c r="EC602" s="204"/>
      <c r="ED602" s="204"/>
      <c r="EE602" s="204"/>
      <c r="EF602" s="204"/>
      <c r="EG602" s="204"/>
      <c r="EH602" s="204"/>
      <c r="EI602" s="204"/>
      <c r="EJ602" s="204"/>
      <c r="EK602" s="204"/>
      <c r="EL602" s="204"/>
      <c r="EM602" s="204"/>
      <c r="EN602" s="204"/>
      <c r="EO602" s="204"/>
      <c r="EP602" s="204"/>
      <c r="EQ602" s="204"/>
      <c r="ER602" s="204"/>
      <c r="ES602" s="204"/>
      <c r="ET602" s="204"/>
      <c r="EU602" s="204"/>
      <c r="EV602" s="204"/>
      <c r="EW602" s="204"/>
      <c r="EX602" s="204"/>
      <c r="EY602" s="204"/>
      <c r="EZ602" s="204"/>
      <c r="FA602" s="204"/>
      <c r="FB602" s="204"/>
      <c r="FC602" s="204"/>
      <c r="FD602" s="204"/>
      <c r="FE602" s="204"/>
      <c r="FF602" s="204"/>
      <c r="FG602" s="204"/>
      <c r="FH602" s="204"/>
      <c r="FI602" s="204"/>
      <c r="FJ602" s="204"/>
      <c r="FK602" s="204"/>
      <c r="FL602" s="204"/>
      <c r="FM602" s="204"/>
      <c r="FN602" s="204"/>
      <c r="FO602" s="204"/>
      <c r="FP602" s="204"/>
      <c r="FQ602" s="204"/>
      <c r="FR602" s="204"/>
      <c r="FS602" s="204"/>
      <c r="FT602" s="204"/>
      <c r="FU602" s="204"/>
      <c r="FV602" s="204"/>
      <c r="FW602" s="204"/>
      <c r="FX602" s="204"/>
      <c r="FY602" s="204"/>
      <c r="FZ602" s="204"/>
      <c r="GA602" s="204"/>
      <c r="GB602" s="204"/>
      <c r="GC602" s="204"/>
      <c r="GD602" s="204"/>
      <c r="GE602" s="204"/>
      <c r="GF602" s="204"/>
      <c r="GG602" s="204"/>
      <c r="GH602" s="204"/>
      <c r="GI602" s="204"/>
      <c r="GJ602" s="204"/>
      <c r="GK602" s="204"/>
      <c r="GL602" s="204"/>
      <c r="GM602" s="204"/>
      <c r="GN602" s="204"/>
      <c r="GO602" s="204"/>
      <c r="GP602" s="204"/>
      <c r="GQ602" s="204"/>
      <c r="GR602" s="204"/>
      <c r="GS602" s="204"/>
      <c r="GT602" s="204"/>
      <c r="GU602" s="204"/>
      <c r="GV602" s="204"/>
      <c r="GW602" s="204"/>
      <c r="GX602" s="204"/>
      <c r="GY602" s="204"/>
      <c r="GZ602" s="204"/>
      <c r="HA602" s="204"/>
      <c r="HB602" s="204"/>
      <c r="HC602" s="204"/>
      <c r="HD602" s="204"/>
      <c r="HE602" s="204"/>
      <c r="HF602" s="204"/>
      <c r="HG602" s="204"/>
      <c r="HH602" s="204"/>
      <c r="HI602" s="204"/>
      <c r="HJ602" s="204"/>
      <c r="HK602" s="204"/>
      <c r="HL602" s="204"/>
      <c r="HM602" s="204"/>
      <c r="HN602" s="204"/>
      <c r="HO602" s="204"/>
      <c r="HP602" s="204"/>
      <c r="HQ602" s="204"/>
      <c r="HR602" s="204"/>
      <c r="HS602" s="204"/>
      <c r="HT602" s="204"/>
      <c r="HU602" s="204"/>
      <c r="HV602" s="204"/>
      <c r="HW602" s="204"/>
      <c r="HX602" s="204"/>
      <c r="HY602" s="204"/>
      <c r="HZ602" s="204"/>
      <c r="IA602" s="204"/>
      <c r="IB602" s="204"/>
      <c r="IC602" s="204"/>
      <c r="ID602" s="204"/>
      <c r="IE602" s="204"/>
      <c r="IF602" s="204"/>
      <c r="IG602" s="204"/>
      <c r="IH602" s="204"/>
      <c r="II602" s="204"/>
      <c r="IJ602" s="204"/>
      <c r="IK602" s="204"/>
      <c r="IL602" s="204"/>
      <c r="IM602" s="204"/>
      <c r="IN602" s="204"/>
      <c r="IO602" s="204"/>
      <c r="IP602" s="204"/>
      <c r="IQ602" s="204"/>
      <c r="IR602" s="204"/>
      <c r="IS602" s="204"/>
      <c r="IT602" s="204"/>
      <c r="IU602" s="204"/>
      <c r="IV602" s="204"/>
      <c r="IW602" s="204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88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106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217"/>
      <c r="B608" s="79"/>
      <c r="C608" s="79"/>
      <c r="D608" s="79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false" customHeight="false" outlineLevel="1" collapsed="false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false" customHeight="false" outlineLevel="1" collapsed="false">
      <c r="A610" s="88"/>
      <c r="B610" s="88"/>
      <c r="C610" s="88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06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18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89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7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06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18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18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7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18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79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7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true" customHeight="false" outlineLevel="2" collapsed="fals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true" customHeight="false" outlineLevel="2" collapsed="false">
      <c r="A635" s="189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tru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106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106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79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79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1" collapsed="false">
      <c r="A643" s="106"/>
      <c r="B643" s="79"/>
      <c r="C643" s="79"/>
      <c r="D643" s="79"/>
      <c r="E643" s="190"/>
      <c r="F643" s="190"/>
      <c r="G643" s="190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1" collapsed="false">
      <c r="A644" s="106"/>
      <c r="B644" s="79"/>
      <c r="C644" s="79"/>
      <c r="D644" s="79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190"/>
      <c r="I648" s="190"/>
      <c r="J648" s="190"/>
      <c r="K648" s="190"/>
      <c r="L648" s="190"/>
      <c r="M648" s="190"/>
      <c r="N648" s="190"/>
      <c r="O648" s="190"/>
      <c r="P648" s="190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190"/>
      <c r="I649" s="190"/>
      <c r="J649" s="190"/>
      <c r="K649" s="190"/>
      <c r="L649" s="190"/>
      <c r="M649" s="190"/>
      <c r="N649" s="190"/>
      <c r="O649" s="190"/>
      <c r="P649" s="190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  <row r="857" customFormat="false" ht="12.75" hidden="false" customHeight="false" outlineLevel="0" collapsed="false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</row>
    <row r="858" customFormat="false" ht="12.75" hidden="false" customHeight="false" outlineLevel="0" collapsed="false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" activeCellId="0" sqref="C1:D1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8.28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12</v>
      </c>
      <c r="C1" s="80" t="n">
        <v>75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96" t="n">
        <f aca="false">SUM(F10:Y10)</f>
        <v>0</v>
      </c>
      <c r="AB10" s="97" t="n">
        <f aca="false">AA10*$C$60</f>
        <v>0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[8]Financials!F$11</f>
        <v>7887.7039230035</v>
      </c>
      <c r="F11" s="95" t="n">
        <f aca="false">[8]Financials!G$11</f>
        <v>7887.7039230035</v>
      </c>
      <c r="G11" s="95" t="n">
        <f aca="false">[8]Financials!H$11</f>
        <v>7887.7039230035</v>
      </c>
      <c r="H11" s="95" t="n">
        <f aca="false">[8]Financials!I$11</f>
        <v>7887.7039230035</v>
      </c>
      <c r="I11" s="95" t="n">
        <f aca="false">[8]Financials!J$11</f>
        <v>7887.7039230035</v>
      </c>
      <c r="J11" s="95" t="n">
        <f aca="false">[8]Financials!K$11</f>
        <v>7887.7039230035</v>
      </c>
      <c r="K11" s="95" t="n">
        <f aca="false">[8]Financials!L$11</f>
        <v>7887.7039230035</v>
      </c>
      <c r="L11" s="95" t="n">
        <f aca="false">[8]Financials!M$11</f>
        <v>7887.7039230035</v>
      </c>
      <c r="M11" s="95" t="n">
        <f aca="false">[8]Financials!N$11</f>
        <v>7887.7039230035</v>
      </c>
      <c r="N11" s="95" t="n">
        <f aca="false">[8]Financials!O$11</f>
        <v>7887.7039230035</v>
      </c>
      <c r="O11" s="95" t="n">
        <f aca="false">[8]Financials!P$11</f>
        <v>7887.7039230035</v>
      </c>
      <c r="P11" s="95" t="n">
        <f aca="false">[8]Financials!Q$11</f>
        <v>7887.7039230035</v>
      </c>
      <c r="Q11" s="95" t="n">
        <f aca="false">[8]Financials!R$11</f>
        <v>7887.7039230035</v>
      </c>
      <c r="R11" s="95" t="n">
        <f aca="false">[8]Financials!S$11</f>
        <v>7887.7039230035</v>
      </c>
      <c r="S11" s="95" t="n">
        <f aca="false">[8]Financials!T$11</f>
        <v>7887.7039230035</v>
      </c>
      <c r="T11" s="95" t="n">
        <f aca="false">[8]Financials!U$11</f>
        <v>7887.7039230035</v>
      </c>
      <c r="U11" s="95" t="n">
        <f aca="false">[8]Financials!V$11</f>
        <v>7887.7039230035</v>
      </c>
      <c r="V11" s="95" t="n">
        <f aca="false">[8]Financials!W$11</f>
        <v>7887.7039230035</v>
      </c>
      <c r="W11" s="95" t="n">
        <f aca="false">[8]Financials!X$11</f>
        <v>7887.7039230035</v>
      </c>
      <c r="X11" s="95" t="n">
        <f aca="false">[8]Financials!Y$11</f>
        <v>3911.43673990036</v>
      </c>
      <c r="Y11" s="95" t="n">
        <f aca="false">[8]Financials!Z$11</f>
        <v>0</v>
      </c>
      <c r="AA11" s="96" t="n">
        <f aca="false">SUM(F11:Y11)</f>
        <v>145890.107353963</v>
      </c>
      <c r="AB11" s="97" t="n">
        <f aca="false">AA11*$C$60</f>
        <v>145890.107353963</v>
      </c>
    </row>
    <row r="12" customFormat="false" ht="12.75" hidden="false" customHeight="false" outlineLevel="0" collapsed="false">
      <c r="A12" s="94" t="s">
        <v>98</v>
      </c>
      <c r="B12" s="90"/>
      <c r="C12" s="90"/>
      <c r="D12" s="81" t="n">
        <v>1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7887.7039230035</v>
      </c>
      <c r="F20" s="81" t="n">
        <f aca="false">SUM(F10:F19)</f>
        <v>7887.7039230035</v>
      </c>
      <c r="G20" s="81" t="n">
        <f aca="false">SUM(G10:G19)</f>
        <v>7887.7039230035</v>
      </c>
      <c r="H20" s="81" t="n">
        <f aca="false">SUM(H10:H19)</f>
        <v>7887.7039230035</v>
      </c>
      <c r="I20" s="81" t="n">
        <f aca="false">SUM(I10:I19)</f>
        <v>7887.7039230035</v>
      </c>
      <c r="J20" s="81" t="n">
        <f aca="false">SUM(J10:J19)</f>
        <v>7887.7039230035</v>
      </c>
      <c r="K20" s="81" t="n">
        <f aca="false">SUM(K10:K19)</f>
        <v>7887.7039230035</v>
      </c>
      <c r="L20" s="81" t="n">
        <f aca="false">SUM(L10:L19)</f>
        <v>7887.7039230035</v>
      </c>
      <c r="M20" s="81" t="n">
        <f aca="false">SUM(M10:M19)</f>
        <v>7887.7039230035</v>
      </c>
      <c r="N20" s="81" t="n">
        <f aca="false">SUM(N10:N19)</f>
        <v>7887.7039230035</v>
      </c>
      <c r="O20" s="81" t="n">
        <f aca="false">SUM(O10:O19)</f>
        <v>7887.7039230035</v>
      </c>
      <c r="P20" s="81" t="n">
        <f aca="false">SUM(P10:P19)</f>
        <v>7887.7039230035</v>
      </c>
      <c r="Q20" s="81" t="n">
        <f aca="false">SUM(Q10:Q19)</f>
        <v>7887.7039230035</v>
      </c>
      <c r="R20" s="81" t="n">
        <f aca="false">SUM(R10:R19)</f>
        <v>7887.7039230035</v>
      </c>
      <c r="S20" s="81" t="n">
        <f aca="false">SUM(S10:S19)</f>
        <v>7887.7039230035</v>
      </c>
      <c r="T20" s="81" t="n">
        <f aca="false">SUM(T10:T19)</f>
        <v>7887.7039230035</v>
      </c>
      <c r="U20" s="81" t="n">
        <f aca="false">SUM(U10:U19)</f>
        <v>7887.7039230035</v>
      </c>
      <c r="V20" s="81" t="n">
        <f aca="false">SUM(V10:V19)</f>
        <v>7887.7039230035</v>
      </c>
      <c r="W20" s="81" t="n">
        <f aca="false">SUM(W10:W19)</f>
        <v>7887.7039230035</v>
      </c>
      <c r="X20" s="81" t="n">
        <f aca="false">SUM(X10:X19)</f>
        <v>3911.43673990036</v>
      </c>
      <c r="Y20" s="81" t="n">
        <f aca="false">SUM(Y10:Y19)</f>
        <v>0</v>
      </c>
      <c r="AA20" s="96" t="n">
        <f aca="false">SUM(F20:Y20)</f>
        <v>145890.107353963</v>
      </c>
      <c r="AB20" s="97" t="n">
        <f aca="false">AA20*$C$60</f>
        <v>145890.107353963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12.739153304976</v>
      </c>
      <c r="F23" s="103" t="n">
        <f aca="false">F25/$C$1</f>
        <v>14.4469399716427</v>
      </c>
      <c r="G23" s="103" t="n">
        <f aca="false">G25/$C$1</f>
        <v>15.6698610383093</v>
      </c>
      <c r="H23" s="103" t="n">
        <f aca="false">H25/$C$1</f>
        <v>15.9131525263093</v>
      </c>
      <c r="I23" s="103" t="n">
        <f aca="false">I25/$C$1</f>
        <v>16.1613098440693</v>
      </c>
      <c r="J23" s="103" t="n">
        <f aca="false">J25/$C$1</f>
        <v>16.4144303081845</v>
      </c>
      <c r="K23" s="103" t="n">
        <f aca="false">K25/$C$1</f>
        <v>16.672613181582</v>
      </c>
      <c r="L23" s="103" t="n">
        <f aca="false">L25/$C$1</f>
        <v>16.9359597124475</v>
      </c>
      <c r="M23" s="103" t="n">
        <f aca="false">M25/$C$1</f>
        <v>17.2045731739302</v>
      </c>
      <c r="N23" s="103" t="n">
        <f aca="false">N25/$C$1</f>
        <v>17.4785589046427</v>
      </c>
      <c r="O23" s="103" t="n">
        <f aca="false">O25/$C$1</f>
        <v>17.7580243499693</v>
      </c>
      <c r="P23" s="103" t="n">
        <f aca="false">P25/$C$1</f>
        <v>18.0430791042025</v>
      </c>
      <c r="Q23" s="103" t="n">
        <f aca="false">Q25/$C$1</f>
        <v>18.3338349535204</v>
      </c>
      <c r="R23" s="103" t="n">
        <f aca="false">R25/$C$1</f>
        <v>18.6304059198246</v>
      </c>
      <c r="S23" s="103" t="n">
        <f aca="false">S25/$C$1</f>
        <v>18.9329083054549</v>
      </c>
      <c r="T23" s="103" t="n">
        <f aca="false">T25/$C$1</f>
        <v>19.2414607387978</v>
      </c>
      <c r="U23" s="103" t="n">
        <f aca="false">U25/$C$1</f>
        <v>19.5561842208076</v>
      </c>
      <c r="V23" s="103" t="n">
        <f aca="false">V25/$C$1</f>
        <v>19.8772021724576</v>
      </c>
      <c r="W23" s="103" t="n">
        <f aca="false">W25/$C$1</f>
        <v>20.2046404831405</v>
      </c>
      <c r="X23" s="103" t="n">
        <f aca="false">X25/$C$1</f>
        <v>10.0215682026459</v>
      </c>
      <c r="Y23" s="103" t="n">
        <f aca="false">Y25/$C$1</f>
        <v>0</v>
      </c>
      <c r="AA23" s="96" t="n">
        <f aca="false">SUM(F23:Y23)</f>
        <v>327.496707111939</v>
      </c>
      <c r="AB23" s="97" t="n">
        <f aca="false">AA23*$C$60</f>
        <v>327.496707111939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[8]Financials!F$14+[8]Financials!F$16+[8]Financials!F$17+[8]Financials!F$23</f>
        <v>955.436497873199</v>
      </c>
      <c r="F25" s="95" t="n">
        <f aca="false">[8]Financials!G$14+[8]Financials!G$16+[8]Financials!G$17+[8]Financials!G$23</f>
        <v>1083.5204978732</v>
      </c>
      <c r="G25" s="95" t="n">
        <f aca="false">[8]Financials!H$14+[8]Financials!H$16+[8]Financials!H$17+[8]Financials!H$23</f>
        <v>1175.2395778732</v>
      </c>
      <c r="H25" s="95" t="n">
        <f aca="false">[8]Financials!I$14+[8]Financials!I$16+[8]Financials!I$17+[8]Financials!I$23</f>
        <v>1193.4864394732</v>
      </c>
      <c r="I25" s="95" t="n">
        <f aca="false">[8]Financials!J$14+[8]Financials!J$16+[8]Financials!J$17+[8]Financials!J$23</f>
        <v>1212.0982383052</v>
      </c>
      <c r="J25" s="95" t="n">
        <f aca="false">[8]Financials!K$14+[8]Financials!K$16+[8]Financials!K$17+[8]Financials!K$23</f>
        <v>1231.08227311384</v>
      </c>
      <c r="K25" s="95" t="n">
        <f aca="false">[8]Financials!L$14+[8]Financials!L$16+[8]Financials!L$17+[8]Financials!L$23</f>
        <v>1250.44598861865</v>
      </c>
      <c r="L25" s="95" t="n">
        <f aca="false">[8]Financials!M$14+[8]Financials!M$16+[8]Financials!M$17+[8]Financials!M$23</f>
        <v>1270.19697843356</v>
      </c>
      <c r="M25" s="95" t="n">
        <f aca="false">[8]Financials!N$14+[8]Financials!N$16+[8]Financials!N$17+[8]Financials!N$23</f>
        <v>1290.34298804477</v>
      </c>
      <c r="N25" s="95" t="n">
        <f aca="false">[8]Financials!O$14+[8]Financials!O$16+[8]Financials!O$17+[8]Financials!O$23</f>
        <v>1310.8919178482</v>
      </c>
      <c r="O25" s="95" t="n">
        <f aca="false">[8]Financials!P$14+[8]Financials!P$16+[8]Financials!P$17+[8]Financials!P$23</f>
        <v>1331.8518262477</v>
      </c>
      <c r="P25" s="95" t="n">
        <f aca="false">[8]Financials!Q$14+[8]Financials!Q$16+[8]Financials!Q$17+[8]Financials!Q$23</f>
        <v>1353.23093281519</v>
      </c>
      <c r="Q25" s="95" t="n">
        <f aca="false">[8]Financials!R$14+[8]Financials!R$16+[8]Financials!R$17+[8]Financials!R$23</f>
        <v>1375.03762151403</v>
      </c>
      <c r="R25" s="95" t="n">
        <f aca="false">[8]Financials!S$14+[8]Financials!S$16+[8]Financials!S$17+[8]Financials!S$23</f>
        <v>1397.28044398685</v>
      </c>
      <c r="S25" s="95" t="n">
        <f aca="false">[8]Financials!T$14+[8]Financials!T$16+[8]Financials!T$17+[8]Financials!T$23</f>
        <v>1419.96812290912</v>
      </c>
      <c r="T25" s="95" t="n">
        <f aca="false">[8]Financials!U$14+[8]Financials!U$16+[8]Financials!U$17+[8]Financials!U$23</f>
        <v>1443.10955540984</v>
      </c>
      <c r="U25" s="95" t="n">
        <f aca="false">[8]Financials!V$14+[8]Financials!V$16+[8]Financials!V$17+[8]Financials!V$23</f>
        <v>1466.71381656057</v>
      </c>
      <c r="V25" s="95" t="n">
        <f aca="false">[8]Financials!W$14+[8]Financials!W$16+[8]Financials!W$17+[8]Financials!W$23</f>
        <v>1490.79016293432</v>
      </c>
      <c r="W25" s="95" t="n">
        <f aca="false">[8]Financials!X$14+[8]Financials!X$16+[8]Financials!X$17+[8]Financials!X$23</f>
        <v>1515.34803623554</v>
      </c>
      <c r="X25" s="95" t="n">
        <f aca="false">[8]Financials!Y$14+[8]Financials!Y$16+[8]Financials!Y$17+[8]Financials!Y$23</f>
        <v>751.617615198445</v>
      </c>
      <c r="Y25" s="95" t="n">
        <f aca="false">[8]Financials!Z$14+[8]Financials!Z$16+[8]Financials!Z$17+[8]Financials!Z$23</f>
        <v>0</v>
      </c>
      <c r="AA25" s="96" t="n">
        <f aca="false">SUM(F25:Y25)</f>
        <v>24562.2530333954</v>
      </c>
      <c r="AB25" s="97" t="n">
        <f aca="false">AA25*$C$60</f>
        <v>24562.2530333954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 t="n">
        <f aca="false">[8]Financials!F$18</f>
        <v>218.28</v>
      </c>
      <c r="F28" s="95" t="n">
        <f aca="false">[8]Financials!G$18</f>
        <v>222.6456</v>
      </c>
      <c r="G28" s="95" t="n">
        <f aca="false">[8]Financials!H$18</f>
        <v>227.098512</v>
      </c>
      <c r="H28" s="95" t="n">
        <f aca="false">[8]Financials!I$18</f>
        <v>231.64048224</v>
      </c>
      <c r="I28" s="95" t="n">
        <f aca="false">[8]Financials!J$18</f>
        <v>236.2732918848</v>
      </c>
      <c r="J28" s="95" t="n">
        <f aca="false">[8]Financials!K$18</f>
        <v>240.998757722496</v>
      </c>
      <c r="K28" s="95" t="n">
        <f aca="false">[8]Financials!L$18</f>
        <v>245.818732876946</v>
      </c>
      <c r="L28" s="95" t="n">
        <f aca="false">[8]Financials!M$18</f>
        <v>250.735107534485</v>
      </c>
      <c r="M28" s="95" t="n">
        <f aca="false">[8]Financials!N$18</f>
        <v>255.749809685175</v>
      </c>
      <c r="N28" s="95" t="n">
        <f aca="false">[8]Financials!O$18</f>
        <v>260.864805878878</v>
      </c>
      <c r="O28" s="95" t="n">
        <f aca="false">[8]Financials!P$18</f>
        <v>266.082101996456</v>
      </c>
      <c r="P28" s="95" t="n">
        <f aca="false">[8]Financials!Q$18</f>
        <v>271.403744036385</v>
      </c>
      <c r="Q28" s="95" t="n">
        <f aca="false">[8]Financials!R$18</f>
        <v>276.831818917113</v>
      </c>
      <c r="R28" s="95" t="n">
        <f aca="false">[8]Financials!S$18</f>
        <v>282.368455295455</v>
      </c>
      <c r="S28" s="95" t="n">
        <f aca="false">[8]Financials!T$18</f>
        <v>288.015824401364</v>
      </c>
      <c r="T28" s="95" t="n">
        <f aca="false">[8]Financials!U$18</f>
        <v>293.776140889391</v>
      </c>
      <c r="U28" s="95" t="n">
        <f aca="false">[8]Financials!V$18</f>
        <v>299.651663707179</v>
      </c>
      <c r="V28" s="95" t="n">
        <f aca="false">[8]Financials!W$18</f>
        <v>305.644696981323</v>
      </c>
      <c r="W28" s="95" t="n">
        <f aca="false">[8]Financials!X$18</f>
        <v>311.757590920949</v>
      </c>
      <c r="X28" s="95" t="n">
        <f aca="false">[8]Financials!Y$18</f>
        <v>157.689551878974</v>
      </c>
      <c r="Y28" s="95" t="n">
        <f aca="false">[8]Financials!Z$18</f>
        <v>0</v>
      </c>
      <c r="AA28" s="96" t="n">
        <f aca="false">SUM(F28:Y28)</f>
        <v>4925.04668884737</v>
      </c>
      <c r="AB28" s="97" t="n">
        <f aca="false">AA28*$C$60</f>
        <v>4925.04668884737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 t="n">
        <f aca="false">[8]Financials!F$19+[8]Financials!F$21+[8]Financials!F$26</f>
        <v>98.29</v>
      </c>
      <c r="F29" s="95" t="n">
        <f aca="false">[8]Financials!G$19+[8]Financials!G$21+[8]Financials!G$26</f>
        <v>100.9785</v>
      </c>
      <c r="G29" s="95" t="n">
        <f aca="false">[8]Financials!H$19+[8]Financials!H$21+[8]Financials!H$26</f>
        <v>101.81082</v>
      </c>
      <c r="H29" s="95" t="n">
        <f aca="false">[8]Financials!I$19+[8]Financials!I$21+[8]Financials!I$26</f>
        <v>104.5322864</v>
      </c>
      <c r="I29" s="95" t="n">
        <f aca="false">[8]Financials!J$19+[8]Financials!J$21+[8]Financials!J$26</f>
        <v>105.398232128</v>
      </c>
      <c r="J29" s="95" t="n">
        <f aca="false">[8]Financials!K$19+[8]Financials!K$21+[8]Financials!K$26</f>
        <v>106.28149677056</v>
      </c>
      <c r="K29" s="95" t="n">
        <f aca="false">[8]Financials!L$19+[8]Financials!L$21+[8]Financials!L$26</f>
        <v>107.182426705971</v>
      </c>
      <c r="L29" s="95" t="n">
        <f aca="false">[8]Financials!M$19+[8]Financials!M$21+[8]Financials!M$26</f>
        <v>108.101375240091</v>
      </c>
      <c r="M29" s="95" t="n">
        <f aca="false">[8]Financials!N$19+[8]Financials!N$21+[8]Financials!N$26</f>
        <v>109.038702744892</v>
      </c>
      <c r="N29" s="95" t="n">
        <f aca="false">[8]Financials!O$19+[8]Financials!O$21+[8]Financials!O$26</f>
        <v>109.99477679979</v>
      </c>
      <c r="O29" s="95" t="n">
        <f aca="false">[8]Financials!P$19+[8]Financials!P$21+[8]Financials!P$26</f>
        <v>110.969972335786</v>
      </c>
      <c r="P29" s="95" t="n">
        <f aca="false">[8]Financials!Q$19+[8]Financials!Q$21+[8]Financials!Q$26</f>
        <v>111.964671782502</v>
      </c>
      <c r="Q29" s="95" t="n">
        <f aca="false">[8]Financials!R$19+[8]Financials!R$21+[8]Financials!R$26</f>
        <v>112.979265218152</v>
      </c>
      <c r="R29" s="95" t="n">
        <f aca="false">[8]Financials!S$19+[8]Financials!S$21+[8]Financials!S$26</f>
        <v>114.014150522515</v>
      </c>
      <c r="S29" s="95" t="n">
        <f aca="false">[8]Financials!T$19+[8]Financials!T$21+[8]Financials!T$26</f>
        <v>65.0697335329652</v>
      </c>
      <c r="T29" s="95" t="n">
        <f aca="false">[8]Financials!U$19+[8]Financials!U$21+[8]Financials!U$26</f>
        <v>66.1464282036245</v>
      </c>
      <c r="U29" s="95" t="n">
        <f aca="false">[8]Financials!V$19+[8]Financials!V$21+[8]Financials!V$26</f>
        <v>67.244656767697</v>
      </c>
      <c r="V29" s="95" t="n">
        <f aca="false">[8]Financials!W$19+[8]Financials!W$21+[8]Financials!W$26</f>
        <v>68.3648499030509</v>
      </c>
      <c r="W29" s="95" t="n">
        <f aca="false">[8]Financials!X$19+[8]Financials!X$21+[8]Financials!X$26</f>
        <v>69.507446901112</v>
      </c>
      <c r="X29" s="95" t="n">
        <f aca="false">[8]Financials!Y$19+[8]Financials!Y$21+[8]Financials!Y$26</f>
        <v>40.7096825942008</v>
      </c>
      <c r="Y29" s="95" t="n">
        <f aca="false">[8]Financials!Z$19+[8]Financials!Z$21+[8]Financials!Z$26</f>
        <v>0</v>
      </c>
      <c r="AA29" s="96" t="n">
        <f aca="false">SUM(F29:Y29)</f>
        <v>1780.28947455091</v>
      </c>
      <c r="AB29" s="97" t="n">
        <f aca="false">AA29*$C$60</f>
        <v>1780.28947455091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 t="n">
        <f aca="false">[8]Financials!F$15</f>
        <v>690.831001396632</v>
      </c>
      <c r="F31" s="95" t="n">
        <f aca="false">[8]Financials!G$15</f>
        <v>886.869234394108</v>
      </c>
      <c r="G31" s="95" t="n">
        <f aca="false">[8]Financials!H$15</f>
        <v>877.804673177294</v>
      </c>
      <c r="H31" s="95" t="n">
        <f aca="false">[8]Financials!I$15</f>
        <v>807.679465933465</v>
      </c>
      <c r="I31" s="95" t="n">
        <f aca="false">[8]Financials!J$15</f>
        <v>1051.07719579011</v>
      </c>
      <c r="J31" s="95" t="n">
        <f aca="false">[8]Financials!K$15</f>
        <v>975.834161700309</v>
      </c>
      <c r="K31" s="95" t="n">
        <f aca="false">[8]Financials!L$15</f>
        <v>877.219462198746</v>
      </c>
      <c r="L31" s="95" t="n">
        <f aca="false">[8]Financials!M$15</f>
        <v>775.913546381119</v>
      </c>
      <c r="M31" s="95" t="n">
        <f aca="false">[8]Financials!N$15</f>
        <v>669.682880141205</v>
      </c>
      <c r="N31" s="95" t="n">
        <f aca="false">[8]Financials!O$15</f>
        <v>677.289075287847</v>
      </c>
      <c r="O31" s="95" t="n">
        <f aca="false">[8]Financials!P$15</f>
        <v>587.149492539742</v>
      </c>
      <c r="P31" s="95" t="n">
        <f aca="false">[8]Financials!Q$15</f>
        <v>544.800024443084</v>
      </c>
      <c r="Q31" s="95" t="n">
        <f aca="false">[8]Financials!R$15</f>
        <v>539.765094377722</v>
      </c>
      <c r="R31" s="95" t="n">
        <f aca="false">[8]Financials!S$15</f>
        <v>535.692969730175</v>
      </c>
      <c r="S31" s="95" t="n">
        <f aca="false">[8]Financials!T$15</f>
        <v>532.056229478907</v>
      </c>
      <c r="T31" s="95" t="n">
        <f aca="false">[8]Financials!U$15</f>
        <v>528.649986849197</v>
      </c>
      <c r="U31" s="95" t="n">
        <f aca="false">[8]Financials!V$15</f>
        <v>525.371798453688</v>
      </c>
      <c r="V31" s="95" t="n">
        <f aca="false">[8]Financials!W$15</f>
        <v>522.221664292378</v>
      </c>
      <c r="W31" s="95" t="n">
        <f aca="false">[8]Financials!X$15</f>
        <v>519.199584365267</v>
      </c>
      <c r="X31" s="95" t="n">
        <f aca="false">[8]Financials!Y$15</f>
        <v>390.773542696604</v>
      </c>
      <c r="Y31" s="95" t="n">
        <f aca="false">[8]Financials!Z$15</f>
        <v>0</v>
      </c>
      <c r="AA31" s="96" t="n">
        <f aca="false">SUM(F31:Y31)</f>
        <v>12825.050082231</v>
      </c>
      <c r="AB31" s="97" t="n">
        <f aca="false">AA31*$C$60</f>
        <v>12825.050082231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 t="n">
        <f aca="false">[8]Financials!F$22</f>
        <v>102</v>
      </c>
      <c r="F34" s="95" t="n">
        <f aca="false">[8]Financials!G$22</f>
        <v>104.04</v>
      </c>
      <c r="G34" s="95" t="n">
        <f aca="false">[8]Financials!H$22</f>
        <v>106.1208</v>
      </c>
      <c r="H34" s="95" t="n">
        <f aca="false">[8]Financials!I$22</f>
        <v>108.243216</v>
      </c>
      <c r="I34" s="95" t="n">
        <f aca="false">[8]Financials!J$22</f>
        <v>110.40808032</v>
      </c>
      <c r="J34" s="95" t="n">
        <f aca="false">[8]Financials!K$22</f>
        <v>112.6162419264</v>
      </c>
      <c r="K34" s="95" t="n">
        <f aca="false">[8]Financials!L$22</f>
        <v>114.868566764928</v>
      </c>
      <c r="L34" s="95" t="n">
        <f aca="false">[8]Financials!M$22</f>
        <v>117.165938100227</v>
      </c>
      <c r="M34" s="95" t="n">
        <f aca="false">[8]Financials!N$22</f>
        <v>119.509256862231</v>
      </c>
      <c r="N34" s="95" t="n">
        <f aca="false">[8]Financials!O$22</f>
        <v>121.899441999476</v>
      </c>
      <c r="O34" s="95" t="n">
        <f aca="false">[8]Financials!P$22</f>
        <v>124.337430839465</v>
      </c>
      <c r="P34" s="95" t="n">
        <f aca="false">[8]Financials!Q$22</f>
        <v>126.824179456255</v>
      </c>
      <c r="Q34" s="95" t="n">
        <f aca="false">[8]Financials!R$22</f>
        <v>129.36066304538</v>
      </c>
      <c r="R34" s="95" t="n">
        <f aca="false">[8]Financials!S$22</f>
        <v>131.947876306287</v>
      </c>
      <c r="S34" s="95" t="n">
        <f aca="false">[8]Financials!T$22</f>
        <v>134.586833832413</v>
      </c>
      <c r="T34" s="95" t="n">
        <f aca="false">[8]Financials!U$22</f>
        <v>137.278570509061</v>
      </c>
      <c r="U34" s="95" t="n">
        <f aca="false">[8]Financials!V$22</f>
        <v>140.024141919243</v>
      </c>
      <c r="V34" s="95" t="n">
        <f aca="false">[8]Financials!W$22</f>
        <v>142.824624757627</v>
      </c>
      <c r="W34" s="95" t="n">
        <f aca="false">[8]Financials!X$22</f>
        <v>145.68111725278</v>
      </c>
      <c r="X34" s="95" t="n">
        <f aca="false">[8]Financials!Y$22</f>
        <v>73.686706485502</v>
      </c>
      <c r="Y34" s="95" t="n">
        <f aca="false">[8]Financials!Z$22</f>
        <v>0</v>
      </c>
      <c r="AA34" s="96" t="n">
        <f aca="false">SUM(F34:Y34)</f>
        <v>2301.42368637727</v>
      </c>
      <c r="AB34" s="97" t="n">
        <f aca="false">AA34*$C$60</f>
        <v>2301.42368637727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2064.83749926983</v>
      </c>
      <c r="F36" s="81" t="n">
        <f aca="false">SUM(F24:F35)</f>
        <v>2398.05383226731</v>
      </c>
      <c r="G36" s="81" t="n">
        <f aca="false">SUM(G24:G35)</f>
        <v>2488.07438305049</v>
      </c>
      <c r="H36" s="81" t="n">
        <f aca="false">SUM(H24:H35)</f>
        <v>2445.58189004666</v>
      </c>
      <c r="I36" s="81" t="n">
        <f aca="false">SUM(I24:I35)</f>
        <v>2715.25503842811</v>
      </c>
      <c r="J36" s="81" t="n">
        <f aca="false">SUM(J24:J35)</f>
        <v>2666.8129312336</v>
      </c>
      <c r="K36" s="81" t="n">
        <f aca="false">SUM(K24:K35)</f>
        <v>2595.53517716524</v>
      </c>
      <c r="L36" s="81" t="n">
        <f aca="false">SUM(L24:L35)</f>
        <v>2522.11294568948</v>
      </c>
      <c r="M36" s="81" t="n">
        <f aca="false">SUM(M24:M35)</f>
        <v>2444.32363747827</v>
      </c>
      <c r="N36" s="81" t="n">
        <f aca="false">SUM(N24:N35)</f>
        <v>2480.94001781419</v>
      </c>
      <c r="O36" s="81" t="n">
        <f aca="false">SUM(O24:O35)</f>
        <v>2420.39082395915</v>
      </c>
      <c r="P36" s="81" t="n">
        <f aca="false">SUM(P24:P35)</f>
        <v>2408.22355253342</v>
      </c>
      <c r="Q36" s="81" t="n">
        <f aca="false">SUM(Q24:Q35)</f>
        <v>2433.9744630724</v>
      </c>
      <c r="R36" s="81" t="n">
        <f aca="false">SUM(R24:R35)</f>
        <v>2461.30389584128</v>
      </c>
      <c r="S36" s="81" t="n">
        <f aca="false">SUM(S24:S35)</f>
        <v>2439.69674415477</v>
      </c>
      <c r="T36" s="81" t="n">
        <f aca="false">SUM(T24:T35)</f>
        <v>2468.96068186111</v>
      </c>
      <c r="U36" s="81" t="n">
        <f aca="false">SUM(U24:U35)</f>
        <v>2499.00607740838</v>
      </c>
      <c r="V36" s="81" t="n">
        <f aca="false">SUM(V24:V35)</f>
        <v>2529.8459988687</v>
      </c>
      <c r="W36" s="81" t="n">
        <f aca="false">SUM(W24:W35)</f>
        <v>2561.49377567565</v>
      </c>
      <c r="X36" s="81" t="n">
        <f aca="false">SUM(X24:X35)</f>
        <v>1414.47709885373</v>
      </c>
      <c r="Y36" s="81" t="n">
        <f aca="false">SUM(Y24:Y35)</f>
        <v>0</v>
      </c>
      <c r="AA36" s="96" t="n">
        <f aca="false">SUM(F36:Y36)</f>
        <v>46394.0629654019</v>
      </c>
      <c r="AB36" s="97" t="n">
        <f aca="false">AA36*$C$60</f>
        <v>46394.0629654019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0.261779285762488</v>
      </c>
      <c r="F37" s="104" t="n">
        <f aca="false">F36/F20</f>
        <v>0.304024321358423</v>
      </c>
      <c r="G37" s="104" t="n">
        <f aca="false">G36/G20</f>
        <v>0.3154370913688</v>
      </c>
      <c r="H37" s="104" t="n">
        <f aca="false">H36/H20</f>
        <v>0.310049909824129</v>
      </c>
      <c r="I37" s="104" t="n">
        <f aca="false">I36/I20</f>
        <v>0.344238965475036</v>
      </c>
      <c r="J37" s="104" t="n">
        <f aca="false">J36/J20</f>
        <v>0.338097494184103</v>
      </c>
      <c r="K37" s="104" t="n">
        <f aca="false">K36/K20</f>
        <v>0.329060928567018</v>
      </c>
      <c r="L37" s="104" t="n">
        <f aca="false">L36/L20</f>
        <v>0.319752486947952</v>
      </c>
      <c r="M37" s="104" t="n">
        <f aca="false">M36/M20</f>
        <v>0.309890389058559</v>
      </c>
      <c r="N37" s="104" t="n">
        <f aca="false">N36/N20</f>
        <v>0.314532599351104</v>
      </c>
      <c r="O37" s="104" t="n">
        <f aca="false">O36/O20</f>
        <v>0.306856196376791</v>
      </c>
      <c r="P37" s="104" t="n">
        <f aca="false">P36/P20</f>
        <v>0.305313634492559</v>
      </c>
      <c r="Q37" s="104" t="n">
        <f aca="false">Q36/Q20</f>
        <v>0.308578324799187</v>
      </c>
      <c r="R37" s="104" t="n">
        <f aca="false">R36/R20</f>
        <v>0.312043139533064</v>
      </c>
      <c r="S37" s="104" t="n">
        <f aca="false">S36/S20</f>
        <v>0.309303793343422</v>
      </c>
      <c r="T37" s="104" t="n">
        <f aca="false">T36/T20</f>
        <v>0.313013863852153</v>
      </c>
      <c r="U37" s="104" t="n">
        <f aca="false">U36/U20</f>
        <v>0.316823007278498</v>
      </c>
      <c r="V37" s="104" t="n">
        <f aca="false">V36/V20</f>
        <v>0.3207328803875</v>
      </c>
      <c r="W37" s="104" t="n">
        <f aca="false">W36/W20</f>
        <v>0.324745173079503</v>
      </c>
      <c r="X37" s="104" t="n">
        <f aca="false">X36/X20</f>
        <v>0.361625968387707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5822.86642373366</v>
      </c>
      <c r="F39" s="105" t="n">
        <f aca="false">F20-F36</f>
        <v>5489.65009073619</v>
      </c>
      <c r="G39" s="105" t="n">
        <f aca="false">G20-G36</f>
        <v>5399.629539953</v>
      </c>
      <c r="H39" s="105" t="n">
        <f aca="false">H20-H36</f>
        <v>5442.12203295683</v>
      </c>
      <c r="I39" s="105" t="n">
        <f aca="false">I20-I36</f>
        <v>5172.44888457539</v>
      </c>
      <c r="J39" s="105" t="n">
        <f aca="false">J20-J36</f>
        <v>5220.89099176989</v>
      </c>
      <c r="K39" s="105" t="n">
        <f aca="false">K20-K36</f>
        <v>5292.16874583825</v>
      </c>
      <c r="L39" s="105" t="n">
        <f aca="false">L20-L36</f>
        <v>5365.59097731401</v>
      </c>
      <c r="M39" s="105" t="n">
        <f aca="false">M20-M36</f>
        <v>5443.38028552522</v>
      </c>
      <c r="N39" s="105" t="n">
        <f aca="false">N20-N36</f>
        <v>5406.76390518931</v>
      </c>
      <c r="O39" s="105" t="n">
        <f aca="false">O20-O36</f>
        <v>5467.31309904435</v>
      </c>
      <c r="P39" s="105" t="n">
        <f aca="false">P20-P36</f>
        <v>5479.48037047008</v>
      </c>
      <c r="Q39" s="105" t="n">
        <f aca="false">Q20-Q36</f>
        <v>5453.7294599311</v>
      </c>
      <c r="R39" s="105" t="n">
        <f aca="false">R20-R36</f>
        <v>5426.40002716222</v>
      </c>
      <c r="S39" s="105" t="n">
        <f aca="false">S20-S36</f>
        <v>5448.00717884873</v>
      </c>
      <c r="T39" s="105" t="n">
        <f aca="false">T20-T36</f>
        <v>5418.74324114238</v>
      </c>
      <c r="U39" s="105" t="n">
        <f aca="false">U20-U36</f>
        <v>5388.69784559512</v>
      </c>
      <c r="V39" s="105" t="n">
        <f aca="false">V20-V36</f>
        <v>5357.8579241348</v>
      </c>
      <c r="W39" s="105" t="n">
        <f aca="false">W20-W36</f>
        <v>5326.21014732785</v>
      </c>
      <c r="X39" s="105" t="n">
        <f aca="false">X20-X36</f>
        <v>2496.95964104664</v>
      </c>
      <c r="Y39" s="105" t="n">
        <f aca="false">Y20-Y36</f>
        <v>0</v>
      </c>
      <c r="Z39" s="106"/>
      <c r="AA39" s="96" t="n">
        <f aca="false">SUM(F39:Y39)</f>
        <v>99496.0443885614</v>
      </c>
      <c r="AB39" s="97" t="n">
        <f aca="false">AA39*$C$60</f>
        <v>99496.0443885614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218"/>
      <c r="D40" s="105"/>
      <c r="E40" s="105"/>
      <c r="F40" s="219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2992</v>
      </c>
      <c r="G41" s="81" t="n">
        <f aca="false">+G109</f>
        <v>2992</v>
      </c>
      <c r="H41" s="81" t="n">
        <f aca="false">+H109</f>
        <v>2992</v>
      </c>
      <c r="I41" s="81" t="n">
        <f aca="false">+I109</f>
        <v>2992</v>
      </c>
      <c r="J41" s="81" t="n">
        <f aca="false">+J109</f>
        <v>2992</v>
      </c>
      <c r="K41" s="81" t="n">
        <f aca="false">+K109</f>
        <v>2992</v>
      </c>
      <c r="L41" s="81" t="n">
        <f aca="false">+L109</f>
        <v>2992</v>
      </c>
      <c r="M41" s="81" t="n">
        <f aca="false">+M109</f>
        <v>2992</v>
      </c>
      <c r="N41" s="81" t="n">
        <f aca="false">+N109</f>
        <v>2992</v>
      </c>
      <c r="O41" s="81" t="n">
        <f aca="false">+O109</f>
        <v>2992</v>
      </c>
      <c r="P41" s="81" t="n">
        <f aca="false">+P109</f>
        <v>2992</v>
      </c>
      <c r="Q41" s="81" t="n">
        <f aca="false">+Q109</f>
        <v>2992</v>
      </c>
      <c r="R41" s="81" t="n">
        <f aca="false">+R109</f>
        <v>2992</v>
      </c>
      <c r="S41" s="81" t="n">
        <f aca="false">+S109</f>
        <v>2992</v>
      </c>
      <c r="T41" s="81" t="n">
        <f aca="false">+T109</f>
        <v>2992</v>
      </c>
      <c r="U41" s="81" t="n">
        <f aca="false">+U109</f>
        <v>2992</v>
      </c>
      <c r="V41" s="81" t="n">
        <f aca="false">+V109</f>
        <v>2992</v>
      </c>
      <c r="W41" s="81" t="n">
        <f aca="false">+W109</f>
        <v>2992</v>
      </c>
      <c r="X41" s="81" t="n">
        <f aca="false">+X109</f>
        <v>2992</v>
      </c>
      <c r="Y41" s="81" t="n">
        <f aca="false">+Y109</f>
        <v>0</v>
      </c>
      <c r="AA41" s="96" t="n">
        <f aca="false">SUM(F41:Y41)</f>
        <v>56848</v>
      </c>
      <c r="AB41" s="97" t="n">
        <f aca="false">AA41*$C$60</f>
        <v>56848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5822.86642373366</v>
      </c>
      <c r="F44" s="105" t="n">
        <f aca="false">F39-F41</f>
        <v>2497.65009073619</v>
      </c>
      <c r="G44" s="105" t="n">
        <f aca="false">G39-G41</f>
        <v>2407.629539953</v>
      </c>
      <c r="H44" s="105" t="n">
        <f aca="false">H39-H41</f>
        <v>2450.12203295683</v>
      </c>
      <c r="I44" s="105" t="n">
        <f aca="false">I39-I41</f>
        <v>2180.44888457539</v>
      </c>
      <c r="J44" s="105" t="n">
        <f aca="false">J39-J41</f>
        <v>2228.89099176989</v>
      </c>
      <c r="K44" s="105" t="n">
        <f aca="false">K39-K41</f>
        <v>2300.16874583825</v>
      </c>
      <c r="L44" s="105" t="n">
        <f aca="false">L39-L41</f>
        <v>2373.59097731401</v>
      </c>
      <c r="M44" s="105" t="n">
        <f aca="false">M39-M41</f>
        <v>2451.38028552522</v>
      </c>
      <c r="N44" s="105" t="n">
        <f aca="false">N39-N41</f>
        <v>2414.76390518931</v>
      </c>
      <c r="O44" s="105" t="n">
        <f aca="false">O39-O41</f>
        <v>2475.31309904435</v>
      </c>
      <c r="P44" s="105" t="n">
        <f aca="false">P39-P41</f>
        <v>2487.48037047008</v>
      </c>
      <c r="Q44" s="105" t="n">
        <f aca="false">Q39-Q41</f>
        <v>2461.7294599311</v>
      </c>
      <c r="R44" s="105" t="n">
        <f aca="false">R39-R41</f>
        <v>2434.40002716222</v>
      </c>
      <c r="S44" s="105" t="n">
        <f aca="false">S39-S41</f>
        <v>2456.00717884873</v>
      </c>
      <c r="T44" s="105" t="n">
        <f aca="false">T39-T41</f>
        <v>2426.74324114238</v>
      </c>
      <c r="U44" s="105" t="n">
        <f aca="false">U39-U41</f>
        <v>2396.69784559512</v>
      </c>
      <c r="V44" s="105" t="n">
        <f aca="false">V39-V41</f>
        <v>2365.8579241348</v>
      </c>
      <c r="W44" s="105" t="n">
        <f aca="false">W39-W41</f>
        <v>2334.21014732785</v>
      </c>
      <c r="X44" s="105" t="n">
        <f aca="false">X39-X41</f>
        <v>-495.040358953363</v>
      </c>
      <c r="Y44" s="105" t="n">
        <f aca="false">Y39-Y41</f>
        <v>0</v>
      </c>
      <c r="Z44" s="106"/>
      <c r="AA44" s="96" t="n">
        <f aca="false">SUM(F44:Y44)</f>
        <v>42648.0443885614</v>
      </c>
      <c r="AB44" s="97" t="n">
        <f aca="false">AA44*$C$60</f>
        <v>42648.0443885614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f aca="false">-[8]Financials!F$34</f>
        <v>3333.230625</v>
      </c>
      <c r="F46" s="95" t="n">
        <f aca="false">-[8]Financials!G$34</f>
        <v>3164.484375</v>
      </c>
      <c r="G46" s="95" t="n">
        <f aca="false">-[8]Financials!H$34</f>
        <v>3010.07916666667</v>
      </c>
      <c r="H46" s="95" t="n">
        <f aca="false">-[8]Financials!I$34</f>
        <v>2848.02166666667</v>
      </c>
      <c r="I46" s="95" t="n">
        <f aca="false">-[8]Financials!J$34</f>
        <v>2679.463125</v>
      </c>
      <c r="J46" s="95" t="n">
        <f aca="false">-[8]Financials!K$34</f>
        <v>2491.44958333333</v>
      </c>
      <c r="K46" s="95" t="n">
        <f aca="false">-[8]Financials!L$34</f>
        <v>2291.52354166667</v>
      </c>
      <c r="L46" s="95" t="n">
        <f aca="false">-[8]Financials!M$34</f>
        <v>2072.62416666667</v>
      </c>
      <c r="M46" s="95" t="n">
        <f aca="false">-[8]Financials!N$34</f>
        <v>1837.24375</v>
      </c>
      <c r="N46" s="95" t="n">
        <f aca="false">-[8]Financials!O$34</f>
        <v>1584.37958333333</v>
      </c>
      <c r="O46" s="95" t="n">
        <f aca="false">-[8]Financials!P$34</f>
        <v>1384.36791666667</v>
      </c>
      <c r="P46" s="95" t="n">
        <f aca="false">-[8]Financials!Q$34</f>
        <v>1198.13104166667</v>
      </c>
      <c r="Q46" s="95" t="n">
        <f aca="false">-[8]Financials!R$34</f>
        <v>998.64625</v>
      </c>
      <c r="R46" s="95" t="n">
        <f aca="false">-[8]Financials!S$34</f>
        <v>777.181041666667</v>
      </c>
      <c r="S46" s="95" t="n">
        <f aca="false">-[8]Financials!T$34</f>
        <v>543</v>
      </c>
      <c r="T46" s="95" t="n">
        <f aca="false">-[8]Financials!U$34</f>
        <v>292.469166666667</v>
      </c>
      <c r="U46" s="95" t="n">
        <f aca="false">-[8]Financials!V$34</f>
        <v>47.008125</v>
      </c>
      <c r="V46" s="95" t="n">
        <f aca="false">-[8]Financials!W$34</f>
        <v>-0</v>
      </c>
      <c r="W46" s="95" t="n">
        <f aca="false">-[8]Financials!X$34</f>
        <v>-0</v>
      </c>
      <c r="X46" s="95" t="n">
        <f aca="false">-[8]Financials!Y$34</f>
        <v>-0</v>
      </c>
      <c r="Y46" s="95" t="n">
        <f aca="false">-[8]Financials!Z$34</f>
        <v>-0</v>
      </c>
      <c r="AA46" s="96" t="n">
        <f aca="false">SUM(F46:Y46)</f>
        <v>27220.0725</v>
      </c>
      <c r="AB46" s="97" t="n">
        <f aca="false">AA46*$C$60</f>
        <v>27220.0725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2489.63579873366</v>
      </c>
      <c r="F49" s="105" t="n">
        <f aca="false">F44-F46</f>
        <v>-666.834284263811</v>
      </c>
      <c r="G49" s="105" t="n">
        <f aca="false">G44-G46</f>
        <v>-602.449626713665</v>
      </c>
      <c r="H49" s="105" t="n">
        <f aca="false">H44-H46</f>
        <v>-397.899633709835</v>
      </c>
      <c r="I49" s="105" t="n">
        <f aca="false">I44-I46</f>
        <v>-499.014240424614</v>
      </c>
      <c r="J49" s="105" t="n">
        <f aca="false">J44-J46</f>
        <v>-262.558591563442</v>
      </c>
      <c r="K49" s="105" t="n">
        <f aca="false">K44-K46</f>
        <v>8.64520417158565</v>
      </c>
      <c r="L49" s="105" t="n">
        <f aca="false">L44-L46</f>
        <v>300.966810647347</v>
      </c>
      <c r="M49" s="105" t="n">
        <f aca="false">M44-M46</f>
        <v>614.136535525223</v>
      </c>
      <c r="N49" s="105" t="n">
        <f aca="false">N44-N46</f>
        <v>830.384321855973</v>
      </c>
      <c r="O49" s="105" t="n">
        <f aca="false">O44-O46</f>
        <v>1090.94518237768</v>
      </c>
      <c r="P49" s="105" t="n">
        <f aca="false">P44-P46</f>
        <v>1289.34932880341</v>
      </c>
      <c r="Q49" s="105" t="n">
        <f aca="false">Q44-Q46</f>
        <v>1463.0832099311</v>
      </c>
      <c r="R49" s="105" t="n">
        <f aca="false">R44-R46</f>
        <v>1657.21898549555</v>
      </c>
      <c r="S49" s="105" t="n">
        <f aca="false">S44-S46</f>
        <v>1913.00717884873</v>
      </c>
      <c r="T49" s="105" t="n">
        <f aca="false">T44-T46</f>
        <v>2134.27407447572</v>
      </c>
      <c r="U49" s="105" t="n">
        <f aca="false">U44-U46</f>
        <v>2349.68972059512</v>
      </c>
      <c r="V49" s="105" t="n">
        <f aca="false">V44-V46</f>
        <v>2365.8579241348</v>
      </c>
      <c r="W49" s="105" t="n">
        <f aca="false">W44-W46</f>
        <v>2334.21014732785</v>
      </c>
      <c r="X49" s="105" t="n">
        <f aca="false">X44-X46</f>
        <v>-495.040358953363</v>
      </c>
      <c r="Y49" s="105" t="n">
        <f aca="false">Y44-Y46</f>
        <v>0</v>
      </c>
      <c r="Z49" s="106"/>
      <c r="AA49" s="96" t="n">
        <f aca="false">SUM(F49:Y49)</f>
        <v>15427.9718885614</v>
      </c>
      <c r="AB49" s="97" t="n">
        <f aca="false">AA49*$C$60</f>
        <v>15427.9718885614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</v>
      </c>
      <c r="D51" s="81"/>
      <c r="E51" s="81" t="n">
        <f aca="false">E49*-$C$51</f>
        <v>-0</v>
      </c>
      <c r="F51" s="81" t="n">
        <f aca="false">F49*-$C$51</f>
        <v>0</v>
      </c>
      <c r="G51" s="107" t="n">
        <f aca="false">G49*-$C$51</f>
        <v>0</v>
      </c>
      <c r="H51" s="81" t="n">
        <f aca="false">H49*-$C$51</f>
        <v>0</v>
      </c>
      <c r="I51" s="81" t="n">
        <f aca="false">I49*-$C$51</f>
        <v>0</v>
      </c>
      <c r="J51" s="81" t="n">
        <f aca="false">J49*-$C$51</f>
        <v>0</v>
      </c>
      <c r="K51" s="81" t="n">
        <f aca="false">K49*-$C$51</f>
        <v>-0</v>
      </c>
      <c r="L51" s="81" t="n">
        <f aca="false">L49*-$C$51</f>
        <v>-0</v>
      </c>
      <c r="M51" s="81" t="n">
        <f aca="false">M49*-$C$51</f>
        <v>-0</v>
      </c>
      <c r="N51" s="81" t="n">
        <f aca="false">N49*-$C$51</f>
        <v>-0</v>
      </c>
      <c r="O51" s="81" t="n">
        <f aca="false">O49*-$C$51</f>
        <v>-0</v>
      </c>
      <c r="P51" s="81" t="n">
        <f aca="false">P49*-$C$51</f>
        <v>-0</v>
      </c>
      <c r="Q51" s="81" t="n">
        <f aca="false">Q49*-$C$51</f>
        <v>-0</v>
      </c>
      <c r="R51" s="81" t="n">
        <f aca="false">R49*-$C$51</f>
        <v>-0</v>
      </c>
      <c r="S51" s="81" t="n">
        <f aca="false">S49*-$C$51</f>
        <v>-0</v>
      </c>
      <c r="T51" s="81" t="n">
        <f aca="false">T49*-$C$51</f>
        <v>-0</v>
      </c>
      <c r="U51" s="81" t="n">
        <f aca="false">U49*-$C$51</f>
        <v>-0</v>
      </c>
      <c r="V51" s="81" t="n">
        <f aca="false">V49*-$C$51</f>
        <v>-0</v>
      </c>
      <c r="W51" s="81" t="n">
        <f aca="false">W49*-$C$51</f>
        <v>-0</v>
      </c>
      <c r="X51" s="81" t="n">
        <f aca="false">X49*-$C$51</f>
        <v>0</v>
      </c>
      <c r="Y51" s="81" t="n">
        <f aca="false">Y49*-$C$51</f>
        <v>-0</v>
      </c>
      <c r="AA51" s="96" t="n">
        <f aca="false">SUM(F51:Y51)</f>
        <v>0</v>
      </c>
      <c r="AB51" s="97" t="n">
        <f aca="false">AA51*$C$60</f>
        <v>0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4224.48236083224</v>
      </c>
      <c r="F52" s="110" t="n">
        <f aca="false">((F49+F51)*-$C$52)+F56</f>
        <v>5329.24688988136</v>
      </c>
      <c r="G52" s="110" t="n">
        <f aca="false">((G49+G51)*-$C$52)+G56</f>
        <v>5306.71225973881</v>
      </c>
      <c r="H52" s="110" t="n">
        <f aca="false">((H49+H51)*-$C$52)+H56</f>
        <v>5518.22281165353</v>
      </c>
      <c r="I52" s="110" t="n">
        <f aca="false">((I49+I51)*-$C$52)+I56</f>
        <v>5553.6129240037</v>
      </c>
      <c r="J52" s="110" t="n">
        <f aca="false">((J49+J51)*-$C$52)+J56</f>
        <v>5753.95649636835</v>
      </c>
      <c r="K52" s="110" t="n">
        <f aca="false">((K49+K51)*-$C$52)+K56</f>
        <v>5659.03516786109</v>
      </c>
      <c r="L52" s="110" t="n">
        <f aca="false">((L49+L51)*-$C$52)+L56</f>
        <v>5556.72260559457</v>
      </c>
      <c r="M52" s="110" t="n">
        <f aca="false">((M49+M51)*-$C$52)+M56</f>
        <v>5730.21625135337</v>
      </c>
      <c r="N52" s="110" t="n">
        <f aca="false">((N49+N51)*-$C$52)+N56</f>
        <v>355.407572269964</v>
      </c>
      <c r="O52" s="110" t="n">
        <f aca="false">((O49+O51)*-$C$52)+O56</f>
        <v>-381.830813832188</v>
      </c>
      <c r="P52" s="110" t="n">
        <f aca="false">((P49+P51)*-$C$52)+P56</f>
        <v>-451.272265081195</v>
      </c>
      <c r="Q52" s="110" t="n">
        <f aca="false">((Q49+Q51)*-$C$52)+Q56</f>
        <v>-512.079123475885</v>
      </c>
      <c r="R52" s="110" t="n">
        <f aca="false">((R49+R51)*-$C$52)+R56</f>
        <v>-580.026644923443</v>
      </c>
      <c r="S52" s="110" t="n">
        <f aca="false">((S49+S51)*-$C$52)+S56</f>
        <v>-669.552512597054</v>
      </c>
      <c r="T52" s="110" t="n">
        <f aca="false">((T49+T51)*-$C$52)+T56</f>
        <v>-746.995926066501</v>
      </c>
      <c r="U52" s="110" t="n">
        <f aca="false">((U49+U51)*-$C$52)+U56</f>
        <v>-822.391402208291</v>
      </c>
      <c r="V52" s="110" t="n">
        <f aca="false">((V49+V51)*-$C$52)+V56</f>
        <v>-828.05027344718</v>
      </c>
      <c r="W52" s="110" t="n">
        <f aca="false">((W49+W51)*-$C$52)+W56</f>
        <v>-816.973551564747</v>
      </c>
      <c r="X52" s="110" t="n">
        <f aca="false">((X49+X51)*-$C$52)+X56</f>
        <v>173.264125633677</v>
      </c>
      <c r="Y52" s="110" t="n">
        <f aca="false">((Y49+Y51)*-$C$52)+Y56</f>
        <v>0</v>
      </c>
      <c r="AA52" s="96" t="n">
        <f aca="false">SUM(F52:Y52)</f>
        <v>39127.2245911619</v>
      </c>
      <c r="AB52" s="97" t="n">
        <f aca="false">AA52*$C$60</f>
        <v>39127.2245911619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6714.11815956591</v>
      </c>
      <c r="F54" s="105" t="n">
        <f aca="false">SUM(F49:F52)</f>
        <v>4662.41260561755</v>
      </c>
      <c r="G54" s="105" t="n">
        <f aca="false">SUM(G49:G52)</f>
        <v>4704.26263302515</v>
      </c>
      <c r="H54" s="105" t="n">
        <f aca="false">SUM(H49:H52)</f>
        <v>5120.32317794369</v>
      </c>
      <c r="I54" s="105" t="n">
        <f aca="false">SUM(I49:I52)</f>
        <v>5054.59868357908</v>
      </c>
      <c r="J54" s="105" t="n">
        <f aca="false">SUM(J49:J52)</f>
        <v>5491.3979048049</v>
      </c>
      <c r="K54" s="105" t="n">
        <f aca="false">SUM(K49:K52)</f>
        <v>5667.68037203267</v>
      </c>
      <c r="L54" s="105" t="n">
        <f aca="false">SUM(L49:L52)</f>
        <v>5857.68941624192</v>
      </c>
      <c r="M54" s="105" t="n">
        <f aca="false">SUM(M49:M52)</f>
        <v>6344.35278687859</v>
      </c>
      <c r="N54" s="105" t="n">
        <f aca="false">SUM(N49:N52)</f>
        <v>1185.79189412594</v>
      </c>
      <c r="O54" s="105" t="n">
        <f aca="false">SUM(O49:O52)</f>
        <v>709.114368545492</v>
      </c>
      <c r="P54" s="105" t="n">
        <f aca="false">SUM(P49:P52)</f>
        <v>838.077063722219</v>
      </c>
      <c r="Q54" s="105" t="n">
        <f aca="false">SUM(Q49:Q52)</f>
        <v>951.004086455214</v>
      </c>
      <c r="R54" s="105" t="n">
        <f aca="false">SUM(R49:R52)</f>
        <v>1077.19234057211</v>
      </c>
      <c r="S54" s="105" t="n">
        <f aca="false">SUM(S49:S52)</f>
        <v>1243.45466625167</v>
      </c>
      <c r="T54" s="105" t="n">
        <f aca="false">SUM(T49:T52)</f>
        <v>1387.27814840922</v>
      </c>
      <c r="U54" s="105" t="n">
        <f aca="false">SUM(U49:U52)</f>
        <v>1527.29831838683</v>
      </c>
      <c r="V54" s="105" t="n">
        <f aca="false">SUM(V49:V52)</f>
        <v>1537.80765068762</v>
      </c>
      <c r="W54" s="105" t="n">
        <f aca="false">SUM(W49:W52)</f>
        <v>1517.2365957631</v>
      </c>
      <c r="X54" s="105" t="n">
        <f aca="false">SUM(X49:X52)</f>
        <v>-321.776233319686</v>
      </c>
      <c r="Y54" s="105" t="n">
        <f aca="false">SUM(Y49:Y52)</f>
        <v>0</v>
      </c>
      <c r="Z54" s="106"/>
      <c r="AA54" s="96" t="n">
        <f aca="false">SUM(F54:Y54)</f>
        <v>54555.1964797233</v>
      </c>
      <c r="AB54" s="97" t="n">
        <f aca="false">AA54*$C$60</f>
        <v>54555.1964797233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f aca="false">[8]Tax!F$46</f>
        <v>5095.85489038903</v>
      </c>
      <c r="F56" s="111" t="n">
        <f aca="false">[8]Tax!G$46</f>
        <v>5095.85489038903</v>
      </c>
      <c r="G56" s="111" t="n">
        <f aca="false">[8]Tax!H$46</f>
        <v>5095.85489038903</v>
      </c>
      <c r="H56" s="111" t="n">
        <f aca="false">[8]Tax!I$46</f>
        <v>5378.95793985508</v>
      </c>
      <c r="I56" s="111" t="n">
        <f aca="false">[8]Tax!J$46</f>
        <v>5378.95793985508</v>
      </c>
      <c r="J56" s="111" t="n">
        <f aca="false">[8]Tax!K$46</f>
        <v>5662.06098932114</v>
      </c>
      <c r="K56" s="111" t="n">
        <f aca="false">[8]Tax!L$46</f>
        <v>5662.06098932114</v>
      </c>
      <c r="L56" s="111" t="n">
        <f aca="false">[8]Tax!M$46</f>
        <v>5662.06098932114</v>
      </c>
      <c r="M56" s="111" t="n">
        <f aca="false">[8]Tax!N$46</f>
        <v>5945.1640387872</v>
      </c>
      <c r="N56" s="111" t="n">
        <f aca="false">[8]Tax!O$46</f>
        <v>646.042084919554</v>
      </c>
      <c r="O56" s="111" t="n">
        <f aca="false">[8]Tax!P$46</f>
        <v>0</v>
      </c>
      <c r="P56" s="111" t="n">
        <f aca="false">[8]Tax!Q$46</f>
        <v>0</v>
      </c>
      <c r="Q56" s="111" t="n">
        <f aca="false">[8]Tax!R$46</f>
        <v>0</v>
      </c>
      <c r="R56" s="111" t="n">
        <f aca="false">[8]Tax!S$46</f>
        <v>0</v>
      </c>
      <c r="S56" s="111" t="n">
        <f aca="false">[8]Tax!T$46</f>
        <v>0</v>
      </c>
      <c r="T56" s="111" t="n">
        <f aca="false">[8]Tax!U$46</f>
        <v>0</v>
      </c>
      <c r="U56" s="111" t="n">
        <f aca="false">[8]Tax!V$46</f>
        <v>0</v>
      </c>
      <c r="V56" s="111" t="n">
        <f aca="false">[8]Tax!W$46</f>
        <v>0</v>
      </c>
      <c r="W56" s="111" t="n">
        <f aca="false">[8]Tax!X$46</f>
        <v>0</v>
      </c>
      <c r="X56" s="111" t="n">
        <f aca="false">[8]Tax!Y$46</f>
        <v>0</v>
      </c>
      <c r="Y56" s="111" t="n">
        <f aca="false">[8]Tax!Z$46</f>
        <v>0</v>
      </c>
      <c r="AA56" s="96" t="n">
        <f aca="false">SUM(F56:Y56)</f>
        <v>44527.0147521584</v>
      </c>
      <c r="AB56" s="97" t="n">
        <f aca="false">AA56*$C$60</f>
        <v>44527.0147521584</v>
      </c>
    </row>
    <row r="57" customFormat="false" ht="12.75" hidden="false" customHeight="false" outlineLevel="1" collapsed="false">
      <c r="A57" s="112"/>
      <c r="C57" s="218"/>
      <c r="D57" s="113" t="s">
        <v>127</v>
      </c>
      <c r="E57" s="114" t="n">
        <f aca="false">E56/(0.017*C1*8760)</f>
        <v>0.45624987826923</v>
      </c>
      <c r="F57" s="45"/>
      <c r="G57" s="45"/>
      <c r="H57" s="45"/>
      <c r="I57" s="45"/>
      <c r="J57" s="45"/>
      <c r="K57" s="45"/>
      <c r="L57" s="45"/>
      <c r="M57" s="45"/>
      <c r="N57" s="43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1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40210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5822.86642373366</v>
      </c>
      <c r="F64" s="45" t="n">
        <f aca="false">F39</f>
        <v>5489.65009073619</v>
      </c>
      <c r="G64" s="45" t="n">
        <f aca="false">G39</f>
        <v>5399.629539953</v>
      </c>
      <c r="H64" s="45" t="n">
        <f aca="false">H39</f>
        <v>5442.12203295683</v>
      </c>
      <c r="I64" s="45" t="n">
        <f aca="false">I39</f>
        <v>5172.44888457539</v>
      </c>
      <c r="J64" s="45" t="n">
        <f aca="false">J39</f>
        <v>5220.89099176989</v>
      </c>
      <c r="K64" s="45" t="n">
        <f aca="false">K39</f>
        <v>5292.16874583825</v>
      </c>
      <c r="L64" s="45" t="n">
        <f aca="false">L39</f>
        <v>5365.59097731401</v>
      </c>
      <c r="M64" s="45" t="n">
        <f aca="false">M39</f>
        <v>5443.38028552522</v>
      </c>
      <c r="N64" s="45" t="n">
        <f aca="false">N39</f>
        <v>5406.76390518931</v>
      </c>
      <c r="O64" s="45" t="n">
        <f aca="false">O39</f>
        <v>5467.31309904435</v>
      </c>
      <c r="P64" s="45" t="n">
        <f aca="false">P39</f>
        <v>5479.48037047008</v>
      </c>
      <c r="Q64" s="45" t="n">
        <f aca="false">Q39</f>
        <v>5453.7294599311</v>
      </c>
      <c r="R64" s="45" t="n">
        <f aca="false">R39</f>
        <v>5426.40002716222</v>
      </c>
      <c r="S64" s="45" t="n">
        <f aca="false">S39</f>
        <v>5448.00717884873</v>
      </c>
      <c r="T64" s="45" t="n">
        <f aca="false">T39</f>
        <v>5418.74324114238</v>
      </c>
      <c r="U64" s="45" t="n">
        <f aca="false">U39</f>
        <v>5388.69784559512</v>
      </c>
      <c r="V64" s="45" t="n">
        <f aca="false">V39</f>
        <v>5357.8579241348</v>
      </c>
      <c r="W64" s="45" t="n">
        <f aca="false">W39</f>
        <v>5326.21014732785</v>
      </c>
      <c r="X64" s="45" t="n">
        <f aca="false">X39</f>
        <v>2496.95964104664</v>
      </c>
      <c r="Y64" s="45" t="n">
        <f aca="false">Y39</f>
        <v>0</v>
      </c>
      <c r="AA64" s="96" t="n">
        <f aca="false">SUM(F64:Y64)</f>
        <v>99496.0443885614</v>
      </c>
      <c r="AB64" s="97" t="n">
        <f aca="false">AA64*$C$60</f>
        <v>99496.0443885614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f aca="false">[8]Financials!F$34+[8]Financials!F$100</f>
        <v>-5454.230625</v>
      </c>
      <c r="F66" s="120" t="n">
        <f aca="false">[8]Financials!G$34+[8]Financials!G$100</f>
        <v>-5182.484375</v>
      </c>
      <c r="G66" s="120" t="n">
        <f aca="false">[8]Financials!H$34+[8]Financials!H$100</f>
        <v>-5080.07916666667</v>
      </c>
      <c r="H66" s="120" t="n">
        <f aca="false">[8]Financials!I$34+[8]Financials!I$100</f>
        <v>-5167.02166666667</v>
      </c>
      <c r="I66" s="120" t="n">
        <f aca="false">[8]Financials!J$34+[8]Financials!J$100</f>
        <v>-4988.463125</v>
      </c>
      <c r="J66" s="120" t="n">
        <f aca="false">[8]Financials!K$34+[8]Financials!K$100</f>
        <v>-5060.44958333333</v>
      </c>
      <c r="K66" s="120" t="n">
        <f aca="false">[8]Financials!L$34+[8]Financials!L$100</f>
        <v>-5105.52354166667</v>
      </c>
      <c r="L66" s="120" t="n">
        <f aca="false">[8]Financials!M$34+[8]Financials!M$100</f>
        <v>-5149.62416666667</v>
      </c>
      <c r="M66" s="120" t="n">
        <f aca="false">[8]Financials!N$34+[8]Financials!N$100</f>
        <v>-5272.24375</v>
      </c>
      <c r="N66" s="120" t="n">
        <f aca="false">[8]Financials!O$34+[8]Financials!O$100</f>
        <v>-4291.37958333333</v>
      </c>
      <c r="O66" s="120" t="n">
        <f aca="false">[8]Financials!P$34+[8]Financials!P$100</f>
        <v>-3781.36791666667</v>
      </c>
      <c r="P66" s="120" t="n">
        <f aca="false">[8]Financials!Q$34+[8]Financials!Q$100</f>
        <v>-3807.13104166667</v>
      </c>
      <c r="Q66" s="120" t="n">
        <f aca="false">[8]Financials!R$34+[8]Financials!R$100</f>
        <v>-3822.64625</v>
      </c>
      <c r="R66" s="120" t="n">
        <f aca="false">[8]Financials!S$34+[8]Financials!S$100</f>
        <v>-3805.18104166667</v>
      </c>
      <c r="S66" s="120" t="n">
        <f aca="false">[8]Financials!T$34+[8]Financials!T$100</f>
        <v>-3782</v>
      </c>
      <c r="T66" s="120" t="n">
        <f aca="false">[8]Financials!U$34+[8]Financials!U$100</f>
        <v>-3758.46916666667</v>
      </c>
      <c r="U66" s="120" t="n">
        <f aca="false">[8]Financials!V$34+[8]Financials!V$100</f>
        <v>-1280.008125</v>
      </c>
      <c r="V66" s="120" t="n">
        <f aca="false">[8]Financials!W$34+[8]Financials!W$100</f>
        <v>0</v>
      </c>
      <c r="W66" s="120" t="n">
        <f aca="false">[8]Financials!X$34+[8]Financials!X$100</f>
        <v>0</v>
      </c>
      <c r="X66" s="120" t="n">
        <f aca="false">[8]Financials!Y$34+[8]Financials!Y$100</f>
        <v>0</v>
      </c>
      <c r="Y66" s="120" t="n">
        <f aca="false">[8]Financials!Z$34+[8]Financials!Z$100</f>
        <v>0</v>
      </c>
      <c r="AA66" s="96" t="n">
        <f aca="false">SUM(F66:Y66)</f>
        <v>-69334.0725</v>
      </c>
      <c r="AB66" s="97" t="n">
        <f aca="false">AA66*$C$60</f>
        <v>-69334.0725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4" t="n">
        <f aca="false">-E64/E66</f>
        <v>1.06758713081255</v>
      </c>
      <c r="F68" s="104" t="n">
        <f aca="false">-F64/F66</f>
        <v>1.05926997430382</v>
      </c>
      <c r="G68" s="104" t="n">
        <f aca="false">-G64/G66</f>
        <v>1.06290263651462</v>
      </c>
      <c r="H68" s="104" t="n">
        <f aca="false">-H64/H66</f>
        <v>1.05324157397382</v>
      </c>
      <c r="I68" s="104" t="n">
        <f aca="false">-I64/I66</f>
        <v>1.03688225310383</v>
      </c>
      <c r="J68" s="104" t="n">
        <f aca="false">-J64/J66</f>
        <v>1.03170497122726</v>
      </c>
      <c r="K68" s="104" t="n">
        <f aca="false">-K64/K66</f>
        <v>1.03655750534658</v>
      </c>
      <c r="L68" s="104" t="n">
        <f aca="false">-L64/L66</f>
        <v>1.0419383635888</v>
      </c>
      <c r="M68" s="104" t="n">
        <f aca="false">-M64/M66</f>
        <v>1.03245990580865</v>
      </c>
      <c r="N68" s="104" t="n">
        <f aca="false">-N64/N66</f>
        <v>1.25991276236384</v>
      </c>
      <c r="O68" s="104" t="n">
        <f aca="false">-O64/O66</f>
        <v>1.44585589647248</v>
      </c>
      <c r="P68" s="104" t="n">
        <f aca="false">-P64/P66</f>
        <v>1.439267603479</v>
      </c>
      <c r="Q68" s="104" t="n">
        <f aca="false">-Q64/Q66</f>
        <v>1.42668955044718</v>
      </c>
      <c r="R68" s="104" t="n">
        <f aca="false">-R64/R66</f>
        <v>1.42605567717889</v>
      </c>
      <c r="S68" s="104" t="n">
        <f aca="false">-S64/S66</f>
        <v>1.44050956606259</v>
      </c>
      <c r="T68" s="104" t="n">
        <f aca="false">-T64/T66</f>
        <v>1.44174210319469</v>
      </c>
      <c r="U68" s="104" t="n">
        <f aca="false">-U64/U66</f>
        <v>4.2098934689146</v>
      </c>
      <c r="V68" s="104" t="e">
        <f aca="false">-V64/V66</f>
        <v>#DIV/0!</v>
      </c>
      <c r="W68" s="104" t="e">
        <f aca="false">-W64/W66</f>
        <v>#DIV/0!</v>
      </c>
      <c r="X68" s="104" t="e">
        <f aca="false">-X64/X66</f>
        <v>#DIV/0!</v>
      </c>
      <c r="Y68" s="104" t="e">
        <f aca="false">-Y64/Y66</f>
        <v>#DIV/0!</v>
      </c>
      <c r="AA68" s="96" t="e">
        <f aca="false">SUM(F68:Y68)</f>
        <v>#DIV/0!</v>
      </c>
      <c r="AB68" s="97" t="e">
        <f aca="false">AA68*$C$60</f>
        <v>#DIV/0!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368.635798733664</v>
      </c>
      <c r="F69" s="122" t="n">
        <f aca="false">SUM(F64:F66)</f>
        <v>307.165715736189</v>
      </c>
      <c r="G69" s="122" t="n">
        <f aca="false">SUM(G64:G66)</f>
        <v>319.550373286335</v>
      </c>
      <c r="H69" s="122" t="n">
        <f aca="false">SUM(H64:H66)</f>
        <v>275.100366290165</v>
      </c>
      <c r="I69" s="122" t="n">
        <f aca="false">SUM(I64:I66)</f>
        <v>183.985759575386</v>
      </c>
      <c r="J69" s="122" t="n">
        <f aca="false">SUM(J64:J66)</f>
        <v>160.441408436558</v>
      </c>
      <c r="K69" s="122" t="n">
        <f aca="false">SUM(K64:K66)</f>
        <v>186.645204171586</v>
      </c>
      <c r="L69" s="122" t="n">
        <f aca="false">SUM(L64:L66)</f>
        <v>215.966810647347</v>
      </c>
      <c r="M69" s="122" t="n">
        <f aca="false">SUM(M64:M66)</f>
        <v>171.136535525224</v>
      </c>
      <c r="N69" s="122" t="n">
        <f aca="false">SUM(N64:N66)</f>
        <v>1115.38432185597</v>
      </c>
      <c r="O69" s="122" t="n">
        <f aca="false">SUM(O64:O66)</f>
        <v>1685.94518237768</v>
      </c>
      <c r="P69" s="122" t="n">
        <f aca="false">SUM(P64:P66)</f>
        <v>1672.34932880341</v>
      </c>
      <c r="Q69" s="122" t="n">
        <f aca="false">SUM(Q64:Q66)</f>
        <v>1631.0832099311</v>
      </c>
      <c r="R69" s="122" t="n">
        <f aca="false">SUM(R64:R66)</f>
        <v>1621.21898549555</v>
      </c>
      <c r="S69" s="122" t="n">
        <f aca="false">SUM(S64:S66)</f>
        <v>1666.00717884873</v>
      </c>
      <c r="T69" s="122" t="n">
        <f aca="false">SUM(T64:T66)</f>
        <v>1660.27407447572</v>
      </c>
      <c r="U69" s="122" t="n">
        <f aca="false">SUM(U64:U66)</f>
        <v>4108.68972059512</v>
      </c>
      <c r="V69" s="122" t="n">
        <f aca="false">SUM(V64:V66)</f>
        <v>5357.8579241348</v>
      </c>
      <c r="W69" s="122" t="n">
        <f aca="false">SUM(W64:W66)</f>
        <v>5326.21014732785</v>
      </c>
      <c r="X69" s="122" t="n">
        <f aca="false">SUM(X64:X66)</f>
        <v>2496.95964104664</v>
      </c>
      <c r="Y69" s="122" t="n">
        <f aca="false">SUM(Y64:Y66)</f>
        <v>0</v>
      </c>
      <c r="Z69" s="106"/>
      <c r="AA69" s="96" t="n">
        <f aca="false">SUM(F69:Y69)</f>
        <v>30161.9718885613</v>
      </c>
      <c r="AB69" s="97" t="n">
        <f aca="false">AA69*$C$60</f>
        <v>30161.9718885613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5469.64155930402</v>
      </c>
      <c r="G71" s="119" t="n">
        <f aca="false">G89</f>
        <v>9217.17666504848</v>
      </c>
      <c r="H71" s="119" t="n">
        <f aca="false">H89</f>
        <v>5124.17644921766</v>
      </c>
      <c r="I71" s="119" t="n">
        <f aca="false">I89</f>
        <v>2746.72193060015</v>
      </c>
      <c r="J71" s="119" t="n">
        <f aca="false">J89</f>
        <v>2663.96245349873</v>
      </c>
      <c r="K71" s="119" t="n">
        <f aca="false">K89</f>
        <v>759.40765176571</v>
      </c>
      <c r="L71" s="119" t="n">
        <f aca="false">L89</f>
        <v>-1152.53838372657</v>
      </c>
      <c r="M71" s="119" t="n">
        <f aca="false">M89</f>
        <v>-1262.14778743383</v>
      </c>
      <c r="N71" s="119" t="n">
        <f aca="false">N89</f>
        <v>-1337.83451264959</v>
      </c>
      <c r="O71" s="119" t="n">
        <f aca="false">O89</f>
        <v>-1429.03081383219</v>
      </c>
      <c r="P71" s="119" t="n">
        <f aca="false">P89</f>
        <v>-1498.47226508119</v>
      </c>
      <c r="Q71" s="119" t="n">
        <f aca="false">Q89</f>
        <v>-1559.27912347588</v>
      </c>
      <c r="R71" s="119" t="n">
        <f aca="false">R89</f>
        <v>-1627.22664492344</v>
      </c>
      <c r="S71" s="119" t="n">
        <f aca="false">S89</f>
        <v>-1716.75251259705</v>
      </c>
      <c r="T71" s="119" t="n">
        <f aca="false">T89</f>
        <v>-1794.1959260665</v>
      </c>
      <c r="U71" s="119" t="n">
        <f aca="false">U89</f>
        <v>-1869.59140220829</v>
      </c>
      <c r="V71" s="119" t="n">
        <f aca="false">V89</f>
        <v>-1875.25027344718</v>
      </c>
      <c r="W71" s="119" t="n">
        <f aca="false">W89</f>
        <v>-1864.17355156475</v>
      </c>
      <c r="X71" s="119" t="n">
        <f aca="false">X89</f>
        <v>-873.935874366323</v>
      </c>
      <c r="Y71" s="119" t="n">
        <f aca="false">Y89</f>
        <v>-0</v>
      </c>
      <c r="AA71" s="96" t="n">
        <f aca="false">SUM(F71:Y71)</f>
        <v>6120.65763806195</v>
      </c>
      <c r="AB71" s="97" t="n">
        <f aca="false">AA71*$C$60</f>
        <v>6120.65763806195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368.635798733664</v>
      </c>
      <c r="F73" s="122" t="n">
        <f aca="false">F69+F71</f>
        <v>5776.80727504021</v>
      </c>
      <c r="G73" s="122" t="n">
        <f aca="false">G69+G71</f>
        <v>9536.72703833481</v>
      </c>
      <c r="H73" s="122" t="n">
        <f aca="false">H69+H71</f>
        <v>5399.27681550782</v>
      </c>
      <c r="I73" s="122" t="n">
        <f aca="false">I69+I71</f>
        <v>2930.70769017553</v>
      </c>
      <c r="J73" s="122" t="n">
        <f aca="false">J69+J71</f>
        <v>2824.40386193529</v>
      </c>
      <c r="K73" s="122" t="n">
        <f aca="false">K69+K71</f>
        <v>946.052855937296</v>
      </c>
      <c r="L73" s="122" t="n">
        <f aca="false">L69+L71</f>
        <v>-936.571573079224</v>
      </c>
      <c r="M73" s="122" t="n">
        <f aca="false">M69+M71</f>
        <v>-1091.0112519086</v>
      </c>
      <c r="N73" s="122" t="n">
        <f aca="false">N69+N71</f>
        <v>-222.450190793618</v>
      </c>
      <c r="O73" s="122" t="n">
        <f aca="false">O69+O71</f>
        <v>256.914368545492</v>
      </c>
      <c r="P73" s="122" t="n">
        <f aca="false">P69+P71</f>
        <v>173.877063722219</v>
      </c>
      <c r="Q73" s="122" t="n">
        <f aca="false">Q69+Q71</f>
        <v>71.8040864552145</v>
      </c>
      <c r="R73" s="122" t="n">
        <f aca="false">R69+R71</f>
        <v>-6.00765942789212</v>
      </c>
      <c r="S73" s="122" t="n">
        <f aca="false">S69+S71</f>
        <v>-50.7453337483275</v>
      </c>
      <c r="T73" s="122" t="n">
        <f aca="false">T69+T71</f>
        <v>-133.921851590784</v>
      </c>
      <c r="U73" s="122" t="n">
        <f aca="false">U69+U71</f>
        <v>2239.09831838683</v>
      </c>
      <c r="V73" s="122" t="n">
        <f aca="false">V69+V71</f>
        <v>3482.60765068762</v>
      </c>
      <c r="W73" s="122" t="n">
        <f aca="false">W69+W71</f>
        <v>3462.0365957631</v>
      </c>
      <c r="X73" s="122" t="n">
        <f aca="false">X69+X71</f>
        <v>1623.02376668031</v>
      </c>
      <c r="Y73" s="122" t="n">
        <f aca="false">Y69+Y71</f>
        <v>0</v>
      </c>
      <c r="Z73" s="106"/>
      <c r="AA73" s="96" t="n">
        <f aca="false">SUM(F73:Y73)</f>
        <v>36282.6295266233</v>
      </c>
      <c r="AB73" s="97" t="n">
        <f aca="false">AA73*$C$60</f>
        <v>36282.6295266233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1</v>
      </c>
      <c r="D76" s="122"/>
      <c r="E76" s="122" t="n">
        <f aca="false">$C$76*E54</f>
        <v>6714.11815956591</v>
      </c>
      <c r="F76" s="122" t="n">
        <f aca="false">$C$76*F54</f>
        <v>4662.41260561755</v>
      </c>
      <c r="G76" s="122" t="n">
        <f aca="false">$C$76*G54</f>
        <v>4704.26263302515</v>
      </c>
      <c r="H76" s="122" t="n">
        <f aca="false">$C$76*H54</f>
        <v>5120.32317794369</v>
      </c>
      <c r="I76" s="122" t="n">
        <f aca="false">$C$76*I54</f>
        <v>5054.59868357908</v>
      </c>
      <c r="J76" s="122" t="n">
        <f aca="false">$C$76*J54</f>
        <v>5491.3979048049</v>
      </c>
      <c r="K76" s="122" t="n">
        <f aca="false">$C$76*K54</f>
        <v>5667.68037203267</v>
      </c>
      <c r="L76" s="122" t="n">
        <f aca="false">$C$76*L54</f>
        <v>5857.68941624192</v>
      </c>
      <c r="M76" s="122" t="n">
        <f aca="false">$C$76*M54</f>
        <v>6344.35278687859</v>
      </c>
      <c r="N76" s="122" t="n">
        <f aca="false">$C$76*N54</f>
        <v>1185.79189412594</v>
      </c>
      <c r="O76" s="122" t="n">
        <f aca="false">$C$76*O54</f>
        <v>709.114368545492</v>
      </c>
      <c r="P76" s="122" t="n">
        <f aca="false">$C$76*P54</f>
        <v>838.077063722219</v>
      </c>
      <c r="Q76" s="122" t="n">
        <f aca="false">$C$76*Q54</f>
        <v>951.004086455214</v>
      </c>
      <c r="R76" s="122" t="n">
        <f aca="false">$C$76*R54</f>
        <v>1077.19234057211</v>
      </c>
      <c r="S76" s="122" t="n">
        <f aca="false">$C$76*S54</f>
        <v>1243.45466625167</v>
      </c>
      <c r="T76" s="122" t="n">
        <f aca="false">$C$76*T54</f>
        <v>1387.27814840922</v>
      </c>
      <c r="U76" s="122" t="n">
        <f aca="false">$C$76*U54</f>
        <v>1527.29831838683</v>
      </c>
      <c r="V76" s="122" t="n">
        <f aca="false">$C$76*V54</f>
        <v>1537.80765068762</v>
      </c>
      <c r="W76" s="122" t="n">
        <f aca="false">$C$76*W54</f>
        <v>1517.2365957631</v>
      </c>
      <c r="X76" s="122" t="n">
        <f aca="false">$C$76*X54</f>
        <v>-321.776233319686</v>
      </c>
      <c r="Y76" s="122" t="n">
        <f aca="false">$C$76*Y54</f>
        <v>0</v>
      </c>
      <c r="AA76" s="96" t="n">
        <f aca="false">SUM(F76:Y76)</f>
        <v>54555.1964797233</v>
      </c>
      <c r="AB76" s="97" t="n">
        <f aca="false">AA76</f>
        <v>54555.1964797233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1</v>
      </c>
      <c r="D77" s="122"/>
      <c r="E77" s="122" t="n">
        <f aca="false">$C$77*E73</f>
        <v>368.635798733664</v>
      </c>
      <c r="F77" s="122" t="n">
        <f aca="false">$C$77*F73</f>
        <v>5776.80727504021</v>
      </c>
      <c r="G77" s="122" t="n">
        <f aca="false">$C$77*G73</f>
        <v>9536.72703833481</v>
      </c>
      <c r="H77" s="122" t="n">
        <f aca="false">$C$77*H73</f>
        <v>5399.27681550782</v>
      </c>
      <c r="I77" s="122" t="n">
        <f aca="false">$C$77*I73</f>
        <v>2930.70769017553</v>
      </c>
      <c r="J77" s="122" t="n">
        <f aca="false">$C$77*J73</f>
        <v>2824.40386193529</v>
      </c>
      <c r="K77" s="122" t="n">
        <f aca="false">$C$77*K73</f>
        <v>946.052855937296</v>
      </c>
      <c r="L77" s="122" t="n">
        <f aca="false">$C$77*L73</f>
        <v>-936.571573079224</v>
      </c>
      <c r="M77" s="122" t="n">
        <f aca="false">$C$77*M73</f>
        <v>-1091.0112519086</v>
      </c>
      <c r="N77" s="122" t="n">
        <f aca="false">$C$77*N73</f>
        <v>-222.450190793618</v>
      </c>
      <c r="O77" s="122" t="n">
        <f aca="false">$C$77*O73</f>
        <v>256.914368545492</v>
      </c>
      <c r="P77" s="122" t="n">
        <f aca="false">$C$77*P73</f>
        <v>173.877063722219</v>
      </c>
      <c r="Q77" s="122" t="n">
        <f aca="false">$C$77*Q73</f>
        <v>71.8040864552145</v>
      </c>
      <c r="R77" s="122" t="n">
        <f aca="false">$C$77*R73</f>
        <v>-6.00765942789212</v>
      </c>
      <c r="S77" s="122" t="n">
        <f aca="false">$C$77*S73</f>
        <v>-50.7453337483275</v>
      </c>
      <c r="T77" s="122" t="n">
        <f aca="false">$C$77*T73</f>
        <v>-133.921851590784</v>
      </c>
      <c r="U77" s="122" t="n">
        <f aca="false">$C$77*U73</f>
        <v>2239.09831838683</v>
      </c>
      <c r="V77" s="122" t="n">
        <f aca="false">$C$77*V73</f>
        <v>3482.60765068762</v>
      </c>
      <c r="W77" s="122" t="n">
        <f aca="false">$C$77*W73</f>
        <v>3462.0365957631</v>
      </c>
      <c r="X77" s="122" t="n">
        <f aca="false">$C$77*X73</f>
        <v>1623.02376668031</v>
      </c>
      <c r="Y77" s="122" t="n">
        <f aca="false">$C$77*Y73</f>
        <v>0</v>
      </c>
      <c r="AA77" s="96" t="n">
        <f aca="false">SUM(F77:Y77)</f>
        <v>36282.6295266233</v>
      </c>
      <c r="AB77" s="97" t="n">
        <f aca="false">AA77</f>
        <v>36282.6295266233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40210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307.165715736189</v>
      </c>
      <c r="G88" s="133" t="n">
        <f aca="false">G69</f>
        <v>319.550373286335</v>
      </c>
      <c r="H88" s="133" t="n">
        <f aca="false">H69</f>
        <v>275.100366290165</v>
      </c>
      <c r="I88" s="133" t="n">
        <f aca="false">I69</f>
        <v>183.985759575386</v>
      </c>
      <c r="J88" s="133" t="n">
        <f aca="false">J69</f>
        <v>160.441408436558</v>
      </c>
      <c r="K88" s="133" t="n">
        <f aca="false">K69</f>
        <v>186.645204171586</v>
      </c>
      <c r="L88" s="133" t="n">
        <f aca="false">L69</f>
        <v>215.966810647347</v>
      </c>
      <c r="M88" s="133" t="n">
        <f aca="false">M69</f>
        <v>171.136535525224</v>
      </c>
      <c r="N88" s="133" t="n">
        <f aca="false">N69</f>
        <v>1115.38432185597</v>
      </c>
      <c r="O88" s="133" t="n">
        <f aca="false">O69</f>
        <v>1685.94518237768</v>
      </c>
      <c r="P88" s="133" t="n">
        <f aca="false">P69</f>
        <v>1672.34932880341</v>
      </c>
      <c r="Q88" s="133" t="n">
        <f aca="false">Q69</f>
        <v>1631.0832099311</v>
      </c>
      <c r="R88" s="133" t="n">
        <f aca="false">R69</f>
        <v>1621.21898549555</v>
      </c>
      <c r="S88" s="133" t="n">
        <f aca="false">S69</f>
        <v>1666.00717884873</v>
      </c>
      <c r="T88" s="133" t="n">
        <f aca="false">T69</f>
        <v>1660.27407447572</v>
      </c>
      <c r="U88" s="133" t="n">
        <f aca="false">U69</f>
        <v>4108.68972059512</v>
      </c>
      <c r="V88" s="133" t="n">
        <f aca="false">V69</f>
        <v>5357.8579241348</v>
      </c>
      <c r="W88" s="133" t="n">
        <f aca="false">W69</f>
        <v>5326.21014732785</v>
      </c>
      <c r="X88" s="133" t="n">
        <f aca="false">X69</f>
        <v>2496.95964104664</v>
      </c>
      <c r="Y88" s="133" t="n">
        <f aca="false">Y69</f>
        <v>0</v>
      </c>
      <c r="Z88" s="89"/>
      <c r="AA88" s="96" t="n">
        <f aca="false">SUM(F88:Y88)</f>
        <v>30161.9718885613</v>
      </c>
      <c r="AB88" s="97" t="n">
        <f aca="false">AA88*$C$60</f>
        <v>30161.9718885613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5469.64155930402</v>
      </c>
      <c r="G89" s="134" t="n">
        <f aca="false">G126+G127</f>
        <v>9217.17666504848</v>
      </c>
      <c r="H89" s="134" t="n">
        <f aca="false">H126+H127</f>
        <v>5124.17644921766</v>
      </c>
      <c r="I89" s="134" t="n">
        <f aca="false">I126+I127</f>
        <v>2746.72193060015</v>
      </c>
      <c r="J89" s="134" t="n">
        <f aca="false">J126+J127</f>
        <v>2663.96245349873</v>
      </c>
      <c r="K89" s="134" t="n">
        <f aca="false">K126+K127</f>
        <v>759.40765176571</v>
      </c>
      <c r="L89" s="134" t="n">
        <f aca="false">L126+L127</f>
        <v>-1152.53838372657</v>
      </c>
      <c r="M89" s="134" t="n">
        <f aca="false">M126+M127</f>
        <v>-1262.14778743383</v>
      </c>
      <c r="N89" s="134" t="n">
        <f aca="false">N126+N127</f>
        <v>-1337.83451264959</v>
      </c>
      <c r="O89" s="134" t="n">
        <f aca="false">O126+O127</f>
        <v>-1429.03081383219</v>
      </c>
      <c r="P89" s="134" t="n">
        <f aca="false">P126+P127</f>
        <v>-1498.47226508119</v>
      </c>
      <c r="Q89" s="134" t="n">
        <f aca="false">Q126+Q127</f>
        <v>-1559.27912347588</v>
      </c>
      <c r="R89" s="134" t="n">
        <f aca="false">R126+R127</f>
        <v>-1627.22664492344</v>
      </c>
      <c r="S89" s="134" t="n">
        <f aca="false">S126+S127</f>
        <v>-1716.75251259705</v>
      </c>
      <c r="T89" s="134" t="n">
        <f aca="false">T126+T127</f>
        <v>-1794.1959260665</v>
      </c>
      <c r="U89" s="134" t="n">
        <f aca="false">U126+U127</f>
        <v>-1869.59140220829</v>
      </c>
      <c r="V89" s="134" t="n">
        <f aca="false">V126+V127</f>
        <v>-1875.25027344718</v>
      </c>
      <c r="W89" s="134" t="n">
        <f aca="false">W126+W127</f>
        <v>-1864.17355156475</v>
      </c>
      <c r="X89" s="134" t="n">
        <f aca="false">X126+X127</f>
        <v>-873.935874366323</v>
      </c>
      <c r="Y89" s="134" t="n">
        <f aca="false">Y126+Y127</f>
        <v>-0</v>
      </c>
      <c r="Z89" s="89"/>
      <c r="AA89" s="96" t="n">
        <f aca="false">SUM(F89:Y89)</f>
        <v>6120.65763806195</v>
      </c>
      <c r="AB89" s="97" t="n">
        <f aca="false">AA89*$C$60</f>
        <v>6120.65763806195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5095.85489038903</v>
      </c>
      <c r="G90" s="134" t="n">
        <f aca="false">G56</f>
        <v>5095.85489038903</v>
      </c>
      <c r="H90" s="134" t="n">
        <f aca="false">H56</f>
        <v>5378.95793985508</v>
      </c>
      <c r="I90" s="134" t="n">
        <f aca="false">I56</f>
        <v>5378.95793985508</v>
      </c>
      <c r="J90" s="134" t="n">
        <f aca="false">J56</f>
        <v>5662.06098932114</v>
      </c>
      <c r="K90" s="134" t="n">
        <f aca="false">K56</f>
        <v>5662.06098932114</v>
      </c>
      <c r="L90" s="134" t="n">
        <f aca="false">L56</f>
        <v>5662.06098932114</v>
      </c>
      <c r="M90" s="134" t="n">
        <f aca="false">M56</f>
        <v>5945.1640387872</v>
      </c>
      <c r="N90" s="134" t="n">
        <f aca="false">N56</f>
        <v>646.042084919554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44527.0147521584</v>
      </c>
      <c r="AB90" s="97" t="n">
        <f aca="false">AA90*$C$60</f>
        <v>44527.0147521584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f aca="false">Y99</f>
        <v>19975.6771283731</v>
      </c>
      <c r="Y91" s="135"/>
      <c r="Z91" s="89"/>
      <c r="AA91" s="96" t="n">
        <f aca="false">SUM(F91:Y91)</f>
        <v>19975.6771283731</v>
      </c>
      <c r="AB91" s="97" t="n">
        <f aca="false">AA91*$C$60</f>
        <v>19975.6771283731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-57623.2946001855</v>
      </c>
      <c r="F92" s="133" t="n">
        <f aca="false">SUM(F88:F91)</f>
        <v>10872.6621654292</v>
      </c>
      <c r="G92" s="133" t="n">
        <f aca="false">SUM(G88:G91)</f>
        <v>14632.5819287238</v>
      </c>
      <c r="H92" s="133" t="n">
        <f aca="false">SUM(H88:H91)</f>
        <v>10778.2347553629</v>
      </c>
      <c r="I92" s="133" t="n">
        <f aca="false">SUM(I88:I91)</f>
        <v>8309.66563003062</v>
      </c>
      <c r="J92" s="133" t="n">
        <f aca="false">SUM(J88:J91)</f>
        <v>8486.46485125643</v>
      </c>
      <c r="K92" s="133" t="n">
        <f aca="false">SUM(K88:K91)</f>
        <v>6608.11384525844</v>
      </c>
      <c r="L92" s="133" t="n">
        <f aca="false">SUM(L88:L91)</f>
        <v>4725.48941624192</v>
      </c>
      <c r="M92" s="133" t="n">
        <f aca="false">SUM(M88:M91)</f>
        <v>4854.15278687859</v>
      </c>
      <c r="N92" s="133" t="n">
        <f aca="false">SUM(N88:N91)</f>
        <v>423.591894125936</v>
      </c>
      <c r="O92" s="133" t="n">
        <f aca="false">SUM(O88:O91)</f>
        <v>256.914368545492</v>
      </c>
      <c r="P92" s="133" t="n">
        <f aca="false">SUM(P88:P91)</f>
        <v>173.877063722219</v>
      </c>
      <c r="Q92" s="133" t="n">
        <f aca="false">SUM(Q88:Q91)</f>
        <v>71.8040864552145</v>
      </c>
      <c r="R92" s="133" t="n">
        <f aca="false">SUM(R88:R91)</f>
        <v>-6.00765942789212</v>
      </c>
      <c r="S92" s="133" t="n">
        <f aca="false">SUM(S88:S91)</f>
        <v>-50.7453337483275</v>
      </c>
      <c r="T92" s="133" t="n">
        <f aca="false">SUM(T88:T91)</f>
        <v>-133.921851590784</v>
      </c>
      <c r="U92" s="133" t="n">
        <f aca="false">SUM(U88:U91)</f>
        <v>2239.09831838683</v>
      </c>
      <c r="V92" s="133" t="n">
        <f aca="false">SUM(V88:V91)</f>
        <v>3482.60765068762</v>
      </c>
      <c r="W92" s="133" t="n">
        <f aca="false">SUM(W88:W91)</f>
        <v>3462.0365957631</v>
      </c>
      <c r="X92" s="133" t="n">
        <f aca="false">SUM(X88:X91)</f>
        <v>21598.7008950534</v>
      </c>
      <c r="Y92" s="133" t="n">
        <f aca="false">SUM(Y88:Y91)</f>
        <v>0</v>
      </c>
      <c r="Z92" s="89"/>
      <c r="AA92" s="96" t="n">
        <f aca="false">SUM(F92:Y92)</f>
        <v>100785.321407155</v>
      </c>
      <c r="AB92" s="97" t="n">
        <f aca="false">AA92*$C$60</f>
        <v>100785.321407155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-2.19380069665931E-011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198</v>
      </c>
      <c r="V95" s="144"/>
      <c r="W95" s="144"/>
      <c r="X95" s="144"/>
      <c r="Y95" s="145" t="n">
        <f aca="false">X88</f>
        <v>2496.95964104664</v>
      </c>
      <c r="Z95" s="89"/>
      <c r="AA95" s="96" t="n">
        <f aca="false">SUM(F95:Y95)</f>
        <v>2496.95964104664</v>
      </c>
      <c r="AB95" s="97" t="n">
        <f aca="false">AA95*$C$60</f>
        <v>2496.95964104664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1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2496.95964104664</v>
      </c>
      <c r="Z97" s="89"/>
      <c r="AA97" s="96" t="n">
        <f aca="false">SUM(F97:Y97)</f>
        <v>2496.95964104664</v>
      </c>
      <c r="AB97" s="97" t="n">
        <f aca="false">AA97*$C$60</f>
        <v>2496.95964104664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8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19975.6771283731</v>
      </c>
      <c r="Z99" s="89"/>
      <c r="AA99" s="96" t="n">
        <f aca="false">SUM(F99:Y99)</f>
        <v>19975.6771283731</v>
      </c>
      <c r="AB99" s="97" t="n">
        <f aca="false">AA99*$C$60</f>
        <v>19975.6771283731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f aca="false">[8]Financials!$F$70+[8]Financials!$F$64</f>
        <v>42114</v>
      </c>
      <c r="E101" s="89"/>
      <c r="F101" s="221" t="s">
        <v>199</v>
      </c>
      <c r="G101" s="221"/>
      <c r="H101" s="222" t="n">
        <f aca="false">-AA66-AA46</f>
        <v>42114</v>
      </c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42114</v>
      </c>
      <c r="AB101" s="97" t="n">
        <f aca="false">AA101*$C$60</f>
        <v>42114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57623.2946001855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99737.2946001855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89763.5651401669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40210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89763.5651401669</v>
      </c>
      <c r="E109" s="89"/>
      <c r="F109" s="137" t="n">
        <f aca="false">ROUND(D109/$B$109,0)</f>
        <v>2992</v>
      </c>
      <c r="G109" s="137" t="n">
        <f aca="false">F109</f>
        <v>2992</v>
      </c>
      <c r="H109" s="137" t="n">
        <f aca="false">G109</f>
        <v>2992</v>
      </c>
      <c r="I109" s="137" t="n">
        <f aca="false">H109</f>
        <v>2992</v>
      </c>
      <c r="J109" s="137" t="n">
        <f aca="false">I109</f>
        <v>2992</v>
      </c>
      <c r="K109" s="137" t="n">
        <f aca="false">J109</f>
        <v>2992</v>
      </c>
      <c r="L109" s="137" t="n">
        <f aca="false">K109</f>
        <v>2992</v>
      </c>
      <c r="M109" s="137" t="n">
        <f aca="false">L109</f>
        <v>2992</v>
      </c>
      <c r="N109" s="137" t="n">
        <f aca="false">M109</f>
        <v>2992</v>
      </c>
      <c r="O109" s="137" t="n">
        <f aca="false">N109</f>
        <v>2992</v>
      </c>
      <c r="P109" s="137" t="n">
        <f aca="false">O109</f>
        <v>2992</v>
      </c>
      <c r="Q109" s="137" t="n">
        <f aca="false">P109</f>
        <v>2992</v>
      </c>
      <c r="R109" s="137" t="n">
        <f aca="false">Q109</f>
        <v>2992</v>
      </c>
      <c r="S109" s="137" t="n">
        <f aca="false">R109</f>
        <v>2992</v>
      </c>
      <c r="T109" s="137" t="n">
        <f aca="false">S109</f>
        <v>2992</v>
      </c>
      <c r="U109" s="137" t="n">
        <f aca="false">T109</f>
        <v>2992</v>
      </c>
      <c r="V109" s="137" t="n">
        <f aca="false">U109</f>
        <v>2992</v>
      </c>
      <c r="W109" s="137" t="n">
        <f aca="false">V109</f>
        <v>2992</v>
      </c>
      <c r="X109" s="137" t="n">
        <f aca="false">W109</f>
        <v>2992</v>
      </c>
      <c r="Y109" s="223"/>
      <c r="Z109" s="89"/>
      <c r="AA109" s="96" t="n">
        <f aca="false">SUM(F109:Y109)</f>
        <v>56848</v>
      </c>
      <c r="AB109" s="97" t="n">
        <f aca="false">AA109*$C$60</f>
        <v>56848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Summary'!J10</f>
        <v>12484.0657802378</v>
      </c>
      <c r="E110" s="89"/>
      <c r="F110" s="137" t="n">
        <f aca="false">ROUND(D110/$B$109,0)</f>
        <v>416</v>
      </c>
      <c r="G110" s="137" t="n">
        <f aca="false">F110</f>
        <v>416</v>
      </c>
      <c r="H110" s="137" t="n">
        <f aca="false">G110</f>
        <v>416</v>
      </c>
      <c r="I110" s="137" t="n">
        <f aca="false">H110</f>
        <v>416</v>
      </c>
      <c r="J110" s="137" t="n">
        <f aca="false">I110</f>
        <v>416</v>
      </c>
      <c r="K110" s="137" t="n">
        <f aca="false">J110</f>
        <v>416</v>
      </c>
      <c r="L110" s="137" t="n">
        <f aca="false">K110</f>
        <v>416</v>
      </c>
      <c r="M110" s="137" t="n">
        <f aca="false">L110</f>
        <v>416</v>
      </c>
      <c r="N110" s="137" t="n">
        <f aca="false">M110</f>
        <v>416</v>
      </c>
      <c r="O110" s="137" t="n">
        <f aca="false">N110</f>
        <v>416</v>
      </c>
      <c r="P110" s="137" t="n">
        <f aca="false">O110</f>
        <v>416</v>
      </c>
      <c r="Q110" s="137" t="n">
        <f aca="false">P110</f>
        <v>416</v>
      </c>
      <c r="R110" s="137" t="n">
        <f aca="false">Q110</f>
        <v>416</v>
      </c>
      <c r="S110" s="137" t="n">
        <f aca="false">R110</f>
        <v>416</v>
      </c>
      <c r="T110" s="137" t="n">
        <f aca="false">S110</f>
        <v>416</v>
      </c>
      <c r="U110" s="137" t="n">
        <f aca="false">T110</f>
        <v>416</v>
      </c>
      <c r="V110" s="137" t="n">
        <f aca="false">U110</f>
        <v>416</v>
      </c>
      <c r="W110" s="137" t="n">
        <f aca="false">V110</f>
        <v>416</v>
      </c>
      <c r="X110" s="137" t="n">
        <f aca="false">W110</f>
        <v>416</v>
      </c>
      <c r="Y110" s="223"/>
      <c r="Z110" s="89"/>
      <c r="AA110" s="96" t="n">
        <f aca="false">SUM(F110:Y110)</f>
        <v>7904</v>
      </c>
      <c r="AB110" s="97" t="n">
        <f aca="false">AA110*$C$60</f>
        <v>7904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89763.5651401669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1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17952.7130280334</v>
      </c>
      <c r="G115" s="137" t="n">
        <f aca="false">$D$113*G114</f>
        <v>28724.3408448534</v>
      </c>
      <c r="H115" s="137" t="n">
        <f aca="false">$D$113*H114</f>
        <v>17234.6045069121</v>
      </c>
      <c r="I115" s="137" t="n">
        <f aca="false">$D$113*I114</f>
        <v>10340.7627041472</v>
      </c>
      <c r="J115" s="137" t="n">
        <f aca="false">$D$113*J114</f>
        <v>10340.7627041472</v>
      </c>
      <c r="K115" s="137" t="n">
        <f aca="false">$D$113*K114</f>
        <v>5170.38135207361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137" t="n">
        <f aca="false">$D$113*X114</f>
        <v>0</v>
      </c>
      <c r="Y115" s="223"/>
      <c r="Z115" s="89"/>
      <c r="AA115" s="96" t="n">
        <f aca="false">SUM(F115:Y115)</f>
        <v>89763.5651401669</v>
      </c>
      <c r="AB115" s="97" t="n">
        <f aca="false">AA115*$C$60</f>
        <v>89763.5651401669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12484.0657802378</v>
      </c>
      <c r="E116" s="89"/>
      <c r="F116" s="137" t="n">
        <f aca="false">$D$116*F114</f>
        <v>2496.81315604755</v>
      </c>
      <c r="G116" s="137" t="n">
        <f aca="false">$D$116*G114</f>
        <v>3994.90104967608</v>
      </c>
      <c r="H116" s="137" t="n">
        <f aca="false">$D$116*H114</f>
        <v>2396.94062980565</v>
      </c>
      <c r="I116" s="137" t="n">
        <f aca="false">$D$116*I114</f>
        <v>1438.16437788339</v>
      </c>
      <c r="J116" s="137" t="n">
        <f aca="false">$D$116*J114</f>
        <v>1438.16437788339</v>
      </c>
      <c r="K116" s="137" t="n">
        <f aca="false">$D$116*K114</f>
        <v>719.082188941695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137" t="n">
        <f aca="false">$D$116*X114</f>
        <v>0</v>
      </c>
      <c r="Y116" s="223"/>
      <c r="Z116" s="89"/>
      <c r="AA116" s="96" t="n">
        <f aca="false">SUM(F116:Y116)</f>
        <v>12484.0657802378</v>
      </c>
      <c r="AB116" s="97" t="n">
        <f aca="false">AA116*$C$60</f>
        <v>12484.0657802378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40210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5489.65009073619</v>
      </c>
      <c r="G121" s="137" t="n">
        <f aca="false">G39</f>
        <v>5399.629539953</v>
      </c>
      <c r="H121" s="137" t="n">
        <f aca="false">H39</f>
        <v>5442.12203295683</v>
      </c>
      <c r="I121" s="137" t="n">
        <f aca="false">I39</f>
        <v>5172.44888457539</v>
      </c>
      <c r="J121" s="137" t="n">
        <f aca="false">J39</f>
        <v>5220.89099176989</v>
      </c>
      <c r="K121" s="137" t="n">
        <f aca="false">K39</f>
        <v>5292.16874583825</v>
      </c>
      <c r="L121" s="137" t="n">
        <f aca="false">L39</f>
        <v>5365.59097731401</v>
      </c>
      <c r="M121" s="137" t="n">
        <f aca="false">M39</f>
        <v>5443.38028552522</v>
      </c>
      <c r="N121" s="137" t="n">
        <f aca="false">N39</f>
        <v>5406.76390518931</v>
      </c>
      <c r="O121" s="137" t="n">
        <f aca="false">O39</f>
        <v>5467.31309904435</v>
      </c>
      <c r="P121" s="137" t="n">
        <f aca="false">P39</f>
        <v>5479.48037047008</v>
      </c>
      <c r="Q121" s="137" t="n">
        <f aca="false">Q39</f>
        <v>5453.7294599311</v>
      </c>
      <c r="R121" s="137" t="n">
        <f aca="false">R39</f>
        <v>5426.40002716222</v>
      </c>
      <c r="S121" s="137" t="n">
        <f aca="false">S39</f>
        <v>5448.00717884873</v>
      </c>
      <c r="T121" s="137" t="n">
        <f aca="false">T39</f>
        <v>5418.74324114238</v>
      </c>
      <c r="U121" s="137" t="n">
        <f aca="false">U39</f>
        <v>5388.69784559512</v>
      </c>
      <c r="V121" s="137" t="n">
        <f aca="false">V39</f>
        <v>5357.8579241348</v>
      </c>
      <c r="W121" s="137" t="n">
        <f aca="false">W39</f>
        <v>5326.21014732785</v>
      </c>
      <c r="X121" s="137" t="n">
        <f aca="false">X39</f>
        <v>2496.95964104664</v>
      </c>
      <c r="Y121" s="137" t="n">
        <f aca="false">Y39</f>
        <v>0</v>
      </c>
      <c r="Z121" s="89"/>
      <c r="AA121" s="96" t="n">
        <f aca="false">SUM(F121:Y121)</f>
        <v>99496.0443885614</v>
      </c>
      <c r="AB121" s="97" t="n">
        <f aca="false">AA121*$C$60</f>
        <v>99496.0443885614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-17952.7130280334</v>
      </c>
      <c r="G122" s="137" t="n">
        <f aca="false">-G115</f>
        <v>-28724.3408448534</v>
      </c>
      <c r="H122" s="137" t="n">
        <f aca="false">-H115</f>
        <v>-17234.6045069121</v>
      </c>
      <c r="I122" s="137" t="n">
        <f aca="false">-I115</f>
        <v>-10340.7627041472</v>
      </c>
      <c r="J122" s="137" t="n">
        <f aca="false">-J115</f>
        <v>-10340.7627041472</v>
      </c>
      <c r="K122" s="137" t="n">
        <f aca="false">-K115</f>
        <v>-5170.38135207361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-89763.5651401669</v>
      </c>
      <c r="AB122" s="97" t="n">
        <f aca="false">AA122*$C$60</f>
        <v>-89763.5651401669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-3164.484375</v>
      </c>
      <c r="G123" s="164" t="n">
        <f aca="false">-G46</f>
        <v>-3010.07916666667</v>
      </c>
      <c r="H123" s="164" t="n">
        <f aca="false">-H46</f>
        <v>-2848.02166666667</v>
      </c>
      <c r="I123" s="164" t="n">
        <f aca="false">-I46</f>
        <v>-2679.463125</v>
      </c>
      <c r="J123" s="164" t="n">
        <f aca="false">-J46</f>
        <v>-2491.44958333333</v>
      </c>
      <c r="K123" s="164" t="n">
        <f aca="false">-K46</f>
        <v>-2291.52354166667</v>
      </c>
      <c r="L123" s="164" t="n">
        <f aca="false">-L46</f>
        <v>-2072.62416666667</v>
      </c>
      <c r="M123" s="164" t="n">
        <f aca="false">-M46</f>
        <v>-1837.24375</v>
      </c>
      <c r="N123" s="164" t="n">
        <f aca="false">-N46</f>
        <v>-1584.37958333333</v>
      </c>
      <c r="O123" s="164" t="n">
        <f aca="false">-O46</f>
        <v>-1384.36791666667</v>
      </c>
      <c r="P123" s="164" t="n">
        <f aca="false">-P46</f>
        <v>-1198.13104166667</v>
      </c>
      <c r="Q123" s="164" t="n">
        <f aca="false">-Q46</f>
        <v>-998.64625</v>
      </c>
      <c r="R123" s="164" t="n">
        <f aca="false">-R46</f>
        <v>-777.181041666667</v>
      </c>
      <c r="S123" s="164" t="n">
        <f aca="false">-S46</f>
        <v>-543</v>
      </c>
      <c r="T123" s="164" t="n">
        <f aca="false">-T46</f>
        <v>-292.469166666667</v>
      </c>
      <c r="U123" s="164" t="n">
        <f aca="false">-U46</f>
        <v>-47.008125</v>
      </c>
      <c r="V123" s="164" t="n">
        <f aca="false">-V46</f>
        <v>0</v>
      </c>
      <c r="W123" s="164" t="n">
        <f aca="false">-W46</f>
        <v>0</v>
      </c>
      <c r="X123" s="164" t="n">
        <f aca="false">-X46</f>
        <v>0</v>
      </c>
      <c r="Y123" s="164" t="n">
        <f aca="false">-Y46</f>
        <v>0</v>
      </c>
      <c r="Z123" s="89"/>
      <c r="AA123" s="96" t="n">
        <f aca="false">SUM(F123:Y123)</f>
        <v>-27220.0725</v>
      </c>
      <c r="AB123" s="97" t="n">
        <f aca="false">AA123*$C$60</f>
        <v>-27220.0725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-15627.5473122972</v>
      </c>
      <c r="G124" s="137" t="n">
        <f aca="false">SUM(G121:G123)</f>
        <v>-26334.7904715671</v>
      </c>
      <c r="H124" s="137" t="n">
        <f aca="false">SUM(H121:H123)</f>
        <v>-14640.5041406219</v>
      </c>
      <c r="I124" s="137" t="n">
        <f aca="false">SUM(I121:I123)</f>
        <v>-7847.77694457184</v>
      </c>
      <c r="J124" s="137" t="n">
        <f aca="false">SUM(J121:J123)</f>
        <v>-7611.32129571067</v>
      </c>
      <c r="K124" s="137" t="n">
        <f aca="false">SUM(K121:K123)</f>
        <v>-2169.73614790203</v>
      </c>
      <c r="L124" s="137" t="n">
        <f aca="false">SUM(L121:L123)</f>
        <v>3292.96681064735</v>
      </c>
      <c r="M124" s="137" t="n">
        <f aca="false">SUM(M121:M123)</f>
        <v>3606.13653552522</v>
      </c>
      <c r="N124" s="137" t="n">
        <f aca="false">SUM(N121:N123)</f>
        <v>3822.38432185597</v>
      </c>
      <c r="O124" s="137" t="n">
        <f aca="false">SUM(O121:O123)</f>
        <v>4082.94518237768</v>
      </c>
      <c r="P124" s="137" t="n">
        <f aca="false">SUM(P121:P123)</f>
        <v>4281.34932880341</v>
      </c>
      <c r="Q124" s="137" t="n">
        <f aca="false">SUM(Q121:Q123)</f>
        <v>4455.0832099311</v>
      </c>
      <c r="R124" s="137" t="n">
        <f aca="false">SUM(R121:R123)</f>
        <v>4649.21898549555</v>
      </c>
      <c r="S124" s="137" t="n">
        <f aca="false">SUM(S121:S123)</f>
        <v>4905.00717884873</v>
      </c>
      <c r="T124" s="137" t="n">
        <f aca="false">SUM(T121:T123)</f>
        <v>5126.27407447572</v>
      </c>
      <c r="U124" s="137" t="n">
        <f aca="false">SUM(U121:U123)</f>
        <v>5341.68972059512</v>
      </c>
      <c r="V124" s="137" t="n">
        <f aca="false">SUM(V121:V123)</f>
        <v>5357.8579241348</v>
      </c>
      <c r="W124" s="137" t="n">
        <f aca="false">SUM(W121:W123)</f>
        <v>5326.21014732785</v>
      </c>
      <c r="X124" s="137" t="n">
        <f aca="false">SUM(X121:X123)</f>
        <v>2496.95964104664</v>
      </c>
      <c r="Y124" s="137" t="n">
        <f aca="false">SUM(Y121:Y123)</f>
        <v>0</v>
      </c>
      <c r="Z124" s="89"/>
      <c r="AA124" s="96" t="n">
        <f aca="false">SUM(F124:Y124)</f>
        <v>-17487.5932516056</v>
      </c>
      <c r="AB124" s="97" t="n">
        <f aca="false">AA124*$C$60</f>
        <v>-17487.5932516056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</v>
      </c>
      <c r="D126" s="89"/>
      <c r="E126" s="89"/>
      <c r="F126" s="137" t="n">
        <f aca="false">-F124*$C$126</f>
        <v>0</v>
      </c>
      <c r="G126" s="137" t="n">
        <f aca="false">-G124*$C$126</f>
        <v>0</v>
      </c>
      <c r="H126" s="137" t="n">
        <f aca="false">-H124*$C$126</f>
        <v>0</v>
      </c>
      <c r="I126" s="137" t="n">
        <f aca="false">-I124*$C$126</f>
        <v>0</v>
      </c>
      <c r="J126" s="137" t="n">
        <f aca="false">-J124*$C$126</f>
        <v>0</v>
      </c>
      <c r="K126" s="137" t="n">
        <f aca="false">-K124*$C$126</f>
        <v>0</v>
      </c>
      <c r="L126" s="137" t="n">
        <f aca="false">-L124*$C$126</f>
        <v>-0</v>
      </c>
      <c r="M126" s="137" t="n">
        <f aca="false">-M124*$C$126</f>
        <v>-0</v>
      </c>
      <c r="N126" s="137" t="n">
        <f aca="false">-N124*$C$126</f>
        <v>-0</v>
      </c>
      <c r="O126" s="137" t="n">
        <f aca="false">-O124*$C$126</f>
        <v>-0</v>
      </c>
      <c r="P126" s="137" t="n">
        <f aca="false">-P124*$C$126</f>
        <v>-0</v>
      </c>
      <c r="Q126" s="137" t="n">
        <f aca="false">-Q124*$C$126</f>
        <v>-0</v>
      </c>
      <c r="R126" s="137" t="n">
        <f aca="false">-R124*$C$126</f>
        <v>-0</v>
      </c>
      <c r="S126" s="137" t="n">
        <f aca="false">-S124*$C$126</f>
        <v>-0</v>
      </c>
      <c r="T126" s="137" t="n">
        <f aca="false">-T124*$C$126</f>
        <v>-0</v>
      </c>
      <c r="U126" s="137" t="n">
        <f aca="false">-U124*$C$126</f>
        <v>-0</v>
      </c>
      <c r="V126" s="137" t="n">
        <f aca="false">-V124*$C$126</f>
        <v>-0</v>
      </c>
      <c r="W126" s="137" t="n">
        <f aca="false">-W124*$C$126</f>
        <v>-0</v>
      </c>
      <c r="X126" s="137" t="n">
        <f aca="false">-X124*$C$126</f>
        <v>-0</v>
      </c>
      <c r="Y126" s="137" t="n">
        <f aca="false">-Y124*$C$126</f>
        <v>-0</v>
      </c>
      <c r="Z126" s="89"/>
      <c r="AA126" s="96" t="n">
        <f aca="false">SUM(F126:Y126)</f>
        <v>0</v>
      </c>
      <c r="AB126" s="97" t="n">
        <f aca="false">AA126*$C$60</f>
        <v>0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5469.64155930402</v>
      </c>
      <c r="G127" s="137" t="n">
        <f aca="false">-(G124+G126)*$C$127</f>
        <v>9217.17666504848</v>
      </c>
      <c r="H127" s="137" t="n">
        <f aca="false">-(H124+H126)*$C$127</f>
        <v>5124.17644921766</v>
      </c>
      <c r="I127" s="137" t="n">
        <f aca="false">-(I124+I126)*$C$127</f>
        <v>2746.72193060015</v>
      </c>
      <c r="J127" s="137" t="n">
        <f aca="false">-(J124+J126)*$C$127</f>
        <v>2663.96245349873</v>
      </c>
      <c r="K127" s="137" t="n">
        <f aca="false">-(K124+K126)*$C$127</f>
        <v>759.40765176571</v>
      </c>
      <c r="L127" s="137" t="n">
        <f aca="false">-(L124+L126)*$C$127</f>
        <v>-1152.53838372657</v>
      </c>
      <c r="M127" s="137" t="n">
        <f aca="false">-(M124+M126)*$C$127</f>
        <v>-1262.14778743383</v>
      </c>
      <c r="N127" s="137" t="n">
        <f aca="false">-(N124+N126)*$C$127</f>
        <v>-1337.83451264959</v>
      </c>
      <c r="O127" s="137" t="n">
        <f aca="false">-(O124+O126)*$C$127</f>
        <v>-1429.03081383219</v>
      </c>
      <c r="P127" s="137" t="n">
        <f aca="false">-(P124+P126)*$C$127</f>
        <v>-1498.47226508119</v>
      </c>
      <c r="Q127" s="137" t="n">
        <f aca="false">-(Q124+Q126)*$C$127</f>
        <v>-1559.27912347588</v>
      </c>
      <c r="R127" s="137" t="n">
        <f aca="false">-(R124+R126)*$C$127</f>
        <v>-1627.22664492344</v>
      </c>
      <c r="S127" s="137" t="n">
        <f aca="false">-(S124+S126)*$C$127</f>
        <v>-1716.75251259705</v>
      </c>
      <c r="T127" s="137" t="n">
        <f aca="false">-(T124+T126)*$C$127</f>
        <v>-1794.1959260665</v>
      </c>
      <c r="U127" s="137" t="n">
        <f aca="false">-(U124+U126)*$C$127</f>
        <v>-1869.59140220829</v>
      </c>
      <c r="V127" s="137" t="n">
        <f aca="false">-(V124+V126)*$C$127</f>
        <v>-1875.25027344718</v>
      </c>
      <c r="W127" s="137" t="n">
        <f aca="false">-(W124+W126)*$C$127</f>
        <v>-1864.17355156475</v>
      </c>
      <c r="X127" s="137" t="n">
        <f aca="false">-(X124+X126)*$C$127</f>
        <v>-873.935874366323</v>
      </c>
      <c r="Y127" s="137" t="n">
        <f aca="false">-(Y124+Y126)*$C$127</f>
        <v>-0</v>
      </c>
      <c r="Z127" s="89"/>
      <c r="AA127" s="96" t="n">
        <f aca="false">SUM(F127:Y127)</f>
        <v>6120.65763806195</v>
      </c>
      <c r="AB127" s="97" t="n">
        <f aca="false">AA127*$C$60</f>
        <v>6120.65763806195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 t="s">
        <v>200</v>
      </c>
      <c r="C137" s="89"/>
      <c r="D137" s="89"/>
      <c r="E137" s="89" t="n">
        <v>1</v>
      </c>
      <c r="F137" s="167" t="n">
        <f aca="false">F46*$E$137</f>
        <v>3164.484375</v>
      </c>
      <c r="G137" s="167" t="n">
        <f aca="false">G46*$E$137</f>
        <v>3010.07916666667</v>
      </c>
      <c r="H137" s="167" t="n">
        <f aca="false">H46*$E$137</f>
        <v>2848.02166666667</v>
      </c>
      <c r="I137" s="167" t="n">
        <f aca="false">I46*$E$137</f>
        <v>2679.463125</v>
      </c>
      <c r="J137" s="167" t="n">
        <f aca="false">J46*$E$137</f>
        <v>2491.44958333333</v>
      </c>
      <c r="K137" s="167" t="n">
        <f aca="false">K46*$E$137</f>
        <v>2291.52354166667</v>
      </c>
      <c r="L137" s="167" t="n">
        <f aca="false">L46*$E$137</f>
        <v>2072.62416666667</v>
      </c>
      <c r="M137" s="167" t="n">
        <f aca="false">M46*$E$137</f>
        <v>1837.24375</v>
      </c>
      <c r="N137" s="167" t="n">
        <f aca="false">N46*$E$137</f>
        <v>1584.37958333333</v>
      </c>
      <c r="O137" s="167" t="n">
        <f aca="false">O46*$E$137</f>
        <v>1384.36791666667</v>
      </c>
      <c r="P137" s="167" t="n">
        <f aca="false">P46*$E$137</f>
        <v>1198.13104166667</v>
      </c>
      <c r="Q137" s="167" t="n">
        <f aca="false">Q46*$E$137</f>
        <v>998.64625</v>
      </c>
      <c r="R137" s="167" t="n">
        <f aca="false">R46*$E$137</f>
        <v>777.181041666667</v>
      </c>
      <c r="S137" s="167" t="n">
        <f aca="false">S46*$E$137</f>
        <v>543</v>
      </c>
      <c r="T137" s="167" t="n">
        <f aca="false">T46*$E$137</f>
        <v>292.469166666667</v>
      </c>
      <c r="U137" s="167" t="n">
        <f aca="false">U46*$E$137</f>
        <v>47.008125</v>
      </c>
      <c r="V137" s="167" t="n">
        <f aca="false">V46*$E$137</f>
        <v>-0</v>
      </c>
      <c r="W137" s="167" t="n">
        <f aca="false">W46*$E$137</f>
        <v>-0</v>
      </c>
      <c r="X137" s="167" t="n">
        <f aca="false">X46*$E$137</f>
        <v>-0</v>
      </c>
      <c r="Y137" s="167" t="n">
        <f aca="false">Y46*$E$137</f>
        <v>-0</v>
      </c>
      <c r="Z137" s="89"/>
      <c r="AA137" s="96" t="n">
        <f aca="false">SUM(F137:Y137)</f>
        <v>27220.0725</v>
      </c>
      <c r="AB137" s="97" t="n">
        <f aca="false">AA137</f>
        <v>27220.0725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104.04</v>
      </c>
      <c r="G138" s="164" t="n">
        <f aca="false">SUM(G33:G35)</f>
        <v>106.1208</v>
      </c>
      <c r="H138" s="164" t="n">
        <f aca="false">SUM(H33:H35)</f>
        <v>108.243216</v>
      </c>
      <c r="I138" s="164" t="n">
        <f aca="false">SUM(I33:I35)</f>
        <v>110.40808032</v>
      </c>
      <c r="J138" s="164" t="n">
        <f aca="false">SUM(J33:J35)</f>
        <v>112.6162419264</v>
      </c>
      <c r="K138" s="164" t="n">
        <f aca="false">SUM(K33:K35)</f>
        <v>114.868566764928</v>
      </c>
      <c r="L138" s="164" t="n">
        <f aca="false">SUM(L33:L35)</f>
        <v>117.165938100227</v>
      </c>
      <c r="M138" s="164" t="n">
        <f aca="false">SUM(M33:M35)</f>
        <v>119.509256862231</v>
      </c>
      <c r="N138" s="164" t="n">
        <f aca="false">SUM(N33:N35)</f>
        <v>121.899441999476</v>
      </c>
      <c r="O138" s="164" t="n">
        <f aca="false">SUM(O33:O35)</f>
        <v>124.337430839465</v>
      </c>
      <c r="P138" s="164" t="n">
        <f aca="false">SUM(P33:P35)</f>
        <v>126.824179456255</v>
      </c>
      <c r="Q138" s="164" t="n">
        <f aca="false">SUM(Q33:Q35)</f>
        <v>129.36066304538</v>
      </c>
      <c r="R138" s="164" t="n">
        <f aca="false">SUM(R33:R35)</f>
        <v>131.947876306287</v>
      </c>
      <c r="S138" s="164" t="n">
        <f aca="false">SUM(S33:S35)</f>
        <v>134.586833832413</v>
      </c>
      <c r="T138" s="164" t="n">
        <f aca="false">SUM(T33:T35)</f>
        <v>137.278570509061</v>
      </c>
      <c r="U138" s="164" t="n">
        <f aca="false">SUM(U33:U35)</f>
        <v>140.024141919243</v>
      </c>
      <c r="V138" s="164" t="n">
        <f aca="false">SUM(V33:V35)</f>
        <v>142.824624757627</v>
      </c>
      <c r="W138" s="164" t="n">
        <f aca="false">SUM(W33:W35)</f>
        <v>145.68111725278</v>
      </c>
      <c r="X138" s="164" t="n">
        <f aca="false">SUM(X33:X35)</f>
        <v>73.686706485502</v>
      </c>
      <c r="Y138" s="164" t="n">
        <f aca="false">SUM(Y33:Y35)</f>
        <v>0</v>
      </c>
      <c r="Z138" s="89"/>
      <c r="AA138" s="96" t="n">
        <f aca="false">SUM(F138:Y138)</f>
        <v>2301.42368637727</v>
      </c>
      <c r="AB138" s="97" t="n">
        <f aca="false">AA138</f>
        <v>2301.42368637727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3268.524375</v>
      </c>
      <c r="G139" s="137" t="n">
        <f aca="false">G137+G138</f>
        <v>3116.19996666667</v>
      </c>
      <c r="H139" s="137" t="n">
        <f aca="false">H137+H138</f>
        <v>2956.26488266667</v>
      </c>
      <c r="I139" s="137" t="n">
        <f aca="false">I137+I138</f>
        <v>2789.87120532</v>
      </c>
      <c r="J139" s="137" t="n">
        <f aca="false">J137+J138</f>
        <v>2604.06582525973</v>
      </c>
      <c r="K139" s="137" t="n">
        <f aca="false">K137+K138</f>
        <v>2406.39210843159</v>
      </c>
      <c r="L139" s="137" t="n">
        <f aca="false">L137+L138</f>
        <v>2189.79010476689</v>
      </c>
      <c r="M139" s="137" t="n">
        <f aca="false">M137+M138</f>
        <v>1956.75300686223</v>
      </c>
      <c r="N139" s="137" t="n">
        <f aca="false">N137+N138</f>
        <v>1706.27902533281</v>
      </c>
      <c r="O139" s="137" t="n">
        <f aca="false">O137+O138</f>
        <v>1508.70534750613</v>
      </c>
      <c r="P139" s="137" t="n">
        <f aca="false">P137+P138</f>
        <v>1324.95522112292</v>
      </c>
      <c r="Q139" s="137" t="n">
        <f aca="false">Q137+Q138</f>
        <v>1128.00691304538</v>
      </c>
      <c r="R139" s="137" t="n">
        <f aca="false">R137+R138</f>
        <v>909.128917972954</v>
      </c>
      <c r="S139" s="137" t="n">
        <f aca="false">S137+S138</f>
        <v>677.586833832413</v>
      </c>
      <c r="T139" s="137" t="n">
        <f aca="false">T137+T138</f>
        <v>429.747737175728</v>
      </c>
      <c r="U139" s="137" t="n">
        <f aca="false">U137+U138</f>
        <v>187.032266919243</v>
      </c>
      <c r="V139" s="137" t="n">
        <f aca="false">V137+V138</f>
        <v>142.824624757627</v>
      </c>
      <c r="W139" s="137" t="n">
        <f aca="false">W137+W138</f>
        <v>145.68111725278</v>
      </c>
      <c r="X139" s="137" t="n">
        <f aca="false">X137+X138</f>
        <v>73.686706485502</v>
      </c>
      <c r="Y139" s="137" t="n">
        <f aca="false">Y137+Y138</f>
        <v>0</v>
      </c>
      <c r="Z139" s="89"/>
      <c r="AA139" s="96" t="n">
        <f aca="false">SUM(F139:Y139)</f>
        <v>29521.4961863773</v>
      </c>
      <c r="AB139" s="97" t="n">
        <f aca="false">AA139</f>
        <v>29521.4961863773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</v>
      </c>
      <c r="D140" s="89"/>
      <c r="E140" s="89"/>
      <c r="F140" s="137" t="n">
        <f aca="false">F139*$C$140</f>
        <v>0</v>
      </c>
      <c r="G140" s="137" t="n">
        <f aca="false">G139*$C$140</f>
        <v>0</v>
      </c>
      <c r="H140" s="137" t="n">
        <f aca="false">H139*$C$140</f>
        <v>0</v>
      </c>
      <c r="I140" s="137" t="n">
        <f aca="false">I139*$C$140</f>
        <v>0</v>
      </c>
      <c r="J140" s="137" t="n">
        <f aca="false">J139*$C$140</f>
        <v>0</v>
      </c>
      <c r="K140" s="137" t="n">
        <f aca="false">K139*$C$140</f>
        <v>0</v>
      </c>
      <c r="L140" s="137" t="n">
        <f aca="false">L139*$C$140</f>
        <v>0</v>
      </c>
      <c r="M140" s="137" t="n">
        <f aca="false">M139*$C$140</f>
        <v>0</v>
      </c>
      <c r="N140" s="137" t="n">
        <f aca="false">N139*$C$140</f>
        <v>0</v>
      </c>
      <c r="O140" s="137" t="n">
        <f aca="false">O139*$C$140</f>
        <v>0</v>
      </c>
      <c r="P140" s="137" t="n">
        <f aca="false">P139*$C$140</f>
        <v>0</v>
      </c>
      <c r="Q140" s="137" t="n">
        <f aca="false">Q139*$C$140</f>
        <v>0</v>
      </c>
      <c r="R140" s="137" t="n">
        <f aca="false">R139*$C$140</f>
        <v>0</v>
      </c>
      <c r="S140" s="137" t="n">
        <f aca="false">S139*$C$140</f>
        <v>0</v>
      </c>
      <c r="T140" s="137" t="n">
        <f aca="false">T139*$C$140</f>
        <v>0</v>
      </c>
      <c r="U140" s="137" t="n">
        <f aca="false">U139*$C$140</f>
        <v>0</v>
      </c>
      <c r="V140" s="137" t="n">
        <f aca="false">V139*$C$140</f>
        <v>0</v>
      </c>
      <c r="W140" s="137" t="n">
        <f aca="false">W139*$C$140</f>
        <v>0</v>
      </c>
      <c r="X140" s="137" t="n">
        <f aca="false">X139*$C$140</f>
        <v>0</v>
      </c>
      <c r="Y140" s="137" t="n">
        <f aca="false">Y139*$C$140</f>
        <v>0</v>
      </c>
      <c r="Z140" s="89"/>
      <c r="AA140" s="96" t="n">
        <f aca="false">SUM(F140:Y140)</f>
        <v>0</v>
      </c>
      <c r="AB140" s="97" t="n">
        <f aca="false">AA140</f>
        <v>0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1143.98353125</v>
      </c>
      <c r="G141" s="164" t="n">
        <f aca="false">(G139-G140)*$C$141</f>
        <v>1090.66998833333</v>
      </c>
      <c r="H141" s="164" t="n">
        <f aca="false">(H139-H140)*$C$141</f>
        <v>1034.69270893333</v>
      </c>
      <c r="I141" s="164" t="n">
        <f aca="false">(I139-I140)*$C$141</f>
        <v>976.454921862</v>
      </c>
      <c r="J141" s="164" t="n">
        <f aca="false">(J139-J140)*$C$141</f>
        <v>911.423038840907</v>
      </c>
      <c r="K141" s="164" t="n">
        <f aca="false">(K139-K140)*$C$141</f>
        <v>842.237237951058</v>
      </c>
      <c r="L141" s="164" t="n">
        <f aca="false">(L139-L140)*$C$141</f>
        <v>766.426536668413</v>
      </c>
      <c r="M141" s="164" t="n">
        <f aca="false">(M139-M140)*$C$141</f>
        <v>684.863552401781</v>
      </c>
      <c r="N141" s="164" t="n">
        <f aca="false">(N139-N140)*$C$141</f>
        <v>597.197658866483</v>
      </c>
      <c r="O141" s="164" t="n">
        <f aca="false">(O139-O140)*$C$141</f>
        <v>528.046871627146</v>
      </c>
      <c r="P141" s="164" t="n">
        <f aca="false">(P139-P140)*$C$141</f>
        <v>463.734327393022</v>
      </c>
      <c r="Q141" s="164" t="n">
        <f aca="false">(Q139-Q140)*$C$141</f>
        <v>394.802419565883</v>
      </c>
      <c r="R141" s="164" t="n">
        <f aca="false">(R139-R140)*$C$141</f>
        <v>318.195121290534</v>
      </c>
      <c r="S141" s="164" t="n">
        <f aca="false">(S139-S140)*$C$141</f>
        <v>237.155391841345</v>
      </c>
      <c r="T141" s="164" t="n">
        <f aca="false">(T139-T140)*$C$141</f>
        <v>150.411708011505</v>
      </c>
      <c r="U141" s="164" t="n">
        <f aca="false">(U139-U140)*$C$141</f>
        <v>65.4612934217349</v>
      </c>
      <c r="V141" s="164" t="n">
        <f aca="false">(V139-V140)*$C$141</f>
        <v>49.9886186651696</v>
      </c>
      <c r="W141" s="164" t="n">
        <f aca="false">(W139-W140)*$C$141</f>
        <v>50.988391038473</v>
      </c>
      <c r="X141" s="164" t="n">
        <f aca="false">(X139-X140)*$C$141</f>
        <v>25.7903472699257</v>
      </c>
      <c r="Y141" s="164" t="n">
        <f aca="false">(Y139-Y140)*$C$141</f>
        <v>0</v>
      </c>
      <c r="Z141" s="89"/>
      <c r="AA141" s="96" t="n">
        <f aca="false">SUM(F141:Y141)</f>
        <v>10332.523665232</v>
      </c>
      <c r="AB141" s="97" t="n">
        <f aca="false">AA141</f>
        <v>10332.523665232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2124.54084375</v>
      </c>
      <c r="G142" s="137" t="n">
        <f aca="false">G139-G140-G141</f>
        <v>2025.52997833333</v>
      </c>
      <c r="H142" s="137" t="n">
        <f aca="false">H139-H140-H141</f>
        <v>1921.57217373333</v>
      </c>
      <c r="I142" s="137" t="n">
        <f aca="false">I139-I140-I141</f>
        <v>1813.416283458</v>
      </c>
      <c r="J142" s="137" t="n">
        <f aca="false">J139-J140-J141</f>
        <v>1692.64278641883</v>
      </c>
      <c r="K142" s="137" t="n">
        <f aca="false">K139-K140-K141</f>
        <v>1564.15487048054</v>
      </c>
      <c r="L142" s="137" t="n">
        <f aca="false">L139-L140-L141</f>
        <v>1423.36356809848</v>
      </c>
      <c r="M142" s="137" t="n">
        <f aca="false">M139-M140-M141</f>
        <v>1271.88945446045</v>
      </c>
      <c r="N142" s="137" t="n">
        <f aca="false">N139-N140-N141</f>
        <v>1109.08136646633</v>
      </c>
      <c r="O142" s="137" t="n">
        <f aca="false">O139-O140-O141</f>
        <v>980.658475878986</v>
      </c>
      <c r="P142" s="137" t="n">
        <f aca="false">P139-P140-P141</f>
        <v>861.220893729899</v>
      </c>
      <c r="Q142" s="137" t="n">
        <f aca="false">Q139-Q140-Q141</f>
        <v>733.204493479497</v>
      </c>
      <c r="R142" s="137" t="n">
        <f aca="false">R139-R140-R141</f>
        <v>590.93379668242</v>
      </c>
      <c r="S142" s="137" t="n">
        <f aca="false">S139-S140-S141</f>
        <v>440.431441991069</v>
      </c>
      <c r="T142" s="137" t="n">
        <f aca="false">T139-T140-T141</f>
        <v>279.336029164223</v>
      </c>
      <c r="U142" s="137" t="n">
        <f aca="false">U139-U140-U141</f>
        <v>121.570973497508</v>
      </c>
      <c r="V142" s="137" t="n">
        <f aca="false">V139-V140-V141</f>
        <v>92.8360060924578</v>
      </c>
      <c r="W142" s="137" t="n">
        <f aca="false">W139-W140-W141</f>
        <v>94.6927262143069</v>
      </c>
      <c r="X142" s="137" t="n">
        <f aca="false">X139-X140-X141</f>
        <v>47.8963592155763</v>
      </c>
      <c r="Y142" s="137" t="n">
        <f aca="false">Y139-Y140-Y141</f>
        <v>0</v>
      </c>
      <c r="Z142" s="89"/>
      <c r="AA142" s="96" t="n">
        <f aca="false">SUM(F142:Y142)</f>
        <v>19188.9725211452</v>
      </c>
      <c r="AB142" s="97" t="n">
        <f aca="false">AA142</f>
        <v>19188.9725211452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4662.41260561755</v>
      </c>
      <c r="G144" s="168" t="n">
        <f aca="false">G76</f>
        <v>4704.26263302515</v>
      </c>
      <c r="H144" s="168" t="n">
        <f aca="false">H76</f>
        <v>5120.32317794369</v>
      </c>
      <c r="I144" s="168" t="n">
        <f aca="false">I76</f>
        <v>5054.59868357908</v>
      </c>
      <c r="J144" s="168" t="n">
        <f aca="false">J76</f>
        <v>5491.3979048049</v>
      </c>
      <c r="K144" s="168" t="n">
        <f aca="false">K76</f>
        <v>5667.68037203267</v>
      </c>
      <c r="L144" s="168" t="n">
        <f aca="false">L76</f>
        <v>5857.68941624192</v>
      </c>
      <c r="M144" s="168" t="n">
        <f aca="false">M76</f>
        <v>6344.35278687859</v>
      </c>
      <c r="N144" s="168" t="n">
        <f aca="false">N76</f>
        <v>1185.79189412594</v>
      </c>
      <c r="O144" s="168" t="n">
        <f aca="false">O76</f>
        <v>709.114368545492</v>
      </c>
      <c r="P144" s="168" t="n">
        <f aca="false">P76</f>
        <v>838.077063722219</v>
      </c>
      <c r="Q144" s="168" t="n">
        <f aca="false">Q76</f>
        <v>951.004086455214</v>
      </c>
      <c r="R144" s="168" t="n">
        <f aca="false">R76</f>
        <v>1077.19234057211</v>
      </c>
      <c r="S144" s="168" t="n">
        <f aca="false">S76</f>
        <v>1243.45466625167</v>
      </c>
      <c r="T144" s="168" t="n">
        <f aca="false">T76</f>
        <v>1387.27814840922</v>
      </c>
      <c r="U144" s="168" t="n">
        <f aca="false">U76</f>
        <v>1527.29831838683</v>
      </c>
      <c r="V144" s="168" t="n">
        <f aca="false">V76</f>
        <v>1537.80765068762</v>
      </c>
      <c r="W144" s="168" t="n">
        <f aca="false">W76</f>
        <v>1517.2365957631</v>
      </c>
      <c r="X144" s="168" t="n">
        <f aca="false">X76</f>
        <v>-321.776233319686</v>
      </c>
      <c r="Y144" s="168" t="n">
        <f aca="false">Y76</f>
        <v>0</v>
      </c>
      <c r="Z144" s="89"/>
      <c r="AA144" s="96" t="n">
        <f aca="false">SUM(F144:Y144)</f>
        <v>54555.1964797233</v>
      </c>
      <c r="AB144" s="97" t="n">
        <f aca="false">AA144</f>
        <v>54555.1964797233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6786.95344936755</v>
      </c>
      <c r="G145" s="154" t="n">
        <f aca="false">G142+G144</f>
        <v>6729.79261135848</v>
      </c>
      <c r="H145" s="154" t="n">
        <f aca="false">H142+H144</f>
        <v>7041.89535167702</v>
      </c>
      <c r="I145" s="154" t="n">
        <f aca="false">I142+I144</f>
        <v>6868.01496703709</v>
      </c>
      <c r="J145" s="154" t="n">
        <f aca="false">J142+J144</f>
        <v>7184.04069122373</v>
      </c>
      <c r="K145" s="154" t="n">
        <f aca="false">K142+K144</f>
        <v>7231.83524251321</v>
      </c>
      <c r="L145" s="154" t="n">
        <f aca="false">L142+L144</f>
        <v>7281.0529843404</v>
      </c>
      <c r="M145" s="154" t="n">
        <f aca="false">M142+M144</f>
        <v>7616.24224133904</v>
      </c>
      <c r="N145" s="154" t="n">
        <f aca="false">N142+N144</f>
        <v>2294.87326059226</v>
      </c>
      <c r="O145" s="154" t="n">
        <f aca="false">O142+O144</f>
        <v>1689.77284442448</v>
      </c>
      <c r="P145" s="154" t="n">
        <f aca="false">P142+P144</f>
        <v>1699.29795745212</v>
      </c>
      <c r="Q145" s="154" t="n">
        <f aca="false">Q142+Q144</f>
        <v>1684.20857993471</v>
      </c>
      <c r="R145" s="154" t="n">
        <f aca="false">R142+R144</f>
        <v>1668.12613725453</v>
      </c>
      <c r="S145" s="154" t="n">
        <f aca="false">S142+S144</f>
        <v>1683.88610824274</v>
      </c>
      <c r="T145" s="154" t="n">
        <f aca="false">T142+T144</f>
        <v>1666.61417757344</v>
      </c>
      <c r="U145" s="154" t="n">
        <f aca="false">U142+U144</f>
        <v>1648.86929188433</v>
      </c>
      <c r="V145" s="154" t="n">
        <f aca="false">V142+V144</f>
        <v>1630.64365678008</v>
      </c>
      <c r="W145" s="154" t="n">
        <f aca="false">W142+W144</f>
        <v>1611.92932197741</v>
      </c>
      <c r="X145" s="154" t="n">
        <f aca="false">X142+X144</f>
        <v>-273.879874104109</v>
      </c>
      <c r="Y145" s="154" t="n">
        <f aca="false">Y142+Y144</f>
        <v>0</v>
      </c>
      <c r="Z145" s="89"/>
      <c r="AA145" s="96" t="n">
        <f aca="false">SUM(F145:Y145)</f>
        <v>73744.1690008685</v>
      </c>
      <c r="AB145" s="97" t="n">
        <f aca="false">AA145</f>
        <v>73744.1690008685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(1-((F140+F141)/F139))*F138</f>
        <v>67.626</v>
      </c>
      <c r="G150" s="133" t="n">
        <f aca="false">(1-((G140+G141)/G139))*G138</f>
        <v>68.97852</v>
      </c>
      <c r="H150" s="133" t="n">
        <f aca="false">(1-((H140+H141)/H139))*H138</f>
        <v>70.3580904</v>
      </c>
      <c r="I150" s="133" t="n">
        <f aca="false">(1-((I140+I141)/I139))*I138</f>
        <v>71.765252208</v>
      </c>
      <c r="J150" s="133" t="n">
        <f aca="false">(1-((J140+J141)/J139))*J138</f>
        <v>73.20055725216</v>
      </c>
      <c r="K150" s="133" t="n">
        <f aca="false">(1-((K140+K141)/K139))*K138</f>
        <v>74.6645683972032</v>
      </c>
      <c r="L150" s="133" t="n">
        <f aca="false">(1-((L140+L141)/L139))*L138</f>
        <v>76.1578597651473</v>
      </c>
      <c r="M150" s="133" t="n">
        <f aca="false">(1-((M140+M141)/M139))*M138</f>
        <v>77.6810169604502</v>
      </c>
      <c r="N150" s="133" t="n">
        <f aca="false">(1-((N140+N141)/N139))*N138</f>
        <v>79.2346372996592</v>
      </c>
      <c r="O150" s="133" t="n">
        <f aca="false">(1-((O140+O141)/O139))*O138</f>
        <v>80.8193300456524</v>
      </c>
      <c r="P150" s="133" t="n">
        <f aca="false">(1-((P140+P141)/P139))*P138</f>
        <v>82.4357166465655</v>
      </c>
      <c r="Q150" s="133" t="n">
        <f aca="false">(1-((Q140+Q141)/Q139))*Q138</f>
        <v>84.0844309794968</v>
      </c>
      <c r="R150" s="133" t="n">
        <f aca="false">(1-((R140+R141)/R139))*R138</f>
        <v>85.7661195990867</v>
      </c>
      <c r="S150" s="133" t="n">
        <f aca="false">(1-((S140+S141)/S139))*S138</f>
        <v>87.4814419910685</v>
      </c>
      <c r="T150" s="133" t="n">
        <f aca="false">(1-((T140+T141)/T139))*T138</f>
        <v>89.2310708308898</v>
      </c>
      <c r="U150" s="133" t="n">
        <f aca="false">(1-((U140+U141)/U139))*U138</f>
        <v>91.0156922475076</v>
      </c>
      <c r="V150" s="133" t="n">
        <f aca="false">(1-((V140+V141)/V139))*V138</f>
        <v>92.8360060924578</v>
      </c>
      <c r="W150" s="133" t="n">
        <f aca="false">(1-((W140+W141)/W139))*W138</f>
        <v>94.6927262143069</v>
      </c>
      <c r="X150" s="133" t="n">
        <f aca="false">(1-((X140+X141)/X139))*X138</f>
        <v>47.8963592155763</v>
      </c>
      <c r="Y150" s="133"/>
      <c r="Z150" s="89"/>
      <c r="AA150" s="96" t="n">
        <f aca="false">SUM(F150:Y150)</f>
        <v>1495.92539614523</v>
      </c>
      <c r="AB150" s="97" t="n">
        <f aca="false">AA150</f>
        <v>1495.92539614523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67.626</v>
      </c>
      <c r="G152" s="133" t="n">
        <f aca="false">G150+G151</f>
        <v>68.97852</v>
      </c>
      <c r="H152" s="133" t="n">
        <f aca="false">H150+H151</f>
        <v>70.3580904</v>
      </c>
      <c r="I152" s="133" t="n">
        <f aca="false">I150+I151</f>
        <v>71.765252208</v>
      </c>
      <c r="J152" s="133" t="n">
        <f aca="false">J150+J151</f>
        <v>73.20055725216</v>
      </c>
      <c r="K152" s="133" t="n">
        <f aca="false">K150+K151</f>
        <v>74.6645683972032</v>
      </c>
      <c r="L152" s="133" t="n">
        <f aca="false">L150+L151</f>
        <v>76.1578597651473</v>
      </c>
      <c r="M152" s="133" t="n">
        <f aca="false">M150+M151</f>
        <v>77.6810169604502</v>
      </c>
      <c r="N152" s="133" t="n">
        <f aca="false">N150+N151</f>
        <v>79.2346372996592</v>
      </c>
      <c r="O152" s="133" t="n">
        <f aca="false">O150+O151</f>
        <v>80.8193300456524</v>
      </c>
      <c r="P152" s="133" t="n">
        <f aca="false">P150+P151</f>
        <v>82.4357166465655</v>
      </c>
      <c r="Q152" s="133" t="n">
        <f aca="false">Q150+Q151</f>
        <v>84.0844309794968</v>
      </c>
      <c r="R152" s="133" t="n">
        <f aca="false">R150+R151</f>
        <v>85.7661195990867</v>
      </c>
      <c r="S152" s="133" t="n">
        <f aca="false">S150+S151</f>
        <v>87.4814419910685</v>
      </c>
      <c r="T152" s="133" t="n">
        <f aca="false">T150+T151</f>
        <v>89.2310708308898</v>
      </c>
      <c r="U152" s="133" t="n">
        <f aca="false">U150+U151</f>
        <v>91.0156922475076</v>
      </c>
      <c r="V152" s="133" t="n">
        <f aca="false">V150+V151</f>
        <v>92.8360060924578</v>
      </c>
      <c r="W152" s="133" t="n">
        <f aca="false">W150+W151</f>
        <v>94.6927262143069</v>
      </c>
      <c r="X152" s="133" t="n">
        <f aca="false">X150+X151</f>
        <v>47.8963592155763</v>
      </c>
      <c r="Y152" s="133" t="n">
        <f aca="false">Y150+Y151</f>
        <v>0</v>
      </c>
      <c r="Z152" s="89"/>
      <c r="AA152" s="96" t="n">
        <f aca="false">SUM(F152:Y152)</f>
        <v>1495.92539614523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682.890339961398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57623.2946001855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f aca="false">D101</f>
        <v>42114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</f>
        <v>682.890339961398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100420.184940147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 t="s">
        <v>182</v>
      </c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 t="s">
        <v>183</v>
      </c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 t="s">
        <v>184</v>
      </c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 t="s">
        <v>185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186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187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201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202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79" t="s">
        <v>203</v>
      </c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 t="s">
        <v>192</v>
      </c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79" t="s">
        <v>193</v>
      </c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 t="s">
        <v>194</v>
      </c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 t="s">
        <v>190</v>
      </c>
      <c r="B178" s="79"/>
      <c r="C178" s="181" t="n">
        <f aca="false">E57</f>
        <v>0.45624987826923</v>
      </c>
      <c r="D178" s="62" t="s">
        <v>204</v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 t="s">
        <v>195</v>
      </c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79" t="s">
        <v>196</v>
      </c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106" t="s">
        <v>205</v>
      </c>
      <c r="B181" s="79"/>
      <c r="C181" s="6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79"/>
      <c r="B182" s="79" t="s">
        <v>206</v>
      </c>
      <c r="C182" s="6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/>
      <c r="B183" s="106" t="s">
        <v>207</v>
      </c>
      <c r="C183" s="79"/>
      <c r="D183" s="62"/>
      <c r="E183" s="79"/>
      <c r="F183" s="79"/>
      <c r="G183" s="62"/>
      <c r="H183" s="79"/>
      <c r="I183" s="79"/>
      <c r="J183" s="79"/>
      <c r="K183" s="79"/>
      <c r="L183" s="79"/>
      <c r="M183" s="79"/>
      <c r="N183" s="79"/>
      <c r="O183" s="79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2.75" hidden="false" customHeight="false" outlineLevel="1" collapsed="false">
      <c r="A184" s="79"/>
      <c r="B184" s="79" t="s">
        <v>208</v>
      </c>
      <c r="C184" s="79"/>
      <c r="D184" s="62"/>
      <c r="E184" s="62"/>
      <c r="F184" s="62"/>
      <c r="G184" s="184"/>
      <c r="H184" s="185"/>
      <c r="I184" s="185"/>
      <c r="J184" s="185"/>
      <c r="K184" s="185"/>
      <c r="L184" s="185"/>
      <c r="M184" s="185"/>
      <c r="N184" s="185"/>
      <c r="O184" s="185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06"/>
      <c r="B185" s="186"/>
      <c r="C185" s="187"/>
      <c r="D185" s="187"/>
      <c r="E185" s="187"/>
      <c r="F185" s="187"/>
      <c r="G185" s="187"/>
      <c r="H185" s="187"/>
      <c r="I185" s="187"/>
      <c r="J185" s="187"/>
      <c r="K185" s="187"/>
      <c r="L185" s="187"/>
      <c r="M185" s="187"/>
      <c r="N185" s="187"/>
      <c r="O185" s="187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186"/>
      <c r="B186" s="186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186"/>
      <c r="B187" s="186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86"/>
      <c r="B188" s="79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79"/>
      <c r="B189" s="106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106"/>
      <c r="B190" s="106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06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106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106"/>
      <c r="B194" s="79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118"/>
      <c r="B195" s="79"/>
      <c r="C195" s="79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2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23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12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8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23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5" hidden="false" customHeight="true" outlineLevel="1" collapsed="false">
      <c r="A218" s="123"/>
      <c r="B218" s="79"/>
      <c r="C218" s="79"/>
      <c r="D218" s="79"/>
      <c r="E218" s="126"/>
      <c r="F218" s="126"/>
      <c r="G218" s="126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2.75" hidden="false" customHeight="fals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4.25" hidden="false" customHeight="tru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2.75" hidden="false" customHeight="fals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customFormat="false" ht="12.75" hidden="false" customHeight="false" outlineLevel="1" collapsed="false">
      <c r="A223" s="125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6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79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106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79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88"/>
      <c r="B235" s="88"/>
      <c r="C235" s="88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customFormat="false" ht="12.75" hidden="false" customHeight="false" outlineLevel="1" collapsed="false">
      <c r="A236" s="123"/>
      <c r="B236" s="79"/>
      <c r="C236" s="79"/>
      <c r="D236" s="79"/>
      <c r="E236" s="126"/>
      <c r="F236" s="126"/>
      <c r="G236" s="126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</row>
    <row r="237" customFormat="false" ht="12.75" hidden="false" customHeight="false" outlineLevel="1" collapsed="false">
      <c r="A237" s="112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8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26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3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12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45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79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26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3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6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3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12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23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12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2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8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2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8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2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23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12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8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23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79"/>
      <c r="B278" s="79"/>
      <c r="C278" s="79"/>
      <c r="D278" s="79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79"/>
      <c r="F280" s="79"/>
      <c r="G280" s="79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88"/>
      <c r="B281" s="88"/>
      <c r="C281" s="88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</row>
    <row r="282" customFormat="false" ht="12.75" hidden="false" customHeight="false" outlineLevel="1" collapsed="false">
      <c r="A282" s="106"/>
      <c r="B282" s="106"/>
      <c r="C282" s="106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88"/>
      <c r="C283" s="188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88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106"/>
      <c r="B286" s="106"/>
      <c r="C286" s="106"/>
      <c r="D286" s="106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89"/>
      <c r="B287" s="106"/>
      <c r="C287" s="106"/>
      <c r="D287" s="106"/>
      <c r="E287" s="190"/>
      <c r="F287" s="190"/>
      <c r="G287" s="190"/>
      <c r="H287" s="190"/>
      <c r="I287" s="190"/>
      <c r="J287" s="190"/>
      <c r="K287" s="190"/>
      <c r="L287" s="190"/>
      <c r="M287" s="79"/>
      <c r="N287" s="190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89"/>
      <c r="C289" s="189"/>
      <c r="D289" s="189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88"/>
      <c r="C291" s="88"/>
      <c r="D291" s="88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79"/>
      <c r="B292" s="79"/>
      <c r="C292" s="79"/>
      <c r="D292" s="79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106"/>
      <c r="B293" s="106"/>
      <c r="C293" s="106"/>
      <c r="D293" s="106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89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89"/>
      <c r="C303" s="189"/>
      <c r="D303" s="189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06"/>
      <c r="B305" s="106"/>
      <c r="C305" s="106"/>
      <c r="D305" s="106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89"/>
      <c r="B306" s="189"/>
      <c r="C306" s="189"/>
      <c r="D306" s="189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06"/>
      <c r="B308" s="106"/>
      <c r="C308" s="106"/>
      <c r="D308" s="106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79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91"/>
      <c r="C311" s="191"/>
      <c r="D311" s="191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106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89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06"/>
      <c r="B314" s="106"/>
      <c r="C314" s="106"/>
      <c r="D314" s="106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79"/>
      <c r="B315" s="79"/>
      <c r="C315" s="79"/>
      <c r="D315" s="79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106"/>
      <c r="B316" s="106"/>
      <c r="C316" s="106"/>
      <c r="D316" s="106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89"/>
      <c r="B317" s="189"/>
      <c r="C317" s="189"/>
      <c r="D317" s="189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79"/>
      <c r="C322" s="79"/>
      <c r="D322" s="7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06"/>
      <c r="B323" s="106"/>
      <c r="C323" s="106"/>
      <c r="D323" s="106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79"/>
      <c r="B325" s="79"/>
      <c r="C325" s="79"/>
      <c r="D325" s="79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106"/>
      <c r="B326" s="192"/>
      <c r="C326" s="192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88"/>
      <c r="C327" s="188"/>
      <c r="D327" s="188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106"/>
      <c r="B329" s="193"/>
      <c r="C329" s="193"/>
      <c r="D329" s="79"/>
      <c r="E329" s="79"/>
      <c r="F329" s="79"/>
      <c r="G329" s="45"/>
      <c r="H329" s="45"/>
      <c r="I329" s="45"/>
      <c r="J329" s="45"/>
      <c r="K329" s="45"/>
      <c r="L329" s="45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79"/>
      <c r="C330" s="79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106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194"/>
      <c r="B338" s="195"/>
      <c r="C338" s="195"/>
      <c r="D338" s="195"/>
      <c r="E338" s="195"/>
      <c r="F338" s="195"/>
      <c r="G338" s="195"/>
      <c r="H338" s="195"/>
      <c r="I338" s="195"/>
      <c r="J338" s="195"/>
      <c r="K338" s="195"/>
      <c r="L338" s="195"/>
      <c r="M338" s="195"/>
      <c r="N338" s="195"/>
      <c r="O338" s="195"/>
      <c r="P338" s="195"/>
      <c r="Q338" s="195"/>
      <c r="R338" s="195"/>
      <c r="S338" s="195"/>
      <c r="T338" s="195"/>
      <c r="U338" s="195"/>
      <c r="V338" s="195"/>
      <c r="W338" s="195"/>
      <c r="X338" s="195"/>
      <c r="Y338" s="195"/>
      <c r="Z338" s="195"/>
      <c r="AA338" s="195"/>
      <c r="AB338" s="195"/>
      <c r="AC338" s="195"/>
      <c r="AD338" s="195"/>
      <c r="AE338" s="195"/>
      <c r="AF338" s="195"/>
      <c r="AG338" s="195"/>
      <c r="AH338" s="195"/>
      <c r="AI338" s="195"/>
      <c r="AJ338" s="195"/>
      <c r="AK338" s="195"/>
      <c r="AL338" s="195"/>
      <c r="AM338" s="195"/>
      <c r="AN338" s="195"/>
      <c r="AO338" s="195"/>
      <c r="AP338" s="195"/>
      <c r="AQ338" s="195"/>
      <c r="AR338" s="195"/>
      <c r="AS338" s="195"/>
      <c r="AT338" s="195"/>
      <c r="AU338" s="195"/>
      <c r="AV338" s="195"/>
      <c r="AW338" s="195"/>
      <c r="AX338" s="195"/>
      <c r="AY338" s="195"/>
      <c r="AZ338" s="195"/>
      <c r="BA338" s="195"/>
      <c r="BB338" s="195"/>
      <c r="BC338" s="195"/>
      <c r="BD338" s="195"/>
      <c r="BE338" s="195"/>
      <c r="BF338" s="195"/>
      <c r="BG338" s="195"/>
      <c r="BH338" s="195"/>
      <c r="BI338" s="195"/>
      <c r="BJ338" s="195"/>
      <c r="BK338" s="195"/>
      <c r="BL338" s="195"/>
      <c r="BM338" s="195"/>
      <c r="BN338" s="195"/>
      <c r="BO338" s="195"/>
      <c r="BP338" s="195"/>
      <c r="BQ338" s="195"/>
      <c r="BR338" s="195"/>
      <c r="BS338" s="195"/>
      <c r="BT338" s="195"/>
      <c r="BU338" s="195"/>
      <c r="BV338" s="195"/>
      <c r="BW338" s="195"/>
      <c r="BX338" s="195"/>
      <c r="BY338" s="195"/>
      <c r="BZ338" s="195"/>
      <c r="CA338" s="195"/>
      <c r="CB338" s="195"/>
      <c r="CC338" s="195"/>
      <c r="CD338" s="195"/>
      <c r="CE338" s="195"/>
      <c r="CF338" s="195"/>
      <c r="CG338" s="195"/>
      <c r="CH338" s="195"/>
      <c r="CI338" s="195"/>
      <c r="CJ338" s="195"/>
      <c r="CK338" s="195"/>
      <c r="CL338" s="195"/>
      <c r="CM338" s="195"/>
      <c r="CN338" s="195"/>
      <c r="CO338" s="195"/>
      <c r="CP338" s="195"/>
      <c r="CQ338" s="195"/>
      <c r="CR338" s="195"/>
      <c r="CS338" s="195"/>
      <c r="CT338" s="195"/>
      <c r="CU338" s="195"/>
      <c r="CV338" s="195"/>
      <c r="CW338" s="195"/>
      <c r="CX338" s="195"/>
      <c r="CY338" s="195"/>
      <c r="CZ338" s="195"/>
      <c r="DA338" s="195"/>
      <c r="DB338" s="195"/>
      <c r="DC338" s="195"/>
      <c r="DD338" s="195"/>
      <c r="DE338" s="195"/>
      <c r="DF338" s="195"/>
      <c r="DG338" s="195"/>
      <c r="DH338" s="195"/>
      <c r="DI338" s="195"/>
      <c r="DJ338" s="195"/>
      <c r="DK338" s="195"/>
      <c r="DL338" s="195"/>
      <c r="DM338" s="195"/>
      <c r="DN338" s="195"/>
      <c r="DO338" s="195"/>
      <c r="DP338" s="195"/>
      <c r="DQ338" s="195"/>
      <c r="DR338" s="195"/>
      <c r="DS338" s="195"/>
      <c r="DT338" s="195"/>
      <c r="DU338" s="195"/>
      <c r="DV338" s="195"/>
      <c r="DW338" s="195"/>
      <c r="DX338" s="195"/>
      <c r="DY338" s="195"/>
      <c r="DZ338" s="195"/>
      <c r="EA338" s="195"/>
      <c r="EB338" s="195"/>
      <c r="EC338" s="195"/>
      <c r="ED338" s="195"/>
      <c r="EE338" s="195"/>
      <c r="EF338" s="195"/>
      <c r="EG338" s="195"/>
      <c r="EH338" s="195"/>
      <c r="EI338" s="195"/>
      <c r="EJ338" s="195"/>
      <c r="EK338" s="195"/>
      <c r="EL338" s="195"/>
      <c r="EM338" s="195"/>
      <c r="EN338" s="195"/>
      <c r="EO338" s="195"/>
      <c r="EP338" s="195"/>
      <c r="EQ338" s="195"/>
      <c r="ER338" s="195"/>
      <c r="ES338" s="195"/>
      <c r="ET338" s="195"/>
      <c r="EU338" s="195"/>
      <c r="EV338" s="195"/>
      <c r="EW338" s="195"/>
      <c r="EX338" s="195"/>
      <c r="EY338" s="195"/>
      <c r="EZ338" s="195"/>
      <c r="FA338" s="195"/>
      <c r="FB338" s="195"/>
      <c r="FC338" s="195"/>
      <c r="FD338" s="195"/>
      <c r="FE338" s="195"/>
      <c r="FF338" s="195"/>
      <c r="FG338" s="195"/>
      <c r="FH338" s="195"/>
      <c r="FI338" s="195"/>
      <c r="FJ338" s="195"/>
      <c r="FK338" s="195"/>
      <c r="FL338" s="195"/>
      <c r="FM338" s="195"/>
      <c r="FN338" s="195"/>
      <c r="FO338" s="195"/>
      <c r="FP338" s="195"/>
      <c r="FQ338" s="195"/>
      <c r="FR338" s="195"/>
      <c r="FS338" s="195"/>
      <c r="FT338" s="195"/>
      <c r="FU338" s="195"/>
      <c r="FV338" s="195"/>
      <c r="FW338" s="195"/>
      <c r="FX338" s="195"/>
      <c r="FY338" s="195"/>
      <c r="FZ338" s="195"/>
      <c r="GA338" s="195"/>
      <c r="GB338" s="195"/>
      <c r="GC338" s="195"/>
      <c r="GD338" s="195"/>
      <c r="GE338" s="195"/>
      <c r="GF338" s="195"/>
      <c r="GG338" s="195"/>
      <c r="GH338" s="195"/>
      <c r="GI338" s="195"/>
      <c r="GJ338" s="195"/>
      <c r="GK338" s="195"/>
      <c r="GL338" s="195"/>
      <c r="GM338" s="195"/>
      <c r="GN338" s="195"/>
      <c r="GO338" s="195"/>
      <c r="GP338" s="195"/>
      <c r="GQ338" s="195"/>
      <c r="GR338" s="195"/>
      <c r="GS338" s="195"/>
      <c r="GT338" s="195"/>
      <c r="GU338" s="195"/>
      <c r="GV338" s="195"/>
      <c r="GW338" s="195"/>
      <c r="GX338" s="195"/>
      <c r="GY338" s="195"/>
      <c r="GZ338" s="195"/>
      <c r="HA338" s="195"/>
      <c r="HB338" s="195"/>
      <c r="HC338" s="195"/>
      <c r="HD338" s="195"/>
      <c r="HE338" s="195"/>
      <c r="HF338" s="195"/>
      <c r="HG338" s="195"/>
      <c r="HH338" s="195"/>
      <c r="HI338" s="195"/>
      <c r="HJ338" s="195"/>
      <c r="HK338" s="195"/>
      <c r="HL338" s="195"/>
      <c r="HM338" s="195"/>
      <c r="HN338" s="195"/>
      <c r="HO338" s="195"/>
      <c r="HP338" s="195"/>
      <c r="HQ338" s="195"/>
      <c r="HR338" s="195"/>
      <c r="HS338" s="195"/>
      <c r="HT338" s="195"/>
      <c r="HU338" s="195"/>
      <c r="HV338" s="195"/>
      <c r="HW338" s="195"/>
      <c r="HX338" s="195"/>
      <c r="HY338" s="195"/>
      <c r="HZ338" s="195"/>
      <c r="IA338" s="195"/>
      <c r="IB338" s="195"/>
      <c r="IC338" s="195"/>
      <c r="ID338" s="195"/>
      <c r="IE338" s="195"/>
      <c r="IF338" s="195"/>
      <c r="IG338" s="195"/>
      <c r="IH338" s="195"/>
      <c r="II338" s="195"/>
      <c r="IJ338" s="195"/>
      <c r="IK338" s="195"/>
      <c r="IL338" s="195"/>
      <c r="IM338" s="195"/>
      <c r="IN338" s="195"/>
      <c r="IO338" s="195"/>
      <c r="IP338" s="195"/>
      <c r="IQ338" s="195"/>
      <c r="IR338" s="195"/>
      <c r="IS338" s="195"/>
      <c r="IT338" s="195"/>
      <c r="IU338" s="195"/>
      <c r="IV338" s="195"/>
      <c r="IW338" s="195"/>
    </row>
    <row r="339" customFormat="false" ht="12.75" hidden="false" customHeight="false" outlineLevel="1" collapsed="false">
      <c r="A339" s="106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107"/>
      <c r="H340" s="107"/>
      <c r="I340" s="107"/>
      <c r="J340" s="107"/>
      <c r="K340" s="107"/>
      <c r="L340" s="107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79"/>
      <c r="B342" s="196"/>
      <c r="C342" s="196"/>
      <c r="D342" s="196"/>
      <c r="E342" s="79"/>
      <c r="F342" s="79"/>
      <c r="G342" s="197"/>
      <c r="H342" s="197"/>
      <c r="I342" s="197"/>
      <c r="J342" s="197"/>
      <c r="K342" s="197"/>
      <c r="L342" s="19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106"/>
      <c r="B343" s="198"/>
      <c r="C343" s="198"/>
      <c r="D343" s="198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94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99"/>
      <c r="B345" s="79"/>
      <c r="C345" s="79"/>
      <c r="D345" s="79"/>
      <c r="E345" s="79"/>
      <c r="F345" s="79"/>
      <c r="G345" s="45"/>
      <c r="H345" s="45"/>
      <c r="I345" s="45"/>
      <c r="J345" s="45"/>
      <c r="K345" s="45"/>
      <c r="L345" s="45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107"/>
      <c r="H349" s="107"/>
      <c r="I349" s="107"/>
      <c r="J349" s="107"/>
      <c r="K349" s="107"/>
      <c r="L349" s="107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06"/>
      <c r="B350" s="79"/>
      <c r="C350" s="79"/>
      <c r="D350" s="79"/>
      <c r="E350" s="79"/>
      <c r="F350" s="79"/>
      <c r="G350" s="198"/>
      <c r="H350" s="198"/>
      <c r="I350" s="198"/>
      <c r="J350" s="198"/>
      <c r="K350" s="198"/>
      <c r="L350" s="198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99"/>
      <c r="B351" s="181"/>
      <c r="C351" s="181"/>
      <c r="D351" s="181"/>
      <c r="E351" s="79"/>
      <c r="F351" s="79"/>
      <c r="G351" s="200"/>
      <c r="H351" s="200"/>
      <c r="I351" s="200"/>
      <c r="J351" s="200"/>
      <c r="K351" s="200"/>
      <c r="L351" s="200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79"/>
      <c r="C352" s="79"/>
      <c r="D352" s="79"/>
      <c r="E352" s="79"/>
      <c r="F352" s="79"/>
      <c r="G352" s="200"/>
      <c r="H352" s="200"/>
      <c r="I352" s="200"/>
      <c r="J352" s="200"/>
      <c r="K352" s="200"/>
      <c r="L352" s="200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99"/>
      <c r="B353" s="79"/>
      <c r="C353" s="79"/>
      <c r="D353" s="79"/>
      <c r="E353" s="79"/>
      <c r="F353" s="79"/>
      <c r="G353" s="200"/>
      <c r="H353" s="200"/>
      <c r="I353" s="200"/>
      <c r="J353" s="200"/>
      <c r="K353" s="200"/>
      <c r="L353" s="200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79"/>
      <c r="C354" s="79"/>
      <c r="D354" s="79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198"/>
      <c r="H355" s="198"/>
      <c r="I355" s="198"/>
      <c r="J355" s="198"/>
      <c r="K355" s="198"/>
      <c r="L355" s="198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06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79"/>
      <c r="B357" s="79"/>
      <c r="C357" s="79"/>
      <c r="D357" s="79"/>
      <c r="E357" s="79"/>
      <c r="F357" s="79"/>
      <c r="G357" s="45"/>
      <c r="H357" s="45"/>
      <c r="I357" s="45"/>
      <c r="J357" s="45"/>
      <c r="K357" s="45"/>
      <c r="L357" s="45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45"/>
      <c r="F360" s="45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106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79"/>
      <c r="B363" s="79"/>
      <c r="C363" s="79"/>
      <c r="D363" s="79"/>
      <c r="E363" s="79"/>
      <c r="F363" s="79"/>
      <c r="G363" s="107"/>
      <c r="H363" s="107"/>
      <c r="I363" s="107"/>
      <c r="J363" s="107"/>
      <c r="K363" s="107"/>
      <c r="L363" s="107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19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19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199"/>
      <c r="B366" s="79"/>
      <c r="C366" s="79"/>
      <c r="D366" s="79"/>
      <c r="E366" s="45"/>
      <c r="F366" s="45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79"/>
      <c r="B367" s="79"/>
      <c r="C367" s="79"/>
      <c r="D367" s="79"/>
      <c r="E367" s="79"/>
      <c r="F367" s="79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106"/>
      <c r="B374" s="79"/>
      <c r="C374" s="79"/>
      <c r="D374" s="79"/>
      <c r="E374" s="201"/>
      <c r="F374" s="201"/>
      <c r="G374" s="201"/>
      <c r="H374" s="201"/>
      <c r="I374" s="201"/>
      <c r="J374" s="201"/>
      <c r="K374" s="201"/>
      <c r="L374" s="201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181"/>
      <c r="E375" s="45"/>
      <c r="F375" s="45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79"/>
      <c r="E376" s="201"/>
      <c r="F376" s="201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79"/>
      <c r="F377" s="79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106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190"/>
      <c r="H382" s="190"/>
      <c r="I382" s="190"/>
      <c r="J382" s="190"/>
      <c r="K382" s="190"/>
      <c r="L382" s="190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201"/>
      <c r="H383" s="201"/>
      <c r="I383" s="201"/>
      <c r="J383" s="201"/>
      <c r="K383" s="201"/>
      <c r="L383" s="201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190"/>
      <c r="H384" s="190"/>
      <c r="I384" s="190"/>
      <c r="J384" s="190"/>
      <c r="K384" s="190"/>
      <c r="L384" s="190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190"/>
      <c r="H385" s="190"/>
      <c r="I385" s="190"/>
      <c r="J385" s="190"/>
      <c r="K385" s="190"/>
      <c r="L385" s="190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202"/>
      <c r="H387" s="202"/>
      <c r="I387" s="202"/>
      <c r="J387" s="202"/>
      <c r="K387" s="202"/>
      <c r="L387" s="202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true" customHeight="false" outlineLevel="2" collapsed="false">
      <c r="A389" s="106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79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106"/>
      <c r="B392" s="90"/>
      <c r="C392" s="90"/>
      <c r="D392" s="90"/>
      <c r="E392" s="91"/>
      <c r="F392" s="91"/>
      <c r="G392" s="91"/>
      <c r="H392" s="90"/>
      <c r="I392" s="90"/>
      <c r="J392" s="91"/>
      <c r="K392" s="91"/>
      <c r="L392" s="90"/>
      <c r="M392" s="91"/>
      <c r="N392" s="91"/>
      <c r="O392" s="91"/>
      <c r="P392" s="90"/>
      <c r="Q392" s="91"/>
      <c r="R392" s="91"/>
      <c r="S392" s="79"/>
      <c r="T392" s="79"/>
      <c r="U392" s="79"/>
      <c r="V392" s="79"/>
      <c r="W392" s="79"/>
      <c r="X392" s="91"/>
      <c r="Y392" s="79"/>
    </row>
    <row r="393" customFormat="false" ht="12.75" hidden="true" customHeight="false" outlineLevel="2" collapsed="false">
      <c r="A393" s="106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customFormat="false" ht="12.75" hidden="true" customHeight="false" outlineLevel="2" collapsed="false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190"/>
      <c r="C395" s="190"/>
      <c r="D395" s="190"/>
      <c r="E395" s="190"/>
      <c r="F395" s="190"/>
      <c r="G395" s="190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  <c r="S395" s="79"/>
      <c r="T395" s="79"/>
      <c r="U395" s="79"/>
      <c r="V395" s="79"/>
      <c r="W395" s="79"/>
      <c r="X395" s="190"/>
      <c r="Y395" s="79"/>
    </row>
    <row r="396" customFormat="false" ht="12.75" hidden="true" customHeight="false" outlineLevel="2" collapsed="false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</row>
    <row r="397" customFormat="false" ht="12.75" hidden="true" customHeight="false" outlineLevel="2" collapsed="false">
      <c r="A397" s="79"/>
      <c r="B397" s="201"/>
      <c r="C397" s="201"/>
      <c r="D397" s="201"/>
      <c r="E397" s="201"/>
      <c r="F397" s="201"/>
      <c r="G397" s="201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79"/>
      <c r="T397" s="79"/>
      <c r="U397" s="79"/>
      <c r="V397" s="79"/>
      <c r="W397" s="79"/>
      <c r="X397" s="190"/>
      <c r="Y397" s="79"/>
    </row>
    <row r="398" customFormat="false" ht="12.75" hidden="true" customHeight="false" outlineLevel="2" collapsed="false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</row>
    <row r="399" customFormat="false" ht="12.75" hidden="true" customHeight="false" outlineLevel="2" collapsed="false">
      <c r="A399" s="79"/>
      <c r="B399" s="190"/>
      <c r="C399" s="190"/>
      <c r="D399" s="190"/>
      <c r="E399" s="190"/>
      <c r="F399" s="190"/>
      <c r="G399" s="190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79"/>
      <c r="T399" s="79"/>
      <c r="U399" s="79"/>
      <c r="V399" s="79"/>
      <c r="W399" s="79"/>
      <c r="X399" s="190"/>
      <c r="Y399" s="190"/>
      <c r="Z399" s="190"/>
      <c r="AA399" s="190"/>
      <c r="AB399" s="190"/>
      <c r="AC399" s="190"/>
      <c r="AD399" s="190"/>
    </row>
    <row r="400" customFormat="false" ht="12.75" hidden="true" customHeight="false" outlineLevel="2" collapsed="false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</row>
    <row r="401" customFormat="false" ht="12.75" hidden="true" customHeight="false" outlineLevel="2" collapsed="false">
      <c r="A401" s="79"/>
      <c r="B401" s="190"/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79"/>
      <c r="T401" s="79"/>
      <c r="U401" s="79"/>
      <c r="V401" s="79"/>
      <c r="W401" s="79"/>
      <c r="X401" s="190"/>
      <c r="Y401" s="79"/>
    </row>
    <row r="402" customFormat="false" ht="12.75" hidden="true" customHeight="false" outlineLevel="2" collapsed="false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</row>
    <row r="403" customFormat="false" ht="12.75" hidden="true" customHeight="false" outlineLevel="2" collapsed="false">
      <c r="A403" s="79"/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79"/>
      <c r="T403" s="79"/>
      <c r="U403" s="79"/>
      <c r="V403" s="79"/>
      <c r="W403" s="79"/>
      <c r="X403" s="190"/>
      <c r="Y403" s="190"/>
    </row>
    <row r="404" customFormat="false" ht="12.75" hidden="true" customHeight="false" outlineLevel="2" collapsed="false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</row>
    <row r="405" customFormat="false" ht="12.75" hidden="true" customHeight="false" outlineLevel="2" collapsed="false">
      <c r="A405" s="79"/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79"/>
      <c r="T405" s="79"/>
      <c r="U405" s="79"/>
      <c r="V405" s="79"/>
      <c r="W405" s="79"/>
      <c r="X405" s="190"/>
      <c r="Y405" s="190"/>
    </row>
    <row r="406" customFormat="false" ht="12.75" hidden="true" customHeight="false" outlineLevel="2" collapsed="false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</row>
    <row r="407" customFormat="false" ht="12.75" hidden="false" customHeight="false" outlineLevel="1" collapsed="tru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fals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88"/>
      <c r="B410" s="88"/>
      <c r="C410" s="88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106"/>
      <c r="B411" s="106"/>
      <c r="C411" s="106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88"/>
      <c r="C412" s="188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88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customFormat="false" ht="12.75" hidden="false" customHeight="false" outlineLevel="1" collapsed="false">
      <c r="A415" s="106"/>
      <c r="B415" s="106"/>
      <c r="C415" s="106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</row>
    <row r="416" customFormat="false" ht="12.75" hidden="false" customHeight="false" outlineLevel="1" collapsed="false">
      <c r="A416" s="189"/>
      <c r="B416" s="106"/>
      <c r="C416" s="106"/>
      <c r="D416" s="190"/>
      <c r="E416" s="190"/>
      <c r="F416" s="190"/>
      <c r="G416" s="190"/>
      <c r="H416" s="190"/>
      <c r="I416" s="190"/>
      <c r="J416" s="190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89"/>
      <c r="C418" s="189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88"/>
      <c r="C420" s="88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79"/>
      <c r="B421" s="79"/>
      <c r="C421" s="79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106"/>
      <c r="B422" s="106"/>
      <c r="C422" s="106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89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89"/>
      <c r="C432" s="189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06"/>
      <c r="B434" s="106"/>
      <c r="C434" s="106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89"/>
      <c r="B435" s="189"/>
      <c r="C435" s="189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06"/>
      <c r="B436" s="106"/>
      <c r="C436" s="106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89"/>
      <c r="B437" s="191"/>
      <c r="C437" s="191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06"/>
      <c r="B438" s="106"/>
      <c r="C438" s="106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79"/>
      <c r="B439" s="79"/>
      <c r="C439" s="79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106"/>
      <c r="B440" s="106"/>
      <c r="C440" s="106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89"/>
      <c r="B441" s="189"/>
      <c r="C441" s="189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79"/>
      <c r="C444" s="7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06"/>
      <c r="B445" s="106"/>
      <c r="C445" s="106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89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88"/>
      <c r="B452" s="191"/>
      <c r="C452" s="191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106"/>
      <c r="B453" s="106"/>
      <c r="C453" s="106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79"/>
      <c r="B454" s="79"/>
      <c r="C454" s="79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106"/>
      <c r="B455" s="188"/>
      <c r="C455" s="188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88"/>
      <c r="B460" s="88"/>
      <c r="C460" s="88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106"/>
      <c r="B461" s="106"/>
      <c r="C461" s="106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88"/>
      <c r="C462" s="188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88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106"/>
      <c r="B465" s="106"/>
      <c r="C465" s="106"/>
      <c r="D465" s="106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89"/>
      <c r="B466" s="106"/>
      <c r="C466" s="106"/>
      <c r="D466" s="106"/>
      <c r="E466" s="190"/>
      <c r="F466" s="190"/>
      <c r="G466" s="190"/>
      <c r="H466" s="190"/>
      <c r="I466" s="190"/>
      <c r="J466" s="190"/>
      <c r="K466" s="190"/>
      <c r="L466" s="190"/>
      <c r="M466" s="190"/>
      <c r="N466" s="190"/>
      <c r="O466" s="190"/>
      <c r="P466" s="190"/>
      <c r="Q466" s="190"/>
      <c r="R466" s="190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89"/>
      <c r="C468" s="189"/>
      <c r="D468" s="189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88"/>
      <c r="C470" s="88"/>
      <c r="D470" s="88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06"/>
      <c r="B472" s="106"/>
      <c r="C472" s="106"/>
      <c r="D472" s="106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89"/>
      <c r="B473" s="106"/>
      <c r="C473" s="106"/>
      <c r="D473" s="106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89"/>
      <c r="C483" s="189"/>
      <c r="D483" s="189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06"/>
      <c r="B485" s="106"/>
      <c r="C485" s="106"/>
      <c r="D485" s="106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79"/>
      <c r="B486" s="106"/>
      <c r="C486" s="106"/>
      <c r="D486" s="106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189"/>
      <c r="B487" s="189"/>
      <c r="C487" s="189"/>
      <c r="D487" s="189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06"/>
      <c r="B488" s="106"/>
      <c r="C488" s="106"/>
      <c r="D488" s="106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89"/>
      <c r="B489" s="191"/>
      <c r="C489" s="191"/>
      <c r="D489" s="191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06"/>
      <c r="B490" s="106"/>
      <c r="C490" s="106"/>
      <c r="D490" s="106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88"/>
      <c r="C493" s="188"/>
      <c r="D493" s="188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79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</row>
    <row r="499" customFormat="false" ht="12.75" hidden="false" customHeight="false" outlineLevel="1" collapsed="false">
      <c r="A499" s="79"/>
      <c r="B499" s="190"/>
      <c r="C499" s="190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</row>
    <row r="500" customFormat="false" ht="12.75" hidden="false" customHeight="false" outlineLevel="1" collapsed="false">
      <c r="A500" s="79"/>
      <c r="B500" s="188"/>
      <c r="C500" s="188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79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106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79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106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106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79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79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79"/>
      <c r="T516" s="79"/>
      <c r="U516" s="79"/>
      <c r="V516" s="79"/>
      <c r="W516" s="79"/>
      <c r="X516" s="79"/>
      <c r="Y516" s="79"/>
    </row>
    <row r="517" customFormat="false" ht="12.75" hidden="false" customHeight="false" outlineLevel="1" collapsed="false">
      <c r="A517" s="106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79"/>
      <c r="F521" s="79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106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88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customFormat="false" ht="12.75" hidden="false" customHeight="false" outlineLevel="1" collapsed="false">
      <c r="A528" s="79"/>
      <c r="B528" s="79"/>
      <c r="C528" s="79"/>
      <c r="D528" s="79"/>
      <c r="E528" s="79"/>
      <c r="F528" s="79"/>
      <c r="G528" s="62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</row>
    <row r="529" customFormat="false" ht="12.75" hidden="false" customHeight="false" outlineLevel="1" collapsed="false">
      <c r="A529" s="106"/>
      <c r="B529" s="79"/>
      <c r="C529" s="79"/>
      <c r="D529" s="79"/>
      <c r="E529" s="79"/>
      <c r="F529" s="79"/>
      <c r="G529" s="62"/>
      <c r="H529" s="190"/>
      <c r="I529" s="190"/>
      <c r="J529" s="190"/>
      <c r="K529" s="190"/>
      <c r="L529" s="190"/>
      <c r="M529" s="190"/>
      <c r="N529" s="190"/>
      <c r="O529" s="190"/>
      <c r="P529" s="190"/>
      <c r="Q529" s="190"/>
      <c r="R529" s="190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79"/>
      <c r="B530" s="79"/>
      <c r="C530" s="79"/>
      <c r="D530" s="79"/>
      <c r="E530" s="79"/>
      <c r="F530" s="79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190"/>
      <c r="I531" s="190"/>
      <c r="J531" s="190"/>
      <c r="K531" s="190"/>
      <c r="L531" s="190"/>
      <c r="M531" s="190"/>
      <c r="N531" s="190"/>
      <c r="O531" s="190"/>
      <c r="P531" s="190"/>
      <c r="Q531" s="190"/>
      <c r="R531" s="190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199"/>
      <c r="B534" s="79"/>
      <c r="C534" s="79"/>
      <c r="D534" s="79"/>
      <c r="E534" s="79"/>
      <c r="F534" s="79"/>
      <c r="G534" s="62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19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06"/>
      <c r="B536" s="79"/>
      <c r="C536" s="79"/>
      <c r="D536" s="79"/>
      <c r="E536" s="79"/>
      <c r="F536" s="79"/>
      <c r="G536" s="62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79"/>
      <c r="B537" s="79"/>
      <c r="C537" s="79"/>
      <c r="D537" s="79"/>
      <c r="E537" s="79"/>
      <c r="F537" s="79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79"/>
      <c r="E538" s="79"/>
      <c r="F538" s="79"/>
      <c r="G538" s="62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106"/>
      <c r="B539" s="79"/>
      <c r="C539" s="79"/>
      <c r="D539" s="79"/>
      <c r="E539" s="79"/>
      <c r="F539" s="79"/>
      <c r="G539" s="62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79"/>
      <c r="B540" s="181"/>
      <c r="C540" s="181"/>
      <c r="D540" s="79"/>
      <c r="E540" s="79"/>
      <c r="F540" s="79"/>
      <c r="G540" s="62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106"/>
      <c r="B541" s="79"/>
      <c r="C541" s="79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203"/>
      <c r="B544" s="203"/>
      <c r="C544" s="203"/>
      <c r="D544" s="203"/>
      <c r="E544" s="203"/>
      <c r="F544" s="203"/>
      <c r="G544" s="203"/>
      <c r="H544" s="204"/>
      <c r="I544" s="204"/>
      <c r="J544" s="204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  <c r="AA544" s="204"/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204"/>
      <c r="BN544" s="204"/>
      <c r="BO544" s="204"/>
      <c r="BP544" s="204"/>
      <c r="BQ544" s="204"/>
      <c r="BR544" s="204"/>
      <c r="BS544" s="204"/>
      <c r="BT544" s="204"/>
      <c r="BU544" s="204"/>
      <c r="BV544" s="204"/>
      <c r="BW544" s="204"/>
      <c r="BX544" s="204"/>
      <c r="BY544" s="204"/>
      <c r="BZ544" s="204"/>
      <c r="CA544" s="204"/>
      <c r="CB544" s="204"/>
      <c r="CC544" s="204"/>
      <c r="CD544" s="204"/>
      <c r="CE544" s="204"/>
      <c r="CF544" s="204"/>
      <c r="CG544" s="204"/>
      <c r="CH544" s="204"/>
      <c r="CI544" s="204"/>
      <c r="CJ544" s="204"/>
      <c r="CK544" s="204"/>
      <c r="CL544" s="204"/>
      <c r="CM544" s="204"/>
      <c r="CN544" s="204"/>
      <c r="CO544" s="204"/>
      <c r="CP544" s="204"/>
      <c r="CQ544" s="204"/>
      <c r="CR544" s="204"/>
      <c r="CS544" s="204"/>
      <c r="CT544" s="204"/>
      <c r="CU544" s="204"/>
      <c r="CV544" s="204"/>
      <c r="CW544" s="204"/>
      <c r="CX544" s="204"/>
      <c r="CY544" s="204"/>
      <c r="CZ544" s="204"/>
      <c r="DA544" s="204"/>
      <c r="DB544" s="204"/>
      <c r="DC544" s="204"/>
      <c r="DD544" s="204"/>
      <c r="DE544" s="204"/>
      <c r="DF544" s="204"/>
      <c r="DG544" s="204"/>
      <c r="DH544" s="204"/>
      <c r="DI544" s="204"/>
      <c r="DJ544" s="204"/>
      <c r="DK544" s="204"/>
      <c r="DL544" s="204"/>
      <c r="DM544" s="204"/>
      <c r="DN544" s="204"/>
      <c r="DO544" s="204"/>
      <c r="DP544" s="204"/>
      <c r="DQ544" s="204"/>
      <c r="DR544" s="204"/>
      <c r="DS544" s="204"/>
      <c r="DT544" s="204"/>
      <c r="DU544" s="204"/>
      <c r="DV544" s="204"/>
      <c r="DW544" s="204"/>
      <c r="DX544" s="204"/>
      <c r="DY544" s="204"/>
      <c r="DZ544" s="204"/>
      <c r="EA544" s="204"/>
      <c r="EB544" s="204"/>
      <c r="EC544" s="204"/>
      <c r="ED544" s="204"/>
      <c r="EE544" s="204"/>
      <c r="EF544" s="204"/>
      <c r="EG544" s="204"/>
      <c r="EH544" s="204"/>
      <c r="EI544" s="204"/>
      <c r="EJ544" s="204"/>
      <c r="EK544" s="204"/>
      <c r="EL544" s="204"/>
      <c r="EM544" s="204"/>
      <c r="EN544" s="204"/>
      <c r="EO544" s="204"/>
      <c r="EP544" s="204"/>
      <c r="EQ544" s="204"/>
      <c r="ER544" s="204"/>
      <c r="ES544" s="204"/>
      <c r="ET544" s="204"/>
      <c r="EU544" s="204"/>
      <c r="EV544" s="204"/>
      <c r="EW544" s="204"/>
      <c r="EX544" s="204"/>
      <c r="EY544" s="204"/>
      <c r="EZ544" s="204"/>
      <c r="FA544" s="204"/>
      <c r="FB544" s="204"/>
      <c r="FC544" s="204"/>
      <c r="FD544" s="204"/>
      <c r="FE544" s="204"/>
      <c r="FF544" s="204"/>
      <c r="FG544" s="204"/>
      <c r="FH544" s="204"/>
      <c r="FI544" s="204"/>
      <c r="FJ544" s="204"/>
      <c r="FK544" s="204"/>
      <c r="FL544" s="204"/>
      <c r="FM544" s="204"/>
      <c r="FN544" s="204"/>
      <c r="FO544" s="204"/>
      <c r="FP544" s="204"/>
      <c r="FQ544" s="204"/>
      <c r="FR544" s="204"/>
      <c r="FS544" s="204"/>
      <c r="FT544" s="204"/>
      <c r="FU544" s="204"/>
      <c r="FV544" s="204"/>
      <c r="FW544" s="204"/>
      <c r="FX544" s="204"/>
      <c r="FY544" s="204"/>
      <c r="FZ544" s="204"/>
      <c r="GA544" s="204"/>
      <c r="GB544" s="204"/>
      <c r="GC544" s="204"/>
      <c r="GD544" s="204"/>
      <c r="GE544" s="204"/>
      <c r="GF544" s="204"/>
      <c r="GG544" s="204"/>
      <c r="GH544" s="204"/>
      <c r="GI544" s="204"/>
      <c r="GJ544" s="204"/>
      <c r="GK544" s="204"/>
      <c r="GL544" s="204"/>
      <c r="GM544" s="204"/>
      <c r="GN544" s="204"/>
      <c r="GO544" s="204"/>
      <c r="GP544" s="204"/>
      <c r="GQ544" s="204"/>
      <c r="GR544" s="204"/>
      <c r="GS544" s="204"/>
      <c r="GT544" s="204"/>
      <c r="GU544" s="204"/>
      <c r="GV544" s="204"/>
      <c r="GW544" s="204"/>
      <c r="GX544" s="204"/>
      <c r="GY544" s="204"/>
      <c r="GZ544" s="204"/>
      <c r="HA544" s="204"/>
      <c r="HB544" s="204"/>
      <c r="HC544" s="204"/>
      <c r="HD544" s="204"/>
      <c r="HE544" s="204"/>
      <c r="HF544" s="204"/>
      <c r="HG544" s="204"/>
      <c r="HH544" s="204"/>
      <c r="HI544" s="204"/>
      <c r="HJ544" s="204"/>
      <c r="HK544" s="204"/>
      <c r="HL544" s="204"/>
      <c r="HM544" s="204"/>
      <c r="HN544" s="204"/>
      <c r="HO544" s="204"/>
      <c r="HP544" s="204"/>
      <c r="HQ544" s="204"/>
      <c r="HR544" s="204"/>
      <c r="HS544" s="204"/>
      <c r="HT544" s="204"/>
      <c r="HU544" s="204"/>
      <c r="HV544" s="204"/>
      <c r="HW544" s="204"/>
      <c r="HX544" s="204"/>
      <c r="HY544" s="204"/>
      <c r="HZ544" s="204"/>
      <c r="IA544" s="204"/>
      <c r="IB544" s="204"/>
      <c r="IC544" s="204"/>
      <c r="ID544" s="204"/>
      <c r="IE544" s="204"/>
      <c r="IF544" s="204"/>
      <c r="IG544" s="204"/>
      <c r="IH544" s="204"/>
      <c r="II544" s="204"/>
      <c r="IJ544" s="204"/>
      <c r="IK544" s="204"/>
      <c r="IL544" s="204"/>
      <c r="IM544" s="204"/>
      <c r="IN544" s="204"/>
      <c r="IO544" s="204"/>
      <c r="IP544" s="204"/>
      <c r="IQ544" s="204"/>
      <c r="IR544" s="204"/>
      <c r="IS544" s="204"/>
      <c r="IT544" s="204"/>
      <c r="IU544" s="204"/>
      <c r="IV544" s="204"/>
      <c r="IW544" s="204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5"/>
      <c r="G545" s="206"/>
      <c r="H545" s="203"/>
      <c r="I545" s="207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6"/>
      <c r="C546" s="206"/>
      <c r="D546" s="206"/>
      <c r="E546" s="206"/>
      <c r="F546" s="69"/>
      <c r="G546" s="192"/>
      <c r="H546" s="192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192"/>
      <c r="C547" s="192"/>
      <c r="D547" s="192"/>
      <c r="E547" s="192"/>
      <c r="F547" s="192"/>
      <c r="G547" s="207"/>
      <c r="H547" s="192"/>
      <c r="I547" s="69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8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123"/>
      <c r="B549" s="203"/>
      <c r="C549" s="203"/>
      <c r="D549" s="203"/>
      <c r="E549" s="203"/>
      <c r="F549" s="203"/>
      <c r="G549" s="209"/>
      <c r="H549" s="209"/>
      <c r="I549" s="209"/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12"/>
      <c r="B550" s="203"/>
      <c r="C550" s="203"/>
      <c r="D550" s="209"/>
      <c r="E550" s="209"/>
      <c r="F550" s="209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10"/>
      <c r="C551" s="210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1"/>
      <c r="C552" s="211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8"/>
      <c r="B553" s="208"/>
      <c r="C553" s="208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26"/>
      <c r="B554" s="204"/>
      <c r="C554" s="204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3"/>
      <c r="B555" s="203"/>
      <c r="C555" s="203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212"/>
      <c r="B556" s="213"/>
      <c r="C556" s="21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125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212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123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12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23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12"/>
      <c r="B574" s="213"/>
      <c r="C574" s="213"/>
      <c r="D574" s="214"/>
      <c r="E574" s="214"/>
      <c r="F574" s="214"/>
      <c r="G574" s="214"/>
      <c r="H574" s="214"/>
      <c r="I574" s="214"/>
      <c r="J574" s="214"/>
      <c r="K574" s="214"/>
      <c r="L574" s="214"/>
      <c r="M574" s="214"/>
      <c r="N574" s="214"/>
      <c r="O574" s="214"/>
      <c r="P574" s="214"/>
      <c r="Q574" s="214"/>
      <c r="R574" s="214"/>
      <c r="S574" s="214"/>
      <c r="T574" s="214"/>
      <c r="U574" s="214"/>
      <c r="V574" s="214"/>
      <c r="W574" s="214"/>
      <c r="X574" s="214"/>
      <c r="Y574" s="214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2"/>
      <c r="B575" s="215"/>
      <c r="C575" s="215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3.9" hidden="false" customHeight="true" outlineLevel="1" collapsed="false">
      <c r="A576" s="118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2.75" hidden="false" customHeight="false" outlineLevel="1" collapsed="false">
      <c r="A577" s="112"/>
      <c r="B577" s="210"/>
      <c r="C577" s="210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8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2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23"/>
      <c r="B583" s="204"/>
      <c r="C583" s="204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3"/>
      <c r="C584" s="203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12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16"/>
      <c r="C591" s="216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8"/>
      <c r="B593" s="215"/>
      <c r="C593" s="215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23"/>
      <c r="B594" s="203"/>
      <c r="C594" s="203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15"/>
      <c r="C597" s="215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88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106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217"/>
      <c r="B605" s="79"/>
      <c r="C605" s="79"/>
      <c r="D605" s="79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88"/>
      <c r="B607" s="88"/>
      <c r="C607" s="88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true" customHeight="false" outlineLevel="2" collapsed="false">
      <c r="A608" s="106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89"/>
      <c r="B609" s="79"/>
      <c r="C609" s="79"/>
      <c r="D609" s="79"/>
      <c r="E609" s="190"/>
      <c r="F609" s="190"/>
      <c r="G609" s="190"/>
      <c r="H609" s="190"/>
      <c r="I609" s="190"/>
      <c r="J609" s="190"/>
      <c r="K609" s="190"/>
      <c r="L609" s="190"/>
      <c r="M609" s="190"/>
      <c r="N609" s="190"/>
      <c r="O609" s="190"/>
      <c r="P609" s="190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7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106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89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7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18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7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106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89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false" customHeight="false" outlineLevel="1" collapsed="true">
      <c r="A633" s="106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fals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79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106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0" collapsed="false">
      <c r="A642" s="79"/>
      <c r="B642" s="79"/>
      <c r="C642" s="79"/>
      <c r="D642" s="79"/>
      <c r="E642" s="79"/>
      <c r="F642" s="79"/>
      <c r="G642" s="79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83" activeCellId="0" sqref="A183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13</v>
      </c>
      <c r="C1" s="80" t="n">
        <v>25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96" t="n">
        <f aca="false">SUM(F10:Y10)</f>
        <v>0</v>
      </c>
      <c r="AB10" s="97" t="n">
        <f aca="false">AA10*$C$60</f>
        <v>0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[9]FINANCIALS!F$13</f>
        <v>3197.29783409626</v>
      </c>
      <c r="F11" s="95" t="n">
        <f aca="false">[9]FINANCIALS!G$13</f>
        <v>3300.70192083624</v>
      </c>
      <c r="G11" s="95" t="n">
        <f aca="false">[9]FINANCIALS!H$13</f>
        <v>3384.620409474</v>
      </c>
      <c r="H11" s="95" t="n">
        <f aca="false">[9]FINANCIALS!I$13</f>
        <v>3489.21099291164</v>
      </c>
      <c r="I11" s="95" t="n">
        <f aca="false">[9]FINANCIALS!J$13</f>
        <v>3596.74813626765</v>
      </c>
      <c r="J11" s="95" t="n">
        <f aca="false">[9]FINANCIALS!K$13</f>
        <v>3707.05606145844</v>
      </c>
      <c r="K11" s="95" t="n">
        <f aca="false">[9]FINANCIALS!L$13</f>
        <v>3820.3532600729</v>
      </c>
      <c r="L11" s="95" t="n">
        <f aca="false">[9]FINANCIALS!M$13</f>
        <v>3936.70626206645</v>
      </c>
      <c r="M11" s="95" t="n">
        <f aca="false">[9]FINANCIALS!N$13</f>
        <v>4056.19751768141</v>
      </c>
      <c r="N11" s="95" t="n">
        <f aca="false">[9]FINANCIALS!O$13</f>
        <v>4178.91184906699</v>
      </c>
      <c r="O11" s="95" t="n">
        <f aca="false">[9]FINANCIALS!P$13</f>
        <v>4304.93622003849</v>
      </c>
      <c r="P11" s="95" t="n">
        <f aca="false">[9]FINANCIALS!Q$13</f>
        <v>4439.18974265535</v>
      </c>
      <c r="Q11" s="95" t="n">
        <f aca="false">[9]FINANCIALS!R$13</f>
        <v>4577.18185752685</v>
      </c>
      <c r="R11" s="95" t="n">
        <f aca="false">[9]FINANCIALS!S$13</f>
        <v>4719.01672612374</v>
      </c>
      <c r="S11" s="95" t="n">
        <f aca="false">[9]FINANCIALS!T$13</f>
        <v>4864.80141726367</v>
      </c>
      <c r="T11" s="95" t="n">
        <f aca="false">[9]FINANCIALS!U$13</f>
        <v>5014.6639427857</v>
      </c>
      <c r="U11" s="95" t="n">
        <f aca="false">[9]FINANCIALS!V$13</f>
        <v>5168.71840683412</v>
      </c>
      <c r="V11" s="95" t="n">
        <f aca="false">[9]FINANCIALS!W$13</f>
        <v>5327.0821028883</v>
      </c>
      <c r="W11" s="95" t="n">
        <f aca="false">[9]FINANCIALS!X$13</f>
        <v>5489.87561572065</v>
      </c>
      <c r="X11" s="95" t="n">
        <f aca="false">[9]FINANCIALS!Y$13</f>
        <v>5657.22290080541</v>
      </c>
      <c r="Y11" s="95" t="n">
        <f aca="false">[9]FINANCIALS!Z$13</f>
        <v>5829.25138292654</v>
      </c>
      <c r="AA11" s="96" t="n">
        <f aca="false">SUM(F11:Y11)</f>
        <v>88862.4467254045</v>
      </c>
      <c r="AB11" s="97" t="n">
        <f aca="false">AA11*$C$60</f>
        <v>88862.4467254045</v>
      </c>
    </row>
    <row r="12" customFormat="false" ht="12.75" hidden="false" customHeight="false" outlineLevel="0" collapsed="false">
      <c r="A12" s="94" t="s">
        <v>98</v>
      </c>
      <c r="B12" s="90"/>
      <c r="C12" s="90"/>
      <c r="D12" s="81" t="n">
        <v>1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3197.29783409626</v>
      </c>
      <c r="F20" s="81" t="n">
        <f aca="false">SUM(F10:F19)</f>
        <v>3300.70192083624</v>
      </c>
      <c r="G20" s="81" t="n">
        <f aca="false">SUM(G10:G19)</f>
        <v>3384.620409474</v>
      </c>
      <c r="H20" s="81" t="n">
        <f aca="false">SUM(H10:H19)</f>
        <v>3489.21099291164</v>
      </c>
      <c r="I20" s="81" t="n">
        <f aca="false">SUM(I10:I19)</f>
        <v>3596.74813626765</v>
      </c>
      <c r="J20" s="81" t="n">
        <f aca="false">SUM(J10:J19)</f>
        <v>3707.05606145844</v>
      </c>
      <c r="K20" s="81" t="n">
        <f aca="false">SUM(K10:K19)</f>
        <v>3820.3532600729</v>
      </c>
      <c r="L20" s="81" t="n">
        <f aca="false">SUM(L10:L19)</f>
        <v>3936.70626206645</v>
      </c>
      <c r="M20" s="81" t="n">
        <f aca="false">SUM(M10:M19)</f>
        <v>4056.19751768141</v>
      </c>
      <c r="N20" s="81" t="n">
        <f aca="false">SUM(N10:N19)</f>
        <v>4178.91184906699</v>
      </c>
      <c r="O20" s="81" t="n">
        <f aca="false">SUM(O10:O19)</f>
        <v>4304.93622003849</v>
      </c>
      <c r="P20" s="81" t="n">
        <f aca="false">SUM(P10:P19)</f>
        <v>4439.18974265535</v>
      </c>
      <c r="Q20" s="81" t="n">
        <f aca="false">SUM(Q10:Q19)</f>
        <v>4577.18185752685</v>
      </c>
      <c r="R20" s="81" t="n">
        <f aca="false">SUM(R10:R19)</f>
        <v>4719.01672612374</v>
      </c>
      <c r="S20" s="81" t="n">
        <f aca="false">SUM(S10:S19)</f>
        <v>4864.80141726367</v>
      </c>
      <c r="T20" s="81" t="n">
        <f aca="false">SUM(T10:T19)</f>
        <v>5014.6639427857</v>
      </c>
      <c r="U20" s="81" t="n">
        <f aca="false">SUM(U10:U19)</f>
        <v>5168.71840683412</v>
      </c>
      <c r="V20" s="81" t="n">
        <f aca="false">SUM(V10:V19)</f>
        <v>5327.0821028883</v>
      </c>
      <c r="W20" s="81" t="n">
        <f aca="false">SUM(W10:W19)</f>
        <v>5489.87561572065</v>
      </c>
      <c r="X20" s="81" t="n">
        <f aca="false">SUM(X10:X19)</f>
        <v>5657.22290080541</v>
      </c>
      <c r="Y20" s="81" t="n">
        <f aca="false">SUM(Y10:Y19)</f>
        <v>5829.25138292654</v>
      </c>
      <c r="AA20" s="96" t="n">
        <f aca="false">SUM(F20:Y20)</f>
        <v>88862.4467254045</v>
      </c>
      <c r="AB20" s="97" t="n">
        <f aca="false">AA20*$C$60</f>
        <v>88862.4467254045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13.620976891277</v>
      </c>
      <c r="F23" s="103" t="n">
        <f aca="false">F25/$C$1</f>
        <v>14.013468042141</v>
      </c>
      <c r="G23" s="103" t="n">
        <f aca="false">G25/$C$1</f>
        <v>23.0756770280054</v>
      </c>
      <c r="H23" s="103" t="n">
        <f aca="false">H25/$C$1</f>
        <v>23.7092849736671</v>
      </c>
      <c r="I23" s="103" t="n">
        <f aca="false">I25/$C$1</f>
        <v>24.360098425194</v>
      </c>
      <c r="J23" s="103" t="n">
        <f aca="false">J25/$C$1</f>
        <v>25.0283776630835</v>
      </c>
      <c r="K23" s="103" t="n">
        <f aca="false">K25/$C$1</f>
        <v>25.7147092079508</v>
      </c>
      <c r="L23" s="103" t="n">
        <f aca="false">L25/$C$1</f>
        <v>26.4195691277427</v>
      </c>
      <c r="M23" s="103" t="n">
        <f aca="false">M25/$C$1</f>
        <v>28.7659366504957</v>
      </c>
      <c r="N23" s="103" t="n">
        <f aca="false">N25/$C$1</f>
        <v>29.5584533381489</v>
      </c>
      <c r="O23" s="103" t="n">
        <f aca="false">O25/$C$1</f>
        <v>30.3723640795349</v>
      </c>
      <c r="P23" s="103" t="n">
        <f aca="false">P25/$C$1</f>
        <v>31.2392486439088</v>
      </c>
      <c r="Q23" s="103" t="n">
        <f aca="false">Q25/$C$1</f>
        <v>32.1303813684309</v>
      </c>
      <c r="R23" s="103" t="n">
        <f aca="false">R25/$C$1</f>
        <v>34.9340472690998</v>
      </c>
      <c r="S23" s="103" t="n">
        <f aca="false">S25/$C$1</f>
        <v>35.9340441491281</v>
      </c>
      <c r="T23" s="103" t="n">
        <f aca="false">T25/$C$1</f>
        <v>36.9620343226455</v>
      </c>
      <c r="U23" s="103" t="n">
        <f aca="false">U25/$C$1</f>
        <v>38.0188014815203</v>
      </c>
      <c r="V23" s="103" t="n">
        <f aca="false">V25/$C$1</f>
        <v>39.1051512520634</v>
      </c>
      <c r="W23" s="103" t="n">
        <f aca="false">W25/$C$1</f>
        <v>40.2219118294435</v>
      </c>
      <c r="X23" s="103" t="n">
        <f aca="false">X25/$C$1</f>
        <v>41.3699345892193</v>
      </c>
      <c r="Y23" s="103" t="n">
        <f aca="false">Y25/$C$1</f>
        <v>42.5500947431551</v>
      </c>
      <c r="AA23" s="96" t="n">
        <f aca="false">SUM(F23:Y23)</f>
        <v>623.483588184579</v>
      </c>
      <c r="AB23" s="97" t="n">
        <f aca="false">AA23*$C$60</f>
        <v>623.483588184579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[9]FINANCIALS!F$16+[9]FINANCIALS!F$18+[9]FINANCIALS!F$19+[9]FINANCIALS!F$24</f>
        <v>340.524422281925</v>
      </c>
      <c r="F25" s="95" t="n">
        <f aca="false">[9]FINANCIALS!G$16+[9]FINANCIALS!G$18+[9]FINANCIALS!G$19+[9]FINANCIALS!G$24</f>
        <v>350.336701053525</v>
      </c>
      <c r="G25" s="95" t="n">
        <f aca="false">[9]FINANCIALS!H$16+[9]FINANCIALS!H$18+[9]FINANCIALS!H$19+[9]FINANCIALS!H$24</f>
        <v>576.891925700136</v>
      </c>
      <c r="H25" s="95" t="n">
        <f aca="false">[9]FINANCIALS!I$16+[9]FINANCIALS!I$18+[9]FINANCIALS!I$19+[9]FINANCIALS!I$24</f>
        <v>592.732124341677</v>
      </c>
      <c r="I25" s="95" t="n">
        <f aca="false">[9]FINANCIALS!J$16+[9]FINANCIALS!J$18+[9]FINANCIALS!J$19+[9]FINANCIALS!J$24</f>
        <v>609.00246062985</v>
      </c>
      <c r="J25" s="95" t="n">
        <f aca="false">[9]FINANCIALS!K$16+[9]FINANCIALS!K$18+[9]FINANCIALS!K$19+[9]FINANCIALS!K$24</f>
        <v>625.709441577087</v>
      </c>
      <c r="K25" s="95" t="n">
        <f aca="false">[9]FINANCIALS!L$16+[9]FINANCIALS!L$18+[9]FINANCIALS!L$19+[9]FINANCIALS!L$24</f>
        <v>642.86773019877</v>
      </c>
      <c r="L25" s="95" t="n">
        <f aca="false">[9]FINANCIALS!M$16+[9]FINANCIALS!M$18+[9]FINANCIALS!M$19+[9]FINANCIALS!M$24</f>
        <v>660.489228193568</v>
      </c>
      <c r="M25" s="95" t="n">
        <f aca="false">[9]FINANCIALS!N$16+[9]FINANCIALS!N$18+[9]FINANCIALS!N$19+[9]FINANCIALS!N$24</f>
        <v>719.148416262392</v>
      </c>
      <c r="N25" s="95" t="n">
        <f aca="false">[9]FINANCIALS!O$16+[9]FINANCIALS!O$18+[9]FINANCIALS!O$19+[9]FINANCIALS!O$24</f>
        <v>738.961333453722</v>
      </c>
      <c r="O25" s="95" t="n">
        <f aca="false">[9]FINANCIALS!P$16+[9]FINANCIALS!P$18+[9]FINANCIALS!P$19+[9]FINANCIALS!P$24</f>
        <v>759.309101988373</v>
      </c>
      <c r="P25" s="95" t="n">
        <f aca="false">[9]FINANCIALS!Q$16+[9]FINANCIALS!Q$18+[9]FINANCIALS!Q$19+[9]FINANCIALS!Q$24</f>
        <v>780.981216097721</v>
      </c>
      <c r="Q25" s="95" t="n">
        <f aca="false">[9]FINANCIALS!R$16+[9]FINANCIALS!R$18+[9]FINANCIALS!R$19+[9]FINANCIALS!R$24</f>
        <v>803.259534210771</v>
      </c>
      <c r="R25" s="95" t="n">
        <f aca="false">[9]FINANCIALS!S$16+[9]FINANCIALS!S$18+[9]FINANCIALS!S$19+[9]FINANCIALS!S$24</f>
        <v>873.351181727495</v>
      </c>
      <c r="S25" s="95" t="n">
        <f aca="false">[9]FINANCIALS!T$16+[9]FINANCIALS!T$18+[9]FINANCIALS!T$19+[9]FINANCIALS!T$24</f>
        <v>898.351103728203</v>
      </c>
      <c r="T25" s="95" t="n">
        <f aca="false">[9]FINANCIALS!U$16+[9]FINANCIALS!U$18+[9]FINANCIALS!U$19+[9]FINANCIALS!U$24</f>
        <v>924.050858066139</v>
      </c>
      <c r="U25" s="95" t="n">
        <f aca="false">[9]FINANCIALS!V$16+[9]FINANCIALS!V$18+[9]FINANCIALS!V$19+[9]FINANCIALS!V$24</f>
        <v>950.470037038008</v>
      </c>
      <c r="V25" s="95" t="n">
        <f aca="false">[9]FINANCIALS!W$16+[9]FINANCIALS!W$18+[9]FINANCIALS!W$19+[9]FINANCIALS!W$24</f>
        <v>977.628781301585</v>
      </c>
      <c r="W25" s="95" t="n">
        <f aca="false">[9]FINANCIALS!X$16+[9]FINANCIALS!X$18+[9]FINANCIALS!X$19+[9]FINANCIALS!X$24</f>
        <v>1005.54779573609</v>
      </c>
      <c r="X25" s="95" t="n">
        <f aca="false">[9]FINANCIALS!Y$16+[9]FINANCIALS!Y$18+[9]FINANCIALS!Y$19+[9]FINANCIALS!Y$24</f>
        <v>1034.24836473048</v>
      </c>
      <c r="Y25" s="95" t="n">
        <f aca="false">[9]FINANCIALS!Z$16+[9]FINANCIALS!Z$18+[9]FINANCIALS!Z$19+[9]FINANCIALS!Z$24</f>
        <v>1063.75236857888</v>
      </c>
      <c r="AA25" s="96" t="n">
        <f aca="false">SUM(F25:Y25)</f>
        <v>15587.0897046145</v>
      </c>
      <c r="AB25" s="97" t="n">
        <f aca="false">AA25*$C$60</f>
        <v>15587.0897046145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 t="n">
        <f aca="false">[9]FINANCIALS!F$20</f>
        <v>65.943116</v>
      </c>
      <c r="F28" s="95" t="n">
        <f aca="false">[9]FINANCIALS!G$20</f>
        <v>67.789523248</v>
      </c>
      <c r="G28" s="95" t="n">
        <f aca="false">[9]FINANCIALS!H$20</f>
        <v>69.687629898944</v>
      </c>
      <c r="H28" s="95" t="n">
        <f aca="false">[9]FINANCIALS!I$20</f>
        <v>71.5691959062155</v>
      </c>
      <c r="I28" s="95" t="n">
        <f aca="false">[9]FINANCIALS!J$20</f>
        <v>73.5015641956833</v>
      </c>
      <c r="J28" s="95" t="n">
        <f aca="false">[9]FINANCIALS!K$20</f>
        <v>75.4861064289668</v>
      </c>
      <c r="K28" s="95" t="n">
        <f aca="false">[9]FINANCIALS!L$20</f>
        <v>77.5242313025489</v>
      </c>
      <c r="L28" s="95" t="n">
        <f aca="false">[9]FINANCIALS!M$20</f>
        <v>79.6173855477177</v>
      </c>
      <c r="M28" s="95" t="n">
        <f aca="false">[9]FINANCIALS!N$20</f>
        <v>81.7670549575061</v>
      </c>
      <c r="N28" s="95" t="n">
        <f aca="false">[9]FINANCIALS!O$20</f>
        <v>83.9747654413587</v>
      </c>
      <c r="O28" s="95" t="n">
        <f aca="false">[9]FINANCIALS!P$20</f>
        <v>86.2420841082754</v>
      </c>
      <c r="P28" s="95" t="n">
        <f aca="false">[9]FINANCIALS!Q$20</f>
        <v>88.6568624633071</v>
      </c>
      <c r="Q28" s="95" t="n">
        <f aca="false">[9]FINANCIALS!R$20</f>
        <v>91.1392546122797</v>
      </c>
      <c r="R28" s="95" t="n">
        <f aca="false">[9]FINANCIALS!S$20</f>
        <v>93.6911537414235</v>
      </c>
      <c r="S28" s="95" t="n">
        <f aca="false">[9]FINANCIALS!T$20</f>
        <v>96.3145060461834</v>
      </c>
      <c r="T28" s="95" t="n">
        <f aca="false">[9]FINANCIALS!U$20</f>
        <v>99.0113122154765</v>
      </c>
      <c r="U28" s="95" t="n">
        <f aca="false">[9]FINANCIALS!V$20</f>
        <v>101.78362895751</v>
      </c>
      <c r="V28" s="95" t="n">
        <f aca="false">[9]FINANCIALS!W$20</f>
        <v>104.63357056832</v>
      </c>
      <c r="W28" s="95" t="n">
        <f aca="false">[9]FINANCIALS!X$20</f>
        <v>107.563310544233</v>
      </c>
      <c r="X28" s="95" t="n">
        <f aca="false">[9]FINANCIALS!Y$20</f>
        <v>110.575083239472</v>
      </c>
      <c r="Y28" s="95" t="n">
        <f aca="false">[9]FINANCIALS!Z$20</f>
        <v>113.671185570177</v>
      </c>
      <c r="AA28" s="96" t="n">
        <f aca="false">SUM(F28:Y28)</f>
        <v>1774.1994089936</v>
      </c>
      <c r="AB28" s="97" t="n">
        <f aca="false">AA28*$C$60</f>
        <v>1774.1994089936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 t="n">
        <f aca="false">[9]FINANCIALS!F$21</f>
        <v>42.27136</v>
      </c>
      <c r="F29" s="95" t="n">
        <f aca="false">[9]FINANCIALS!G$21</f>
        <v>43.45495808</v>
      </c>
      <c r="G29" s="95" t="n">
        <f aca="false">[9]FINANCIALS!H$21</f>
        <v>44.67169690624</v>
      </c>
      <c r="H29" s="95" t="n">
        <f aca="false">[9]FINANCIALS!I$21</f>
        <v>45.8778327227085</v>
      </c>
      <c r="I29" s="95" t="n">
        <f aca="false">[9]FINANCIALS!J$21</f>
        <v>47.1165342062216</v>
      </c>
      <c r="J29" s="95" t="n">
        <f aca="false">[9]FINANCIALS!K$21</f>
        <v>48.3886806297896</v>
      </c>
      <c r="K29" s="95" t="n">
        <f aca="false">[9]FINANCIALS!L$21</f>
        <v>49.6951750067939</v>
      </c>
      <c r="L29" s="95" t="n">
        <f aca="false">[9]FINANCIALS!M$21</f>
        <v>51.0369447319773</v>
      </c>
      <c r="M29" s="95" t="n">
        <f aca="false">[9]FINANCIALS!N$21</f>
        <v>52.4149422397407</v>
      </c>
      <c r="N29" s="95" t="n">
        <f aca="false">[9]FINANCIALS!O$21</f>
        <v>53.8301456802137</v>
      </c>
      <c r="O29" s="95" t="n">
        <f aca="false">[9]FINANCIALS!P$21</f>
        <v>55.2835596135795</v>
      </c>
      <c r="P29" s="95" t="n">
        <f aca="false">[9]FINANCIALS!Q$21</f>
        <v>56.8314992827597</v>
      </c>
      <c r="Q29" s="95" t="n">
        <f aca="false">[9]FINANCIALS!R$21</f>
        <v>58.422781262677</v>
      </c>
      <c r="R29" s="95" t="n">
        <f aca="false">[9]FINANCIALS!S$21</f>
        <v>60.0586191380319</v>
      </c>
      <c r="S29" s="95" t="n">
        <f aca="false">[9]FINANCIALS!T$21</f>
        <v>61.7402604738968</v>
      </c>
      <c r="T29" s="95" t="n">
        <f aca="false">[9]FINANCIALS!U$21</f>
        <v>63.468987767166</v>
      </c>
      <c r="U29" s="95" t="n">
        <f aca="false">[9]FINANCIALS!V$21</f>
        <v>65.2461194246466</v>
      </c>
      <c r="V29" s="95" t="n">
        <f aca="false">[9]FINANCIALS!W$21</f>
        <v>67.0730107685367</v>
      </c>
      <c r="W29" s="95" t="n">
        <f aca="false">[9]FINANCIALS!X$21</f>
        <v>68.9510550700557</v>
      </c>
      <c r="X29" s="95" t="n">
        <f aca="false">[9]FINANCIALS!Y$21</f>
        <v>70.8816846120173</v>
      </c>
      <c r="Y29" s="95" t="n">
        <f aca="false">[9]FINANCIALS!Z$21</f>
        <v>72.8663717811538</v>
      </c>
      <c r="AA29" s="96" t="n">
        <f aca="false">SUM(F29:Y29)</f>
        <v>1137.31085939821</v>
      </c>
      <c r="AB29" s="97" t="n">
        <f aca="false">AA29*$C$60</f>
        <v>1137.31085939821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 t="n">
        <f aca="false">[9]FINANCIALS!F$17</f>
        <v>319.452928084958</v>
      </c>
      <c r="F31" s="95" t="n">
        <f aca="false">[9]FINANCIALS!G$17</f>
        <v>283.620008985078</v>
      </c>
      <c r="G31" s="95" t="n">
        <f aca="false">[9]FINANCIALS!H$17</f>
        <v>247.787089885198</v>
      </c>
      <c r="H31" s="95" t="n">
        <f aca="false">[9]FINANCIALS!I$17</f>
        <v>211.954170785318</v>
      </c>
      <c r="I31" s="95" t="n">
        <f aca="false">[9]FINANCIALS!J$17</f>
        <v>176.121251685438</v>
      </c>
      <c r="J31" s="95" t="n">
        <f aca="false">[9]FINANCIALS!K$17</f>
        <v>140.288332585558</v>
      </c>
      <c r="K31" s="95" t="n">
        <f aca="false">[9]FINANCIALS!L$17</f>
        <v>104.455413485678</v>
      </c>
      <c r="L31" s="95" t="n">
        <f aca="false">[9]FINANCIALS!M$17</f>
        <v>71.66583819976</v>
      </c>
      <c r="M31" s="95" t="n">
        <f aca="false">[9]FINANCIALS!N$17</f>
        <v>71.66583819976</v>
      </c>
      <c r="N31" s="95" t="n">
        <f aca="false">[9]FINANCIALS!O$17</f>
        <v>71.66583819976</v>
      </c>
      <c r="O31" s="95" t="n">
        <f aca="false">[9]FINANCIALS!P$17</f>
        <v>71.66583819976</v>
      </c>
      <c r="P31" s="95" t="n">
        <f aca="false">[9]FINANCIALS!Q$17</f>
        <v>71.66583819976</v>
      </c>
      <c r="Q31" s="95" t="n">
        <f aca="false">[9]FINANCIALS!R$17</f>
        <v>71.66583819976</v>
      </c>
      <c r="R31" s="95" t="n">
        <f aca="false">[9]FINANCIALS!S$17</f>
        <v>71.66583819976</v>
      </c>
      <c r="S31" s="95" t="n">
        <f aca="false">[9]FINANCIALS!T$17</f>
        <v>71.66583819976</v>
      </c>
      <c r="T31" s="95" t="n">
        <f aca="false">[9]FINANCIALS!U$17</f>
        <v>71.66583819976</v>
      </c>
      <c r="U31" s="95" t="n">
        <f aca="false">[9]FINANCIALS!V$17</f>
        <v>71.66583819976</v>
      </c>
      <c r="V31" s="95" t="n">
        <f aca="false">[9]FINANCIALS!W$17</f>
        <v>71.66583819976</v>
      </c>
      <c r="W31" s="95" t="n">
        <f aca="false">[9]FINANCIALS!X$17</f>
        <v>71.66583819976</v>
      </c>
      <c r="X31" s="95" t="n">
        <f aca="false">[9]FINANCIALS!Y$17</f>
        <v>71.66583819976</v>
      </c>
      <c r="Y31" s="95" t="n">
        <f aca="false">[9]FINANCIALS!Z$17</f>
        <v>71.66583819976</v>
      </c>
      <c r="AA31" s="96" t="n">
        <f aca="false">SUM(F31:Y31)</f>
        <v>2167.54800220891</v>
      </c>
      <c r="AB31" s="97" t="n">
        <f aca="false">AA31*$C$60</f>
        <v>2167.54800220891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 t="n">
        <f aca="false">[9]FINANCIALS!F$23</f>
        <v>42.148</v>
      </c>
      <c r="F34" s="95" t="n">
        <f aca="false">[9]FINANCIALS!G$23</f>
        <v>43.328144</v>
      </c>
      <c r="G34" s="95" t="n">
        <f aca="false">[9]FINANCIALS!H$23</f>
        <v>44.541332032</v>
      </c>
      <c r="H34" s="95" t="n">
        <f aca="false">[9]FINANCIALS!I$23</f>
        <v>45.788489328896</v>
      </c>
      <c r="I34" s="95" t="n">
        <f aca="false">[9]FINANCIALS!J$23</f>
        <v>47.0247785407762</v>
      </c>
      <c r="J34" s="95" t="n">
        <f aca="false">[9]FINANCIALS!K$23</f>
        <v>48.2944475613771</v>
      </c>
      <c r="K34" s="95" t="n">
        <f aca="false">[9]FINANCIALS!L$23</f>
        <v>49.5983976455343</v>
      </c>
      <c r="L34" s="95" t="n">
        <f aca="false">[9]FINANCIALS!M$23</f>
        <v>50.9375543819637</v>
      </c>
      <c r="M34" s="95" t="n">
        <f aca="false">[9]FINANCIALS!N$23</f>
        <v>52.3128683502768</v>
      </c>
      <c r="N34" s="95" t="n">
        <f aca="false">[9]FINANCIALS!O$23</f>
        <v>53.7253157957342</v>
      </c>
      <c r="O34" s="95" t="n">
        <f aca="false">[9]FINANCIALS!P$23</f>
        <v>55.175899322219</v>
      </c>
      <c r="P34" s="95" t="n">
        <f aca="false">[9]FINANCIALS!Q$23</f>
        <v>56.665648603919</v>
      </c>
      <c r="Q34" s="95" t="n">
        <f aca="false">[9]FINANCIALS!R$23</f>
        <v>58.2522867648287</v>
      </c>
      <c r="R34" s="95" t="n">
        <f aca="false">[9]FINANCIALS!S$23</f>
        <v>59.8833507942439</v>
      </c>
      <c r="S34" s="95" t="n">
        <f aca="false">[9]FINANCIALS!T$23</f>
        <v>61.5600846164827</v>
      </c>
      <c r="T34" s="95" t="n">
        <f aca="false">[9]FINANCIALS!U$23</f>
        <v>63.2837669857442</v>
      </c>
      <c r="U34" s="95" t="n">
        <f aca="false">[9]FINANCIALS!V$23</f>
        <v>65.0557124613451</v>
      </c>
      <c r="V34" s="95" t="n">
        <f aca="false">[9]FINANCIALS!W$23</f>
        <v>66.8772724102628</v>
      </c>
      <c r="W34" s="95" t="n">
        <f aca="false">[9]FINANCIALS!X$23</f>
        <v>68.7498360377501</v>
      </c>
      <c r="X34" s="95" t="n">
        <f aca="false">[9]FINANCIALS!Y$23</f>
        <v>70.6748314468071</v>
      </c>
      <c r="Y34" s="95" t="n">
        <f aca="false">[9]FINANCIALS!Z$23</f>
        <v>72.6537267273177</v>
      </c>
      <c r="AA34" s="96" t="n">
        <f aca="false">SUM(F34:Y34)</f>
        <v>1134.38374380748</v>
      </c>
      <c r="AB34" s="97" t="n">
        <f aca="false">AA34*$C$60</f>
        <v>1134.38374380748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810.339826366883</v>
      </c>
      <c r="F36" s="81" t="n">
        <f aca="false">SUM(F24:F35)</f>
        <v>788.529335366603</v>
      </c>
      <c r="G36" s="81" t="n">
        <f aca="false">SUM(G24:G35)</f>
        <v>983.579674422518</v>
      </c>
      <c r="H36" s="81" t="n">
        <f aca="false">SUM(H24:H35)</f>
        <v>967.921813084814</v>
      </c>
      <c r="I36" s="81" t="n">
        <f aca="false">SUM(I24:I35)</f>
        <v>952.766589257968</v>
      </c>
      <c r="J36" s="81" t="n">
        <f aca="false">SUM(J24:J35)</f>
        <v>938.167008782778</v>
      </c>
      <c r="K36" s="81" t="n">
        <f aca="false">SUM(K24:K35)</f>
        <v>924.140947639324</v>
      </c>
      <c r="L36" s="81" t="n">
        <f aca="false">SUM(L24:L35)</f>
        <v>913.746951054987</v>
      </c>
      <c r="M36" s="81" t="n">
        <f aca="false">SUM(M24:M35)</f>
        <v>977.309120009675</v>
      </c>
      <c r="N36" s="81" t="n">
        <f aca="false">SUM(N24:N35)</f>
        <v>1002.15739857079</v>
      </c>
      <c r="O36" s="81" t="n">
        <f aca="false">SUM(O24:O35)</f>
        <v>1027.67648323221</v>
      </c>
      <c r="P36" s="81" t="n">
        <f aca="false">SUM(P24:P35)</f>
        <v>1054.80106464747</v>
      </c>
      <c r="Q36" s="81" t="n">
        <f aca="false">SUM(Q24:Q35)</f>
        <v>1082.73969505032</v>
      </c>
      <c r="R36" s="81" t="n">
        <f aca="false">SUM(R24:R35)</f>
        <v>1158.65014360095</v>
      </c>
      <c r="S36" s="81" t="n">
        <f aca="false">SUM(S24:S35)</f>
        <v>1189.63179306453</v>
      </c>
      <c r="T36" s="81" t="n">
        <f aca="false">SUM(T24:T35)</f>
        <v>1221.48076323429</v>
      </c>
      <c r="U36" s="81" t="n">
        <f aca="false">SUM(U24:U35)</f>
        <v>1254.22133608127</v>
      </c>
      <c r="V36" s="81" t="n">
        <f aca="false">SUM(V24:V35)</f>
        <v>1287.87847324846</v>
      </c>
      <c r="W36" s="81" t="n">
        <f aca="false">SUM(W24:W35)</f>
        <v>1322.47783558789</v>
      </c>
      <c r="X36" s="81" t="n">
        <f aca="false">SUM(X24:X35)</f>
        <v>1358.04580222854</v>
      </c>
      <c r="Y36" s="81" t="n">
        <f aca="false">SUM(Y24:Y35)</f>
        <v>1394.60949085729</v>
      </c>
      <c r="AA36" s="96" t="n">
        <f aca="false">SUM(F36:Y36)</f>
        <v>21800.5317190227</v>
      </c>
      <c r="AB36" s="97" t="n">
        <f aca="false">AA36*$C$60</f>
        <v>21800.5317190227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0.25344521168011</v>
      </c>
      <c r="F37" s="104" t="n">
        <f aca="false">F36/F20</f>
        <v>0.238897469168263</v>
      </c>
      <c r="G37" s="104" t="n">
        <f aca="false">G36/G20</f>
        <v>0.290602654191102</v>
      </c>
      <c r="H37" s="104" t="n">
        <f aca="false">H36/H20</f>
        <v>0.27740420830129</v>
      </c>
      <c r="I37" s="104" t="n">
        <f aca="false">I36/I20</f>
        <v>0.264896665866255</v>
      </c>
      <c r="J37" s="104" t="n">
        <f aca="false">J36/J20</f>
        <v>0.253076024001019</v>
      </c>
      <c r="K37" s="104" t="n">
        <f aca="false">K36/K20</f>
        <v>0.241899344046967</v>
      </c>
      <c r="L37" s="104" t="n">
        <f aca="false">L36/L20</f>
        <v>0.232109507346211</v>
      </c>
      <c r="M37" s="104" t="n">
        <f aca="false">M36/M20</f>
        <v>0.240942191732399</v>
      </c>
      <c r="N37" s="104" t="n">
        <f aca="false">N36/N20</f>
        <v>0.239813002706563</v>
      </c>
      <c r="O37" s="104" t="n">
        <f aca="false">O36/O20</f>
        <v>0.238720489852697</v>
      </c>
      <c r="P37" s="104" t="n">
        <f aca="false">P36/P20</f>
        <v>0.23761116910865</v>
      </c>
      <c r="Q37" s="104" t="n">
        <f aca="false">Q36/Q20</f>
        <v>0.23655160069068</v>
      </c>
      <c r="R37" s="104" t="n">
        <f aca="false">R36/R20</f>
        <v>0.245527873886704</v>
      </c>
      <c r="S37" s="104" t="n">
        <f aca="false">S36/S20</f>
        <v>0.244538613404217</v>
      </c>
      <c r="T37" s="104" t="n">
        <f aca="false">T36/T20</f>
        <v>0.243581778793284</v>
      </c>
      <c r="U37" s="104" t="n">
        <f aca="false">U36/U20</f>
        <v>0.242656155232393</v>
      </c>
      <c r="V37" s="104" t="n">
        <f aca="false">V36/V20</f>
        <v>0.241760582693138</v>
      </c>
      <c r="W37" s="104" t="n">
        <f aca="false">W36/W20</f>
        <v>0.240893952460576</v>
      </c>
      <c r="X37" s="104" t="n">
        <f aca="false">X36/X20</f>
        <v>0.240055204831189</v>
      </c>
      <c r="Y37" s="104" t="n">
        <f aca="false">Y36/Y20</f>
        <v>0.23924332632866</v>
      </c>
      <c r="AA37" s="96" t="n">
        <f aca="false">SUM(F37:Y37)</f>
        <v>4.93078181464226</v>
      </c>
      <c r="AB37" s="97" t="n">
        <f aca="false">AA37*$C$60</f>
        <v>4.93078181464226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2386.95800772938</v>
      </c>
      <c r="F39" s="105" t="n">
        <f aca="false">F20-F36</f>
        <v>2512.17258546964</v>
      </c>
      <c r="G39" s="105" t="n">
        <f aca="false">G20-G36</f>
        <v>2401.04073505148</v>
      </c>
      <c r="H39" s="105" t="n">
        <f aca="false">H20-H36</f>
        <v>2521.28917982683</v>
      </c>
      <c r="I39" s="105" t="n">
        <f aca="false">I20-I36</f>
        <v>2643.98154700968</v>
      </c>
      <c r="J39" s="105" t="n">
        <f aca="false">J20-J36</f>
        <v>2768.88905267566</v>
      </c>
      <c r="K39" s="105" t="n">
        <f aca="false">K20-K36</f>
        <v>2896.21231243357</v>
      </c>
      <c r="L39" s="105" t="n">
        <f aca="false">L20-L36</f>
        <v>3022.95931101146</v>
      </c>
      <c r="M39" s="105" t="n">
        <f aca="false">M20-M36</f>
        <v>3078.88839767173</v>
      </c>
      <c r="N39" s="105" t="n">
        <f aca="false">N20-N36</f>
        <v>3176.7544504962</v>
      </c>
      <c r="O39" s="105" t="n">
        <f aca="false">O20-O36</f>
        <v>3277.25973680629</v>
      </c>
      <c r="P39" s="105" t="n">
        <f aca="false">P20-P36</f>
        <v>3384.38867800789</v>
      </c>
      <c r="Q39" s="105" t="n">
        <f aca="false">Q20-Q36</f>
        <v>3494.44216247653</v>
      </c>
      <c r="R39" s="105" t="n">
        <f aca="false">R20-R36</f>
        <v>3560.36658252278</v>
      </c>
      <c r="S39" s="105" t="n">
        <f aca="false">S20-S36</f>
        <v>3675.16962419915</v>
      </c>
      <c r="T39" s="105" t="n">
        <f aca="false">T20-T36</f>
        <v>3793.18317955141</v>
      </c>
      <c r="U39" s="105" t="n">
        <f aca="false">U20-U36</f>
        <v>3914.49707075285</v>
      </c>
      <c r="V39" s="105" t="n">
        <f aca="false">V20-V36</f>
        <v>4039.20362963984</v>
      </c>
      <c r="W39" s="105" t="n">
        <f aca="false">W20-W36</f>
        <v>4167.39778013276</v>
      </c>
      <c r="X39" s="105" t="n">
        <f aca="false">X20-X36</f>
        <v>4299.17709857687</v>
      </c>
      <c r="Y39" s="105" t="n">
        <f aca="false">Y20-Y36</f>
        <v>4434.64189206925</v>
      </c>
      <c r="Z39" s="106"/>
      <c r="AA39" s="96" t="n">
        <f aca="false">SUM(F39:Y39)</f>
        <v>67061.9150063819</v>
      </c>
      <c r="AB39" s="97" t="n">
        <f aca="false">AA39*$C$60</f>
        <v>67061.9150063819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1320</v>
      </c>
      <c r="G41" s="81" t="n">
        <f aca="false">+G109</f>
        <v>1320</v>
      </c>
      <c r="H41" s="81" t="n">
        <f aca="false">+H109</f>
        <v>1320</v>
      </c>
      <c r="I41" s="81" t="n">
        <f aca="false">+I109</f>
        <v>1320</v>
      </c>
      <c r="J41" s="81" t="n">
        <f aca="false">+J109</f>
        <v>1320</v>
      </c>
      <c r="K41" s="81" t="n">
        <f aca="false">+K109</f>
        <v>1320</v>
      </c>
      <c r="L41" s="81" t="n">
        <f aca="false">+L109</f>
        <v>1320</v>
      </c>
      <c r="M41" s="81" t="n">
        <f aca="false">+M109</f>
        <v>1320</v>
      </c>
      <c r="N41" s="81" t="n">
        <f aca="false">+N109</f>
        <v>1320</v>
      </c>
      <c r="O41" s="81" t="n">
        <f aca="false">+O109</f>
        <v>1320</v>
      </c>
      <c r="P41" s="81" t="n">
        <f aca="false">+P109</f>
        <v>1320</v>
      </c>
      <c r="Q41" s="81" t="n">
        <f aca="false">+Q109</f>
        <v>1320</v>
      </c>
      <c r="R41" s="81" t="n">
        <f aca="false">+R109</f>
        <v>1320</v>
      </c>
      <c r="S41" s="81" t="n">
        <f aca="false">+S109</f>
        <v>1320</v>
      </c>
      <c r="T41" s="81" t="n">
        <f aca="false">+T109</f>
        <v>1320</v>
      </c>
      <c r="U41" s="81" t="n">
        <f aca="false">+U109</f>
        <v>1320</v>
      </c>
      <c r="V41" s="81" t="n">
        <f aca="false">+V109</f>
        <v>1320</v>
      </c>
      <c r="W41" s="81" t="n">
        <f aca="false">+W109</f>
        <v>1320</v>
      </c>
      <c r="X41" s="81" t="n">
        <f aca="false">+X109</f>
        <v>1320</v>
      </c>
      <c r="Y41" s="81" t="n">
        <f aca="false">+Y109</f>
        <v>1320</v>
      </c>
      <c r="AA41" s="96" t="n">
        <f aca="false">SUM(F41:Y41)</f>
        <v>26400</v>
      </c>
      <c r="AB41" s="97" t="n">
        <f aca="false">AA41*$C$60</f>
        <v>26400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2386.95800772938</v>
      </c>
      <c r="F44" s="105" t="n">
        <f aca="false">F39-F41</f>
        <v>1192.17258546964</v>
      </c>
      <c r="G44" s="105" t="n">
        <f aca="false">G39-G41</f>
        <v>1081.04073505148</v>
      </c>
      <c r="H44" s="105" t="n">
        <f aca="false">H39-H41</f>
        <v>1201.28917982683</v>
      </c>
      <c r="I44" s="105" t="n">
        <f aca="false">I39-I41</f>
        <v>1323.98154700968</v>
      </c>
      <c r="J44" s="105" t="n">
        <f aca="false">J39-J41</f>
        <v>1448.88905267566</v>
      </c>
      <c r="K44" s="105" t="n">
        <f aca="false">K39-K41</f>
        <v>1576.21231243357</v>
      </c>
      <c r="L44" s="105" t="n">
        <f aca="false">L39-L41</f>
        <v>1702.95931101146</v>
      </c>
      <c r="M44" s="105" t="n">
        <f aca="false">M39-M41</f>
        <v>1758.88839767173</v>
      </c>
      <c r="N44" s="105" t="n">
        <f aca="false">N39-N41</f>
        <v>1856.7544504962</v>
      </c>
      <c r="O44" s="105" t="n">
        <f aca="false">O39-O41</f>
        <v>1957.25973680629</v>
      </c>
      <c r="P44" s="105" t="n">
        <f aca="false">P39-P41</f>
        <v>2064.38867800789</v>
      </c>
      <c r="Q44" s="105" t="n">
        <f aca="false">Q39-Q41</f>
        <v>2174.44216247653</v>
      </c>
      <c r="R44" s="105" t="n">
        <f aca="false">R39-R41</f>
        <v>2240.36658252278</v>
      </c>
      <c r="S44" s="105" t="n">
        <f aca="false">S39-S41</f>
        <v>2355.16962419915</v>
      </c>
      <c r="T44" s="105" t="n">
        <f aca="false">T39-T41</f>
        <v>2473.18317955141</v>
      </c>
      <c r="U44" s="105" t="n">
        <f aca="false">U39-U41</f>
        <v>2594.49707075285</v>
      </c>
      <c r="V44" s="105" t="n">
        <f aca="false">V39-V41</f>
        <v>2719.20362963984</v>
      </c>
      <c r="W44" s="105" t="n">
        <f aca="false">W39-W41</f>
        <v>2847.39778013276</v>
      </c>
      <c r="X44" s="105" t="n">
        <f aca="false">X39-X41</f>
        <v>2979.17709857687</v>
      </c>
      <c r="Y44" s="105" t="n">
        <f aca="false">Y39-Y41</f>
        <v>3114.64189206925</v>
      </c>
      <c r="Z44" s="106"/>
      <c r="AA44" s="96" t="n">
        <f aca="false">SUM(F44:Y44)</f>
        <v>40661.9150063819</v>
      </c>
      <c r="AB44" s="97" t="n">
        <f aca="false">AA44*$C$60</f>
        <v>40661.9150063819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v>0</v>
      </c>
      <c r="F46" s="95" t="n">
        <v>0</v>
      </c>
      <c r="G46" s="95" t="n">
        <v>0</v>
      </c>
      <c r="H46" s="95" t="n">
        <v>0</v>
      </c>
      <c r="I46" s="95" t="n">
        <v>0</v>
      </c>
      <c r="J46" s="95" t="n">
        <v>0</v>
      </c>
      <c r="K46" s="95" t="n">
        <v>0</v>
      </c>
      <c r="L46" s="95" t="n">
        <v>0</v>
      </c>
      <c r="M46" s="95" t="n">
        <v>0</v>
      </c>
      <c r="N46" s="95" t="n">
        <v>0</v>
      </c>
      <c r="O46" s="95" t="n">
        <v>0</v>
      </c>
      <c r="P46" s="95" t="n">
        <v>0</v>
      </c>
      <c r="Q46" s="95" t="n">
        <v>0</v>
      </c>
      <c r="R46" s="95" t="n">
        <v>0</v>
      </c>
      <c r="S46" s="95" t="n">
        <v>0</v>
      </c>
      <c r="T46" s="95" t="n">
        <v>0</v>
      </c>
      <c r="U46" s="95" t="n">
        <v>0</v>
      </c>
      <c r="V46" s="95" t="n">
        <v>0</v>
      </c>
      <c r="W46" s="95" t="n">
        <v>0</v>
      </c>
      <c r="X46" s="95" t="n">
        <v>0</v>
      </c>
      <c r="Y46" s="95" t="n">
        <v>0</v>
      </c>
      <c r="AA46" s="96" t="n">
        <f aca="false">SUM(F46:Y46)</f>
        <v>0</v>
      </c>
      <c r="AB46" s="97" t="n">
        <f aca="false">AA46*$C$60</f>
        <v>0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2386.95800772938</v>
      </c>
      <c r="F49" s="105" t="n">
        <f aca="false">F44-F46</f>
        <v>1192.17258546964</v>
      </c>
      <c r="G49" s="105" t="n">
        <f aca="false">G44-G46</f>
        <v>1081.04073505148</v>
      </c>
      <c r="H49" s="105" t="n">
        <f aca="false">H44-H46</f>
        <v>1201.28917982683</v>
      </c>
      <c r="I49" s="105" t="n">
        <f aca="false">I44-I46</f>
        <v>1323.98154700968</v>
      </c>
      <c r="J49" s="105" t="n">
        <f aca="false">J44-J46</f>
        <v>1448.88905267566</v>
      </c>
      <c r="K49" s="105" t="n">
        <f aca="false">K44-K46</f>
        <v>1576.21231243357</v>
      </c>
      <c r="L49" s="105" t="n">
        <f aca="false">L44-L46</f>
        <v>1702.95931101146</v>
      </c>
      <c r="M49" s="105" t="n">
        <f aca="false">M44-M46</f>
        <v>1758.88839767173</v>
      </c>
      <c r="N49" s="105" t="n">
        <f aca="false">N44-N46</f>
        <v>1856.7544504962</v>
      </c>
      <c r="O49" s="105" t="n">
        <f aca="false">O44-O46</f>
        <v>1957.25973680629</v>
      </c>
      <c r="P49" s="105" t="n">
        <f aca="false">P44-P46</f>
        <v>2064.38867800789</v>
      </c>
      <c r="Q49" s="105" t="n">
        <f aca="false">Q44-Q46</f>
        <v>2174.44216247653</v>
      </c>
      <c r="R49" s="105" t="n">
        <f aca="false">R44-R46</f>
        <v>2240.36658252278</v>
      </c>
      <c r="S49" s="105" t="n">
        <f aca="false">S44-S46</f>
        <v>2355.16962419915</v>
      </c>
      <c r="T49" s="105" t="n">
        <f aca="false">T44-T46</f>
        <v>2473.18317955141</v>
      </c>
      <c r="U49" s="105" t="n">
        <f aca="false">U44-U46</f>
        <v>2594.49707075285</v>
      </c>
      <c r="V49" s="105" t="n">
        <f aca="false">V44-V46</f>
        <v>2719.20362963984</v>
      </c>
      <c r="W49" s="105" t="n">
        <f aca="false">W44-W46</f>
        <v>2847.39778013276</v>
      </c>
      <c r="X49" s="105" t="n">
        <f aca="false">X44-X46</f>
        <v>2979.17709857687</v>
      </c>
      <c r="Y49" s="105" t="n">
        <f aca="false">Y44-Y46</f>
        <v>3114.64189206925</v>
      </c>
      <c r="Z49" s="106"/>
      <c r="AA49" s="96" t="n">
        <f aca="false">SUM(F49:Y49)</f>
        <v>40661.9150063819</v>
      </c>
      <c r="AB49" s="97" t="n">
        <f aca="false">AA49*$C$60</f>
        <v>40661.9150063819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0.05</v>
      </c>
      <c r="D51" s="81"/>
      <c r="E51" s="81" t="n">
        <f aca="false">E49*-$C$51</f>
        <v>-119.347900386469</v>
      </c>
      <c r="F51" s="81" t="n">
        <f aca="false">F49*-$C$51</f>
        <v>-59.608629273482</v>
      </c>
      <c r="G51" s="107" t="n">
        <f aca="false">G49*-$C$51</f>
        <v>-54.0520367525741</v>
      </c>
      <c r="H51" s="81" t="n">
        <f aca="false">H49*-$C$51</f>
        <v>-60.0644589913415</v>
      </c>
      <c r="I51" s="81" t="n">
        <f aca="false">I49*-$C$51</f>
        <v>-66.1990773504842</v>
      </c>
      <c r="J51" s="81" t="n">
        <f aca="false">J49*-$C$51</f>
        <v>-72.4444526337832</v>
      </c>
      <c r="K51" s="81" t="n">
        <f aca="false">K49*-$C$51</f>
        <v>-78.8106156216787</v>
      </c>
      <c r="L51" s="81" t="n">
        <f aca="false">L49*-$C$51</f>
        <v>-85.147965550573</v>
      </c>
      <c r="M51" s="81" t="n">
        <f aca="false">M49*-$C$51</f>
        <v>-87.9444198835865</v>
      </c>
      <c r="N51" s="81" t="n">
        <f aca="false">N49*-$C$51</f>
        <v>-92.83772252481</v>
      </c>
      <c r="O51" s="81" t="n">
        <f aca="false">O49*-$C$51</f>
        <v>-97.8629868403143</v>
      </c>
      <c r="P51" s="81" t="n">
        <f aca="false">P49*-$C$51</f>
        <v>-103.219433900394</v>
      </c>
      <c r="Q51" s="81" t="n">
        <f aca="false">Q49*-$C$51</f>
        <v>-108.722108123827</v>
      </c>
      <c r="R51" s="81" t="n">
        <f aca="false">R49*-$C$51</f>
        <v>-112.018329126139</v>
      </c>
      <c r="S51" s="81" t="n">
        <f aca="false">S49*-$C$51</f>
        <v>-117.758481209957</v>
      </c>
      <c r="T51" s="81" t="n">
        <f aca="false">T49*-$C$51</f>
        <v>-123.659158977571</v>
      </c>
      <c r="U51" s="81" t="n">
        <f aca="false">U49*-$C$51</f>
        <v>-129.724853537643</v>
      </c>
      <c r="V51" s="81" t="n">
        <f aca="false">V49*-$C$51</f>
        <v>-135.960181481992</v>
      </c>
      <c r="W51" s="81" t="n">
        <f aca="false">W49*-$C$51</f>
        <v>-142.369889006638</v>
      </c>
      <c r="X51" s="81" t="n">
        <f aca="false">X49*-$C$51</f>
        <v>-148.958854928844</v>
      </c>
      <c r="Y51" s="81" t="n">
        <f aca="false">Y49*-$C$51</f>
        <v>-155.732094603462</v>
      </c>
      <c r="AA51" s="96" t="n">
        <f aca="false">SUM(F51:Y51)</f>
        <v>-2033.09575031909</v>
      </c>
      <c r="AB51" s="97" t="n">
        <f aca="false">AA51*$C$60</f>
        <v>-2033.09575031909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575.41646243096</v>
      </c>
      <c r="F52" s="110" t="n">
        <f aca="false">((F49+F51)*-$C$52)+F56</f>
        <v>1048.74261533238</v>
      </c>
      <c r="G52" s="110" t="n">
        <f aca="false">((G49+G51)*-$C$52)+G56</f>
        <v>1085.69395559641</v>
      </c>
      <c r="H52" s="110" t="n">
        <f aca="false">((H49+H51)*-$C$52)+H56</f>
        <v>1121.77134770867</v>
      </c>
      <c r="I52" s="110" t="n">
        <f aca="false">((I49+I51)*-$C$52)+I56</f>
        <v>1080.97613562037</v>
      </c>
      <c r="J52" s="110" t="n">
        <f aca="false">((J49+J51)*-$C$52)+J56</f>
        <v>1115.50438998648</v>
      </c>
      <c r="K52" s="110" t="n">
        <f aca="false">((K49+K51)*-$C$52)+K56</f>
        <v>1149.22940611703</v>
      </c>
      <c r="L52" s="110" t="n">
        <f aca="false">((L49+L51)*-$C$52)+L56</f>
        <v>1107.08602908988</v>
      </c>
      <c r="M52" s="110" t="n">
        <f aca="false">((M49+M51)*-$C$52)+M56</f>
        <v>694.772916700202</v>
      </c>
      <c r="N52" s="110" t="n">
        <f aca="false">((N49+N51)*-$C$52)+N56</f>
        <v>-617.370854789986</v>
      </c>
      <c r="O52" s="110" t="n">
        <f aca="false">((O49+O51)*-$C$52)+O56</f>
        <v>-650.78886248809</v>
      </c>
      <c r="P52" s="110" t="n">
        <f aca="false">((P49+P51)*-$C$52)+P56</f>
        <v>-686.409235437622</v>
      </c>
      <c r="Q52" s="110" t="n">
        <f aca="false">((Q49+Q51)*-$C$52)+Q56</f>
        <v>-723.002019023447</v>
      </c>
      <c r="R52" s="110" t="n">
        <f aca="false">((R49+R51)*-$C$52)+R56</f>
        <v>-744.921888688826</v>
      </c>
      <c r="S52" s="110" t="n">
        <f aca="false">((S49+S51)*-$C$52)+S56</f>
        <v>-783.093900046216</v>
      </c>
      <c r="T52" s="110" t="n">
        <f aca="false">((T49+T51)*-$C$52)+T56</f>
        <v>-822.333407200844</v>
      </c>
      <c r="U52" s="110" t="n">
        <f aca="false">((U49+U51)*-$C$52)+U56</f>
        <v>-862.670276025323</v>
      </c>
      <c r="V52" s="110" t="n">
        <f aca="false">((V49+V51)*-$C$52)+V56</f>
        <v>-904.135206855245</v>
      </c>
      <c r="W52" s="110" t="n">
        <f aca="false">((W49+W51)*-$C$52)+W56</f>
        <v>-946.759761894144</v>
      </c>
      <c r="X52" s="110" t="n">
        <f aca="false">((X49+X51)*-$C$52)+X56</f>
        <v>-990.57638527681</v>
      </c>
      <c r="Y52" s="110" t="n">
        <f aca="false">((Y49+Y51)*-$C$52)+Y56</f>
        <v>-1035.61842911303</v>
      </c>
      <c r="AA52" s="96" t="n">
        <f aca="false">SUM(F52:Y52)</f>
        <v>-1363.90343068816</v>
      </c>
      <c r="AB52" s="97" t="n">
        <f aca="false">AA52*$C$60</f>
        <v>-1363.90343068816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2843.02656977387</v>
      </c>
      <c r="F54" s="105" t="n">
        <f aca="false">SUM(F49:F52)</f>
        <v>2181.30657152853</v>
      </c>
      <c r="G54" s="105" t="n">
        <f aca="false">SUM(G49:G52)</f>
        <v>2112.68265389532</v>
      </c>
      <c r="H54" s="105" t="n">
        <f aca="false">SUM(H49:H52)</f>
        <v>2262.99606854415</v>
      </c>
      <c r="I54" s="105" t="n">
        <f aca="false">SUM(I49:I52)</f>
        <v>2338.75860527957</v>
      </c>
      <c r="J54" s="105" t="n">
        <f aca="false">SUM(J49:J52)</f>
        <v>2491.94899002836</v>
      </c>
      <c r="K54" s="105" t="n">
        <f aca="false">SUM(K49:K52)</f>
        <v>2646.63110292893</v>
      </c>
      <c r="L54" s="105" t="n">
        <f aca="false">SUM(L49:L52)</f>
        <v>2724.89737455077</v>
      </c>
      <c r="M54" s="105" t="n">
        <f aca="false">SUM(M49:M52)</f>
        <v>2365.71689448835</v>
      </c>
      <c r="N54" s="105" t="n">
        <f aca="false">SUM(N49:N52)</f>
        <v>1146.5458731814</v>
      </c>
      <c r="O54" s="105" t="n">
        <f aca="false">SUM(O49:O52)</f>
        <v>1208.60788747788</v>
      </c>
      <c r="P54" s="105" t="n">
        <f aca="false">SUM(P49:P52)</f>
        <v>1274.76000866987</v>
      </c>
      <c r="Q54" s="105" t="n">
        <f aca="false">SUM(Q49:Q52)</f>
        <v>1342.71803532926</v>
      </c>
      <c r="R54" s="105" t="n">
        <f aca="false">SUM(R49:R52)</f>
        <v>1383.42636470782</v>
      </c>
      <c r="S54" s="105" t="n">
        <f aca="false">SUM(S49:S52)</f>
        <v>1454.31724294297</v>
      </c>
      <c r="T54" s="105" t="n">
        <f aca="false">SUM(T49:T52)</f>
        <v>1527.190613373</v>
      </c>
      <c r="U54" s="105" t="n">
        <f aca="false">SUM(U49:U52)</f>
        <v>1602.10194118989</v>
      </c>
      <c r="V54" s="105" t="n">
        <f aca="false">SUM(V49:V52)</f>
        <v>1679.1082413026</v>
      </c>
      <c r="W54" s="105" t="n">
        <f aca="false">SUM(W49:W52)</f>
        <v>1758.26812923198</v>
      </c>
      <c r="X54" s="105" t="n">
        <f aca="false">SUM(X49:X52)</f>
        <v>1839.64185837122</v>
      </c>
      <c r="Y54" s="105" t="n">
        <f aca="false">SUM(Y49:Y52)</f>
        <v>1923.29136835276</v>
      </c>
      <c r="Z54" s="106"/>
      <c r="AA54" s="96" t="n">
        <f aca="false">SUM(F54:Y54)</f>
        <v>37264.9158253746</v>
      </c>
      <c r="AB54" s="97" t="n">
        <f aca="false">AA54*$C$60</f>
        <v>37264.9158253746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f aca="false">[9]TAX!F$46</f>
        <v>1369.08000000098</v>
      </c>
      <c r="F56" s="111" t="n">
        <f aca="false">[9]TAX!G$46</f>
        <v>1445.14000000103</v>
      </c>
      <c r="G56" s="111" t="n">
        <f aca="false">[9]TAX!H$46</f>
        <v>1445.14000000103</v>
      </c>
      <c r="H56" s="111" t="n">
        <f aca="false">[9]TAX!I$46</f>
        <v>1521.20000000109</v>
      </c>
      <c r="I56" s="111" t="n">
        <f aca="false">[9]TAX!J$46</f>
        <v>1521.20000000109</v>
      </c>
      <c r="J56" s="111" t="n">
        <f aca="false">[9]TAX!K$46</f>
        <v>1597.26000000114</v>
      </c>
      <c r="K56" s="111" t="n">
        <f aca="false">[9]TAX!L$46</f>
        <v>1673.32000000119</v>
      </c>
      <c r="L56" s="111" t="n">
        <f aca="false">[9]TAX!M$46</f>
        <v>1673.32000000119</v>
      </c>
      <c r="M56" s="111" t="n">
        <f aca="false">[9]TAX!N$46</f>
        <v>1279.60330892605</v>
      </c>
      <c r="N56" s="111" t="n">
        <f aca="false">[9]TAX!O$46</f>
        <v>0</v>
      </c>
      <c r="O56" s="111" t="n">
        <f aca="false">[9]TAX!P$46</f>
        <v>0</v>
      </c>
      <c r="P56" s="111" t="n">
        <f aca="false">[9]TAX!Q$46</f>
        <v>0</v>
      </c>
      <c r="Q56" s="111" t="n">
        <f aca="false">[9]TAX!R$46</f>
        <v>0</v>
      </c>
      <c r="R56" s="111" t="n">
        <f aca="false">[9]TAX!S$46</f>
        <v>0</v>
      </c>
      <c r="S56" s="111" t="n">
        <f aca="false">[9]TAX!T$46</f>
        <v>0</v>
      </c>
      <c r="T56" s="111" t="n">
        <f aca="false">[9]TAX!U$46</f>
        <v>0</v>
      </c>
      <c r="U56" s="111" t="n">
        <f aca="false">[9]TAX!V$46</f>
        <v>0</v>
      </c>
      <c r="V56" s="111" t="n">
        <f aca="false">[9]TAX!W$46</f>
        <v>0</v>
      </c>
      <c r="W56" s="111" t="n">
        <f aca="false">[9]TAX!X$46</f>
        <v>0</v>
      </c>
      <c r="X56" s="111" t="n">
        <f aca="false">[9]TAX!Y$46</f>
        <v>0</v>
      </c>
      <c r="Y56" s="111" t="n">
        <f aca="false">[9]TAX!Z$46</f>
        <v>0</v>
      </c>
      <c r="AA56" s="96" t="n">
        <f aca="false">SUM(F56:Y56)</f>
        <v>12156.1833089338</v>
      </c>
      <c r="AB56" s="97" t="n">
        <f aca="false">AA56*$C$60</f>
        <v>12156.1833089338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0.367735697018796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104" t="n">
        <f aca="false">M56/L56</f>
        <v>0.764709265965349</v>
      </c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0.764709265965349</v>
      </c>
      <c r="AB58" s="97" t="n">
        <f aca="false">AA58*$C$60</f>
        <v>0.764709265965349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1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40210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2386.95800772938</v>
      </c>
      <c r="F64" s="45" t="n">
        <f aca="false">F39</f>
        <v>2512.17258546964</v>
      </c>
      <c r="G64" s="45" t="n">
        <f aca="false">G39</f>
        <v>2401.04073505148</v>
      </c>
      <c r="H64" s="45" t="n">
        <f aca="false">H39</f>
        <v>2521.28917982683</v>
      </c>
      <c r="I64" s="45" t="n">
        <f aca="false">I39</f>
        <v>2643.98154700968</v>
      </c>
      <c r="J64" s="45" t="n">
        <f aca="false">J39</f>
        <v>2768.88905267566</v>
      </c>
      <c r="K64" s="45" t="n">
        <f aca="false">K39</f>
        <v>2896.21231243357</v>
      </c>
      <c r="L64" s="45" t="n">
        <f aca="false">L39</f>
        <v>3022.95931101146</v>
      </c>
      <c r="M64" s="45" t="n">
        <f aca="false">M39</f>
        <v>3078.88839767173</v>
      </c>
      <c r="N64" s="45" t="n">
        <f aca="false">N39</f>
        <v>3176.7544504962</v>
      </c>
      <c r="O64" s="45" t="n">
        <f aca="false">O39</f>
        <v>3277.25973680629</v>
      </c>
      <c r="P64" s="45" t="n">
        <f aca="false">P39</f>
        <v>3384.38867800789</v>
      </c>
      <c r="Q64" s="45" t="n">
        <f aca="false">Q39</f>
        <v>3494.44216247653</v>
      </c>
      <c r="R64" s="45" t="n">
        <f aca="false">R39</f>
        <v>3560.36658252278</v>
      </c>
      <c r="S64" s="45" t="n">
        <f aca="false">S39</f>
        <v>3675.16962419915</v>
      </c>
      <c r="T64" s="45" t="n">
        <f aca="false">T39</f>
        <v>3793.18317955141</v>
      </c>
      <c r="U64" s="45" t="n">
        <f aca="false">U39</f>
        <v>3914.49707075285</v>
      </c>
      <c r="V64" s="45" t="n">
        <f aca="false">V39</f>
        <v>4039.20362963984</v>
      </c>
      <c r="W64" s="45" t="n">
        <f aca="false">W39</f>
        <v>4167.39778013276</v>
      </c>
      <c r="X64" s="45" t="n">
        <f aca="false">X39</f>
        <v>4299.17709857687</v>
      </c>
      <c r="Y64" s="45" t="n">
        <f aca="false">Y39</f>
        <v>4434.64189206925</v>
      </c>
      <c r="AA64" s="96" t="n">
        <f aca="false">SUM(F64:Y64)</f>
        <v>67061.9150063819</v>
      </c>
      <c r="AB64" s="97" t="n">
        <f aca="false">AA64*$C$60</f>
        <v>67061.9150063819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v>0</v>
      </c>
      <c r="F66" s="120" t="n">
        <v>0</v>
      </c>
      <c r="G66" s="120" t="n">
        <v>0</v>
      </c>
      <c r="H66" s="120" t="n">
        <v>0</v>
      </c>
      <c r="I66" s="120" t="n">
        <v>0</v>
      </c>
      <c r="J66" s="120" t="n">
        <v>0</v>
      </c>
      <c r="K66" s="120" t="n">
        <v>0</v>
      </c>
      <c r="L66" s="120" t="n">
        <v>0</v>
      </c>
      <c r="M66" s="120" t="n">
        <v>0</v>
      </c>
      <c r="N66" s="120" t="n">
        <v>0</v>
      </c>
      <c r="O66" s="120" t="n">
        <v>0</v>
      </c>
      <c r="P66" s="120" t="n">
        <v>0</v>
      </c>
      <c r="Q66" s="120" t="n">
        <v>0</v>
      </c>
      <c r="R66" s="120" t="n">
        <v>0</v>
      </c>
      <c r="S66" s="120" t="n">
        <v>0</v>
      </c>
      <c r="T66" s="120" t="n">
        <v>0</v>
      </c>
      <c r="U66" s="120" t="n">
        <v>0</v>
      </c>
      <c r="V66" s="120" t="n">
        <v>0</v>
      </c>
      <c r="W66" s="120" t="n">
        <v>0</v>
      </c>
      <c r="X66" s="120" t="n">
        <v>0</v>
      </c>
      <c r="Y66" s="120" t="n">
        <v>0</v>
      </c>
      <c r="AA66" s="96" t="n">
        <f aca="false">SUM(F66:Y66)</f>
        <v>0</v>
      </c>
      <c r="AB66" s="97" t="n">
        <f aca="false">AA66*$C$60</f>
        <v>0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2386.95800772938</v>
      </c>
      <c r="F69" s="122" t="n">
        <f aca="false">SUM(F64:F66)</f>
        <v>2512.17258546964</v>
      </c>
      <c r="G69" s="122" t="n">
        <f aca="false">SUM(G64:G66)</f>
        <v>2401.04073505148</v>
      </c>
      <c r="H69" s="122" t="n">
        <f aca="false">SUM(H64:H66)</f>
        <v>2521.28917982683</v>
      </c>
      <c r="I69" s="122" t="n">
        <f aca="false">SUM(I64:I66)</f>
        <v>2643.98154700968</v>
      </c>
      <c r="J69" s="122" t="n">
        <f aca="false">SUM(J64:J66)</f>
        <v>2768.88905267566</v>
      </c>
      <c r="K69" s="122" t="n">
        <f aca="false">SUM(K64:K66)</f>
        <v>2896.21231243357</v>
      </c>
      <c r="L69" s="122" t="n">
        <f aca="false">SUM(L64:L66)</f>
        <v>3022.95931101146</v>
      </c>
      <c r="M69" s="122" t="n">
        <f aca="false">SUM(M64:M66)</f>
        <v>3078.88839767173</v>
      </c>
      <c r="N69" s="122" t="n">
        <f aca="false">SUM(N64:N66)</f>
        <v>3176.7544504962</v>
      </c>
      <c r="O69" s="122" t="n">
        <f aca="false">SUM(O64:O66)</f>
        <v>3277.25973680629</v>
      </c>
      <c r="P69" s="122" t="n">
        <f aca="false">SUM(P64:P66)</f>
        <v>3384.38867800789</v>
      </c>
      <c r="Q69" s="122" t="n">
        <f aca="false">SUM(Q64:Q66)</f>
        <v>3494.44216247653</v>
      </c>
      <c r="R69" s="122" t="n">
        <f aca="false">SUM(R64:R66)</f>
        <v>3560.36658252278</v>
      </c>
      <c r="S69" s="122" t="n">
        <f aca="false">SUM(S64:S66)</f>
        <v>3675.16962419915</v>
      </c>
      <c r="T69" s="122" t="n">
        <f aca="false">SUM(T64:T66)</f>
        <v>3793.18317955141</v>
      </c>
      <c r="U69" s="122" t="n">
        <f aca="false">SUM(U64:U66)</f>
        <v>3914.49707075285</v>
      </c>
      <c r="V69" s="122" t="n">
        <f aca="false">SUM(V64:V66)</f>
        <v>4039.20362963984</v>
      </c>
      <c r="W69" s="122" t="n">
        <f aca="false">SUM(W64:W66)</f>
        <v>4167.39778013276</v>
      </c>
      <c r="X69" s="122" t="n">
        <f aca="false">SUM(X64:X66)</f>
        <v>4299.17709857687</v>
      </c>
      <c r="Y69" s="122" t="n">
        <f aca="false">SUM(Y64:Y66)</f>
        <v>4434.64189206925</v>
      </c>
      <c r="Z69" s="106"/>
      <c r="AA69" s="96" t="n">
        <f aca="false">SUM(F69:Y69)</f>
        <v>67061.9150063819</v>
      </c>
      <c r="AB69" s="97" t="n">
        <f aca="false">AA69*$C$60</f>
        <v>67061.9150063819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2069.06178432566</v>
      </c>
      <c r="G71" s="119" t="n">
        <f aca="false">G89</f>
        <v>3929.55039607128</v>
      </c>
      <c r="H71" s="119" t="n">
        <f aca="false">H89</f>
        <v>1944.37597505332</v>
      </c>
      <c r="I71" s="119" t="n">
        <f aca="false">I89</f>
        <v>733.938510071044</v>
      </c>
      <c r="J71" s="119" t="n">
        <f aca="false">J89</f>
        <v>686.161389153807</v>
      </c>
      <c r="K71" s="119" t="n">
        <f aca="false">K89</f>
        <v>-235.170483604718</v>
      </c>
      <c r="L71" s="119" t="n">
        <f aca="false">L89</f>
        <v>-1156.28193646188</v>
      </c>
      <c r="M71" s="119" t="n">
        <f aca="false">M89</f>
        <v>-1177.67481210944</v>
      </c>
      <c r="N71" s="119" t="n">
        <f aca="false">N89</f>
        <v>-1215.1085773148</v>
      </c>
      <c r="O71" s="119" t="n">
        <f aca="false">O89</f>
        <v>-1253.5518493284</v>
      </c>
      <c r="P71" s="119" t="n">
        <f aca="false">P89</f>
        <v>-1294.52866933802</v>
      </c>
      <c r="Q71" s="119" t="n">
        <f aca="false">Q89</f>
        <v>-1336.62412714727</v>
      </c>
      <c r="R71" s="119" t="n">
        <f aca="false">R89</f>
        <v>-1361.84021781497</v>
      </c>
      <c r="S71" s="119" t="n">
        <f aca="false">S89</f>
        <v>-1405.75238125617</v>
      </c>
      <c r="T71" s="119" t="n">
        <f aca="false">T89</f>
        <v>-1450.89256617841</v>
      </c>
      <c r="U71" s="119" t="n">
        <f aca="false">U89</f>
        <v>-1497.29512956297</v>
      </c>
      <c r="V71" s="119" t="n">
        <f aca="false">V89</f>
        <v>-1544.99538833724</v>
      </c>
      <c r="W71" s="119" t="n">
        <f aca="false">W89</f>
        <v>-1594.02965090078</v>
      </c>
      <c r="X71" s="119" t="n">
        <f aca="false">X89</f>
        <v>-1644.43524020565</v>
      </c>
      <c r="Y71" s="119" t="n">
        <f aca="false">Y89</f>
        <v>-1696.25052371649</v>
      </c>
      <c r="AA71" s="96" t="n">
        <f aca="false">SUM(F71:Y71)</f>
        <v>-10501.3434986021</v>
      </c>
      <c r="AB71" s="97" t="n">
        <f aca="false">AA71*$C$60</f>
        <v>-10501.3434986021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2386.95800772938</v>
      </c>
      <c r="F73" s="122" t="n">
        <f aca="false">F69+F71</f>
        <v>4581.2343697953</v>
      </c>
      <c r="G73" s="122" t="n">
        <f aca="false">G69+G71</f>
        <v>6330.59113112276</v>
      </c>
      <c r="H73" s="122" t="n">
        <f aca="false">H69+H71</f>
        <v>4465.66515488015</v>
      </c>
      <c r="I73" s="122" t="n">
        <f aca="false">I69+I71</f>
        <v>3377.92005708073</v>
      </c>
      <c r="J73" s="122" t="n">
        <f aca="false">J69+J71</f>
        <v>3455.05044182947</v>
      </c>
      <c r="K73" s="122" t="n">
        <f aca="false">K69+K71</f>
        <v>2661.04182882886</v>
      </c>
      <c r="L73" s="122" t="n">
        <f aca="false">L69+L71</f>
        <v>1866.67737454958</v>
      </c>
      <c r="M73" s="122" t="n">
        <f aca="false">M69+M71</f>
        <v>1901.21358556229</v>
      </c>
      <c r="N73" s="122" t="n">
        <f aca="false">N69+N71</f>
        <v>1961.6458731814</v>
      </c>
      <c r="O73" s="122" t="n">
        <f aca="false">O69+O71</f>
        <v>2023.70788747788</v>
      </c>
      <c r="P73" s="122" t="n">
        <f aca="false">P69+P71</f>
        <v>2089.86000866987</v>
      </c>
      <c r="Q73" s="122" t="n">
        <f aca="false">Q69+Q71</f>
        <v>2157.81803532926</v>
      </c>
      <c r="R73" s="122" t="n">
        <f aca="false">R69+R71</f>
        <v>2198.52636470782</v>
      </c>
      <c r="S73" s="122" t="n">
        <f aca="false">S69+S71</f>
        <v>2269.41724294297</v>
      </c>
      <c r="T73" s="122" t="n">
        <f aca="false">T69+T71</f>
        <v>2342.290613373</v>
      </c>
      <c r="U73" s="122" t="n">
        <f aca="false">U69+U71</f>
        <v>2417.20194118989</v>
      </c>
      <c r="V73" s="122" t="n">
        <f aca="false">V69+V71</f>
        <v>2494.2082413026</v>
      </c>
      <c r="W73" s="122" t="n">
        <f aca="false">W69+W71</f>
        <v>2573.36812923198</v>
      </c>
      <c r="X73" s="122" t="n">
        <f aca="false">X69+X71</f>
        <v>2654.74185837122</v>
      </c>
      <c r="Y73" s="122" t="n">
        <f aca="false">Y69+Y71</f>
        <v>2738.39136835276</v>
      </c>
      <c r="Z73" s="106"/>
      <c r="AA73" s="96" t="n">
        <f aca="false">SUM(F73:Y73)</f>
        <v>56560.5715077798</v>
      </c>
      <c r="AB73" s="97" t="n">
        <f aca="false">AA73*$C$60</f>
        <v>56560.5715077798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1</v>
      </c>
      <c r="D76" s="122"/>
      <c r="E76" s="122" t="n">
        <f aca="false">$C$76*E54</f>
        <v>2843.02656977387</v>
      </c>
      <c r="F76" s="122" t="n">
        <f aca="false">$C$76*F54</f>
        <v>2181.30657152853</v>
      </c>
      <c r="G76" s="122" t="n">
        <f aca="false">$C$76*G54</f>
        <v>2112.68265389532</v>
      </c>
      <c r="H76" s="122" t="n">
        <f aca="false">$C$76*H54</f>
        <v>2262.99606854415</v>
      </c>
      <c r="I76" s="122" t="n">
        <f aca="false">$C$76*I54</f>
        <v>2338.75860527957</v>
      </c>
      <c r="J76" s="122" t="n">
        <f aca="false">$C$76*J54</f>
        <v>2491.94899002836</v>
      </c>
      <c r="K76" s="122" t="n">
        <f aca="false">$C$76*K54</f>
        <v>2646.63110292893</v>
      </c>
      <c r="L76" s="122" t="n">
        <f aca="false">$C$76*L54</f>
        <v>2724.89737455077</v>
      </c>
      <c r="M76" s="122" t="n">
        <f aca="false">$C$76*M54</f>
        <v>2365.71689448835</v>
      </c>
      <c r="N76" s="122" t="n">
        <f aca="false">$C$76*N54</f>
        <v>1146.5458731814</v>
      </c>
      <c r="O76" s="122" t="n">
        <f aca="false">$C$76*O54</f>
        <v>1208.60788747788</v>
      </c>
      <c r="P76" s="122" t="n">
        <f aca="false">$C$76*P54</f>
        <v>1274.76000866987</v>
      </c>
      <c r="Q76" s="122" t="n">
        <f aca="false">$C$76*Q54</f>
        <v>1342.71803532926</v>
      </c>
      <c r="R76" s="122" t="n">
        <f aca="false">$C$76*R54</f>
        <v>1383.42636470782</v>
      </c>
      <c r="S76" s="122" t="n">
        <f aca="false">$C$76*S54</f>
        <v>1454.31724294297</v>
      </c>
      <c r="T76" s="122" t="n">
        <f aca="false">$C$76*T54</f>
        <v>1527.190613373</v>
      </c>
      <c r="U76" s="122" t="n">
        <f aca="false">$C$76*U54</f>
        <v>1602.10194118989</v>
      </c>
      <c r="V76" s="122" t="n">
        <f aca="false">$C$76*V54</f>
        <v>1679.1082413026</v>
      </c>
      <c r="W76" s="122" t="n">
        <f aca="false">$C$76*W54</f>
        <v>1758.26812923198</v>
      </c>
      <c r="X76" s="122" t="n">
        <f aca="false">$C$76*X54</f>
        <v>1839.64185837122</v>
      </c>
      <c r="Y76" s="122" t="n">
        <f aca="false">$C$76*Y54</f>
        <v>1923.29136835276</v>
      </c>
      <c r="AA76" s="96" t="n">
        <f aca="false">SUM(F76:Y76)</f>
        <v>37264.9158253746</v>
      </c>
      <c r="AB76" s="97" t="n">
        <f aca="false">AA76</f>
        <v>37264.9158253746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1</v>
      </c>
      <c r="D77" s="122"/>
      <c r="E77" s="122" t="n">
        <f aca="false">$C$77*E73</f>
        <v>2386.95800772938</v>
      </c>
      <c r="F77" s="122" t="n">
        <f aca="false">$C$77*F73</f>
        <v>4581.2343697953</v>
      </c>
      <c r="G77" s="122" t="n">
        <f aca="false">$C$77*G73</f>
        <v>6330.59113112276</v>
      </c>
      <c r="H77" s="122" t="n">
        <f aca="false">$C$77*H73</f>
        <v>4465.66515488015</v>
      </c>
      <c r="I77" s="122" t="n">
        <f aca="false">$C$77*I73</f>
        <v>3377.92005708073</v>
      </c>
      <c r="J77" s="122" t="n">
        <f aca="false">$C$77*J73</f>
        <v>3455.05044182947</v>
      </c>
      <c r="K77" s="122" t="n">
        <f aca="false">$C$77*K73</f>
        <v>2661.04182882886</v>
      </c>
      <c r="L77" s="122" t="n">
        <f aca="false">$C$77*L73</f>
        <v>1866.67737454958</v>
      </c>
      <c r="M77" s="122" t="n">
        <f aca="false">$C$77*M73</f>
        <v>1901.21358556229</v>
      </c>
      <c r="N77" s="122" t="n">
        <f aca="false">$C$77*N73</f>
        <v>1961.6458731814</v>
      </c>
      <c r="O77" s="122" t="n">
        <f aca="false">$C$77*O73</f>
        <v>2023.70788747788</v>
      </c>
      <c r="P77" s="122" t="n">
        <f aca="false">$C$77*P73</f>
        <v>2089.86000866987</v>
      </c>
      <c r="Q77" s="122" t="n">
        <f aca="false">$C$77*Q73</f>
        <v>2157.81803532926</v>
      </c>
      <c r="R77" s="122" t="n">
        <f aca="false">$C$77*R73</f>
        <v>2198.52636470782</v>
      </c>
      <c r="S77" s="122" t="n">
        <f aca="false">$C$77*S73</f>
        <v>2269.41724294297</v>
      </c>
      <c r="T77" s="122" t="n">
        <f aca="false">$C$77*T73</f>
        <v>2342.290613373</v>
      </c>
      <c r="U77" s="122" t="n">
        <f aca="false">$C$77*U73</f>
        <v>2417.20194118989</v>
      </c>
      <c r="V77" s="122" t="n">
        <f aca="false">$C$77*V73</f>
        <v>2494.2082413026</v>
      </c>
      <c r="W77" s="122" t="n">
        <f aca="false">$C$77*W73</f>
        <v>2573.36812923198</v>
      </c>
      <c r="X77" s="122" t="n">
        <f aca="false">$C$77*X73</f>
        <v>2654.74185837122</v>
      </c>
      <c r="Y77" s="122" t="n">
        <f aca="false">$C$77*Y73</f>
        <v>2738.39136835276</v>
      </c>
      <c r="AA77" s="96" t="n">
        <f aca="false">SUM(F77:Y77)</f>
        <v>56560.5715077798</v>
      </c>
      <c r="AB77" s="97" t="n">
        <f aca="false">AA77</f>
        <v>56560.5715077798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40210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2512.17258546964</v>
      </c>
      <c r="G88" s="133" t="n">
        <f aca="false">G69</f>
        <v>2401.04073505148</v>
      </c>
      <c r="H88" s="133" t="n">
        <f aca="false">H69</f>
        <v>2521.28917982683</v>
      </c>
      <c r="I88" s="133" t="n">
        <f aca="false">I69</f>
        <v>2643.98154700968</v>
      </c>
      <c r="J88" s="133" t="n">
        <f aca="false">J69</f>
        <v>2768.88905267566</v>
      </c>
      <c r="K88" s="133" t="n">
        <f aca="false">K69</f>
        <v>2896.21231243357</v>
      </c>
      <c r="L88" s="133" t="n">
        <f aca="false">L69</f>
        <v>3022.95931101146</v>
      </c>
      <c r="M88" s="133" t="n">
        <f aca="false">M69</f>
        <v>3078.88839767173</v>
      </c>
      <c r="N88" s="133" t="n">
        <f aca="false">N69</f>
        <v>3176.7544504962</v>
      </c>
      <c r="O88" s="133" t="n">
        <f aca="false">O69</f>
        <v>3277.25973680629</v>
      </c>
      <c r="P88" s="133" t="n">
        <f aca="false">P69</f>
        <v>3384.38867800789</v>
      </c>
      <c r="Q88" s="133" t="n">
        <f aca="false">Q69</f>
        <v>3494.44216247653</v>
      </c>
      <c r="R88" s="133" t="n">
        <f aca="false">R69</f>
        <v>3560.36658252278</v>
      </c>
      <c r="S88" s="133" t="n">
        <f aca="false">S69</f>
        <v>3675.16962419915</v>
      </c>
      <c r="T88" s="133" t="n">
        <f aca="false">T69</f>
        <v>3793.18317955141</v>
      </c>
      <c r="U88" s="133" t="n">
        <f aca="false">U69</f>
        <v>3914.49707075285</v>
      </c>
      <c r="V88" s="133" t="n">
        <f aca="false">V69</f>
        <v>4039.20362963984</v>
      </c>
      <c r="W88" s="133" t="n">
        <f aca="false">W69</f>
        <v>4167.39778013276</v>
      </c>
      <c r="X88" s="133" t="n">
        <f aca="false">X69</f>
        <v>4299.17709857687</v>
      </c>
      <c r="Y88" s="133" t="n">
        <f aca="false">Y69</f>
        <v>4434.64189206925</v>
      </c>
      <c r="Z88" s="89"/>
      <c r="AA88" s="96" t="n">
        <f aca="false">SUM(F88:Y88)</f>
        <v>67061.9150063819</v>
      </c>
      <c r="AB88" s="97" t="n">
        <f aca="false">AA88*$C$60</f>
        <v>67061.9150063819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2069.06178432566</v>
      </c>
      <c r="G89" s="134" t="n">
        <f aca="false">G126+G127</f>
        <v>3929.55039607128</v>
      </c>
      <c r="H89" s="134" t="n">
        <f aca="false">H126+H127</f>
        <v>1944.37597505332</v>
      </c>
      <c r="I89" s="134" t="n">
        <f aca="false">I126+I127</f>
        <v>733.938510071044</v>
      </c>
      <c r="J89" s="134" t="n">
        <f aca="false">J126+J127</f>
        <v>686.161389153807</v>
      </c>
      <c r="K89" s="134" t="n">
        <f aca="false">K126+K127</f>
        <v>-235.170483604718</v>
      </c>
      <c r="L89" s="134" t="n">
        <f aca="false">L126+L127</f>
        <v>-1156.28193646188</v>
      </c>
      <c r="M89" s="134" t="n">
        <f aca="false">M126+M127</f>
        <v>-1177.67481210944</v>
      </c>
      <c r="N89" s="134" t="n">
        <f aca="false">N126+N127</f>
        <v>-1215.1085773148</v>
      </c>
      <c r="O89" s="134" t="n">
        <f aca="false">O126+O127</f>
        <v>-1253.5518493284</v>
      </c>
      <c r="P89" s="134" t="n">
        <f aca="false">P126+P127</f>
        <v>-1294.52866933802</v>
      </c>
      <c r="Q89" s="134" t="n">
        <f aca="false">Q126+Q127</f>
        <v>-1336.62412714727</v>
      </c>
      <c r="R89" s="134" t="n">
        <f aca="false">R126+R127</f>
        <v>-1361.84021781497</v>
      </c>
      <c r="S89" s="134" t="n">
        <f aca="false">S126+S127</f>
        <v>-1405.75238125617</v>
      </c>
      <c r="T89" s="134" t="n">
        <f aca="false">T126+T127</f>
        <v>-1450.89256617841</v>
      </c>
      <c r="U89" s="134" t="n">
        <f aca="false">U126+U127</f>
        <v>-1497.29512956297</v>
      </c>
      <c r="V89" s="134" t="n">
        <f aca="false">V126+V127</f>
        <v>-1544.99538833724</v>
      </c>
      <c r="W89" s="134" t="n">
        <f aca="false">W126+W127</f>
        <v>-1594.02965090078</v>
      </c>
      <c r="X89" s="134" t="n">
        <f aca="false">X126+X127</f>
        <v>-1644.43524020565</v>
      </c>
      <c r="Y89" s="134" t="n">
        <f aca="false">Y126+Y127</f>
        <v>-1696.25052371649</v>
      </c>
      <c r="Z89" s="89"/>
      <c r="AA89" s="96" t="n">
        <f aca="false">SUM(F89:Y89)</f>
        <v>-10501.3434986021</v>
      </c>
      <c r="AB89" s="97" t="n">
        <f aca="false">AA89*$C$60</f>
        <v>-10501.3434986021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1445.14000000103</v>
      </c>
      <c r="G90" s="134" t="n">
        <f aca="false">G56</f>
        <v>1445.14000000103</v>
      </c>
      <c r="H90" s="134" t="n">
        <f aca="false">H56</f>
        <v>1521.20000000109</v>
      </c>
      <c r="I90" s="134" t="n">
        <f aca="false">I56</f>
        <v>1521.20000000109</v>
      </c>
      <c r="J90" s="134" t="n">
        <f aca="false">J56</f>
        <v>1597.26000000114</v>
      </c>
      <c r="K90" s="134" t="n">
        <f aca="false">K56</f>
        <v>1673.32000000119</v>
      </c>
      <c r="L90" s="134" t="n">
        <f aca="false">L56</f>
        <v>1673.32000000119</v>
      </c>
      <c r="M90" s="134" t="n">
        <f aca="false">M56</f>
        <v>1279.60330892605</v>
      </c>
      <c r="N90" s="134" t="n">
        <f aca="false">N56</f>
        <v>0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12156.1833089338</v>
      </c>
      <c r="AB90" s="97" t="n">
        <f aca="false">AA90*$C$60</f>
        <v>12156.1833089338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v>0</v>
      </c>
      <c r="Y91" s="135" t="n">
        <f aca="false">Y99</f>
        <v>35477.135136554</v>
      </c>
      <c r="Z91" s="89"/>
      <c r="AA91" s="96" t="n">
        <f aca="false">SUM(F91:Y91)</f>
        <v>35477.135136554</v>
      </c>
      <c r="AB91" s="97" t="n">
        <f aca="false">AA91*$C$60</f>
        <v>35477.135136554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-44008.2468884211</v>
      </c>
      <c r="F92" s="133" t="n">
        <f aca="false">SUM(F88:F91)</f>
        <v>6026.37436979633</v>
      </c>
      <c r="G92" s="133" t="n">
        <f aca="false">SUM(G88:G91)</f>
        <v>7775.73113112379</v>
      </c>
      <c r="H92" s="133" t="n">
        <f aca="false">SUM(H88:H91)</f>
        <v>5986.86515488123</v>
      </c>
      <c r="I92" s="133" t="n">
        <f aca="false">SUM(I88:I91)</f>
        <v>4899.12005708182</v>
      </c>
      <c r="J92" s="133" t="n">
        <f aca="false">SUM(J88:J91)</f>
        <v>5052.31044183061</v>
      </c>
      <c r="K92" s="133" t="n">
        <f aca="false">SUM(K88:K91)</f>
        <v>4334.36182883005</v>
      </c>
      <c r="L92" s="133" t="n">
        <f aca="false">SUM(L88:L91)</f>
        <v>3539.99737455077</v>
      </c>
      <c r="M92" s="133" t="n">
        <f aca="false">SUM(M88:M91)</f>
        <v>3180.81689448835</v>
      </c>
      <c r="N92" s="133" t="n">
        <f aca="false">SUM(N88:N91)</f>
        <v>1961.6458731814</v>
      </c>
      <c r="O92" s="133" t="n">
        <f aca="false">SUM(O88:O91)</f>
        <v>2023.70788747788</v>
      </c>
      <c r="P92" s="133" t="n">
        <f aca="false">SUM(P88:P91)</f>
        <v>2089.86000866987</v>
      </c>
      <c r="Q92" s="133" t="n">
        <f aca="false">SUM(Q88:Q91)</f>
        <v>2157.81803532926</v>
      </c>
      <c r="R92" s="133" t="n">
        <f aca="false">SUM(R88:R91)</f>
        <v>2198.52636470782</v>
      </c>
      <c r="S92" s="133" t="n">
        <f aca="false">SUM(S88:S91)</f>
        <v>2269.41724294297</v>
      </c>
      <c r="T92" s="133" t="n">
        <f aca="false">SUM(T88:T91)</f>
        <v>2342.290613373</v>
      </c>
      <c r="U92" s="133" t="n">
        <f aca="false">SUM(U88:U91)</f>
        <v>2417.20194118989</v>
      </c>
      <c r="V92" s="133" t="n">
        <f aca="false">SUM(V88:V91)</f>
        <v>2494.2082413026</v>
      </c>
      <c r="W92" s="133" t="n">
        <f aca="false">SUM(W88:W91)</f>
        <v>2573.36812923198</v>
      </c>
      <c r="X92" s="133" t="n">
        <f aca="false">SUM(X88:X91)</f>
        <v>2654.74185837122</v>
      </c>
      <c r="Y92" s="133" t="n">
        <f aca="false">SUM(Y88:Y91)</f>
        <v>38215.5265049068</v>
      </c>
      <c r="Z92" s="89"/>
      <c r="AA92" s="96" t="n">
        <f aca="false">SUM(F92:Y92)</f>
        <v>104193.889953268</v>
      </c>
      <c r="AB92" s="97" t="n">
        <f aca="false">AA92*$C$60</f>
        <v>104193.889953268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144</v>
      </c>
      <c r="V95" s="144"/>
      <c r="W95" s="144"/>
      <c r="X95" s="144"/>
      <c r="Y95" s="145" t="n">
        <f aca="false">Y39</f>
        <v>4434.64189206925</v>
      </c>
      <c r="Z95" s="89"/>
      <c r="AA95" s="96" t="n">
        <f aca="false">SUM(F95:Y95)</f>
        <v>4434.64189206925</v>
      </c>
      <c r="AB95" s="97" t="n">
        <f aca="false">AA95*$C$60</f>
        <v>4434.64189206925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1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4434.64189206925</v>
      </c>
      <c r="Z97" s="89"/>
      <c r="AA97" s="96" t="n">
        <f aca="false">SUM(F97:Y97)</f>
        <v>4434.64189206925</v>
      </c>
      <c r="AB97" s="97" t="n">
        <f aca="false">AA97*$C$60</f>
        <v>4434.64189206925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8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35477.135136554</v>
      </c>
      <c r="Z99" s="89"/>
      <c r="AA99" s="96" t="n">
        <f aca="false">SUM(F99:Y99)</f>
        <v>35477.135136554</v>
      </c>
      <c r="AB99" s="97" t="n">
        <f aca="false">AA99*$C$60</f>
        <v>35477.135136554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v>0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0</v>
      </c>
      <c r="AB101" s="97" t="n">
        <f aca="false">AA101*$C$60</f>
        <v>0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44008.2468884211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44008.2468884211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39607.422199579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40210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39607.422199579</v>
      </c>
      <c r="E109" s="89"/>
      <c r="F109" s="137" t="n">
        <f aca="false">ROUND(D109/$B$109,0)</f>
        <v>1320</v>
      </c>
      <c r="G109" s="137" t="n">
        <f aca="false">F109</f>
        <v>1320</v>
      </c>
      <c r="H109" s="137" t="n">
        <f aca="false">G109</f>
        <v>1320</v>
      </c>
      <c r="I109" s="137" t="n">
        <f aca="false">H109</f>
        <v>1320</v>
      </c>
      <c r="J109" s="137" t="n">
        <f aca="false">I109</f>
        <v>1320</v>
      </c>
      <c r="K109" s="137" t="n">
        <f aca="false">J109</f>
        <v>1320</v>
      </c>
      <c r="L109" s="137" t="n">
        <f aca="false">K109</f>
        <v>1320</v>
      </c>
      <c r="M109" s="137" t="n">
        <f aca="false">L109</f>
        <v>1320</v>
      </c>
      <c r="N109" s="137" t="n">
        <f aca="false">M109</f>
        <v>1320</v>
      </c>
      <c r="O109" s="137" t="n">
        <f aca="false">N109</f>
        <v>1320</v>
      </c>
      <c r="P109" s="137" t="n">
        <f aca="false">O109</f>
        <v>1320</v>
      </c>
      <c r="Q109" s="137" t="n">
        <f aca="false">P109</f>
        <v>1320</v>
      </c>
      <c r="R109" s="137" t="n">
        <f aca="false">Q109</f>
        <v>1320</v>
      </c>
      <c r="S109" s="137" t="n">
        <f aca="false">R109</f>
        <v>1320</v>
      </c>
      <c r="T109" s="137" t="n">
        <f aca="false">S109</f>
        <v>1320</v>
      </c>
      <c r="U109" s="137" t="n">
        <f aca="false">T109</f>
        <v>1320</v>
      </c>
      <c r="V109" s="137" t="n">
        <f aca="false">U109</f>
        <v>1320</v>
      </c>
      <c r="W109" s="137" t="n">
        <f aca="false">V109</f>
        <v>1320</v>
      </c>
      <c r="X109" s="137" t="n">
        <f aca="false">W109</f>
        <v>1320</v>
      </c>
      <c r="Y109" s="137" t="n">
        <f aca="false">X109</f>
        <v>1320</v>
      </c>
      <c r="Z109" s="89"/>
      <c r="AA109" s="96" t="n">
        <f aca="false">SUM(F109:Y109)</f>
        <v>26400</v>
      </c>
      <c r="AB109" s="97" t="n">
        <f aca="false">AA109*$C$60</f>
        <v>26400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Summary'!J11</f>
        <v>5507.88999439497</v>
      </c>
      <c r="E110" s="89"/>
      <c r="F110" s="137" t="n">
        <f aca="false">ROUND(D110/$B$109,0)</f>
        <v>184</v>
      </c>
      <c r="G110" s="137" t="n">
        <f aca="false">F110</f>
        <v>184</v>
      </c>
      <c r="H110" s="137" t="n">
        <f aca="false">G110</f>
        <v>184</v>
      </c>
      <c r="I110" s="137" t="n">
        <f aca="false">H110</f>
        <v>184</v>
      </c>
      <c r="J110" s="137" t="n">
        <f aca="false">I110</f>
        <v>184</v>
      </c>
      <c r="K110" s="137" t="n">
        <f aca="false">J110</f>
        <v>184</v>
      </c>
      <c r="L110" s="137" t="n">
        <f aca="false">K110</f>
        <v>184</v>
      </c>
      <c r="M110" s="137" t="n">
        <f aca="false">L110</f>
        <v>184</v>
      </c>
      <c r="N110" s="137" t="n">
        <f aca="false">M110</f>
        <v>184</v>
      </c>
      <c r="O110" s="137" t="n">
        <f aca="false">N110</f>
        <v>184</v>
      </c>
      <c r="P110" s="137" t="n">
        <f aca="false">O110</f>
        <v>184</v>
      </c>
      <c r="Q110" s="137" t="n">
        <f aca="false">P110</f>
        <v>184</v>
      </c>
      <c r="R110" s="137" t="n">
        <f aca="false">Q110</f>
        <v>184</v>
      </c>
      <c r="S110" s="137" t="n">
        <f aca="false">R110</f>
        <v>184</v>
      </c>
      <c r="T110" s="137" t="n">
        <f aca="false">S110</f>
        <v>184</v>
      </c>
      <c r="U110" s="137" t="n">
        <f aca="false">T110</f>
        <v>184</v>
      </c>
      <c r="V110" s="137" t="n">
        <f aca="false">U110</f>
        <v>184</v>
      </c>
      <c r="W110" s="137" t="n">
        <f aca="false">V110</f>
        <v>184</v>
      </c>
      <c r="X110" s="137" t="n">
        <f aca="false">W110</f>
        <v>184</v>
      </c>
      <c r="Y110" s="137" t="n">
        <f aca="false">X110</f>
        <v>184</v>
      </c>
      <c r="Z110" s="89"/>
      <c r="AA110" s="96" t="n">
        <f aca="false">SUM(F110:Y110)</f>
        <v>3680</v>
      </c>
      <c r="AB110" s="97" t="n">
        <f aca="false">AA110*$C$60</f>
        <v>3680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39607.422199579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1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7921.4844399158</v>
      </c>
      <c r="G115" s="137" t="n">
        <f aca="false">$D$113*G114</f>
        <v>12674.3751038653</v>
      </c>
      <c r="H115" s="137" t="n">
        <f aca="false">$D$113*H114</f>
        <v>7604.62506231917</v>
      </c>
      <c r="I115" s="137" t="n">
        <f aca="false">$D$113*I114</f>
        <v>4562.7750373915</v>
      </c>
      <c r="J115" s="137" t="n">
        <f aca="false">$D$113*J114</f>
        <v>4562.7750373915</v>
      </c>
      <c r="K115" s="137" t="n">
        <f aca="false">$D$113*K114</f>
        <v>2281.38751869575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137" t="n">
        <f aca="false">$D$113*X114</f>
        <v>0</v>
      </c>
      <c r="Y115" s="137" t="n">
        <f aca="false">$D$113*Y114</f>
        <v>0</v>
      </c>
      <c r="Z115" s="89"/>
      <c r="AA115" s="96" t="n">
        <f aca="false">SUM(F115:Y115)</f>
        <v>39607.422199579</v>
      </c>
      <c r="AB115" s="97" t="n">
        <f aca="false">AA115*$C$60</f>
        <v>39607.422199579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5507.88999439497</v>
      </c>
      <c r="E116" s="89"/>
      <c r="F116" s="137" t="n">
        <f aca="false">$D$116*F114</f>
        <v>1101.57799887899</v>
      </c>
      <c r="G116" s="137" t="n">
        <f aca="false">$D$116*G114</f>
        <v>1762.52479820639</v>
      </c>
      <c r="H116" s="137" t="n">
        <f aca="false">$D$116*H114</f>
        <v>1057.51487892383</v>
      </c>
      <c r="I116" s="137" t="n">
        <f aca="false">$D$116*I114</f>
        <v>634.5089273543</v>
      </c>
      <c r="J116" s="137" t="n">
        <f aca="false">$D$116*J114</f>
        <v>634.5089273543</v>
      </c>
      <c r="K116" s="137" t="n">
        <f aca="false">$D$116*K114</f>
        <v>317.25446367715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137" t="n">
        <f aca="false">$D$116*X114</f>
        <v>0</v>
      </c>
      <c r="Y116" s="137" t="n">
        <f aca="false">$D$116*Y114</f>
        <v>0</v>
      </c>
      <c r="Z116" s="89"/>
      <c r="AA116" s="96" t="n">
        <f aca="false">SUM(F116:Y116)</f>
        <v>5507.88999439497</v>
      </c>
      <c r="AB116" s="97" t="n">
        <f aca="false">AA116*$C$60</f>
        <v>5507.88999439497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40210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2512.17258546964</v>
      </c>
      <c r="G121" s="137" t="n">
        <f aca="false">G39</f>
        <v>2401.04073505148</v>
      </c>
      <c r="H121" s="137" t="n">
        <f aca="false">H39</f>
        <v>2521.28917982683</v>
      </c>
      <c r="I121" s="137" t="n">
        <f aca="false">I39</f>
        <v>2643.98154700968</v>
      </c>
      <c r="J121" s="137" t="n">
        <f aca="false">J39</f>
        <v>2768.88905267566</v>
      </c>
      <c r="K121" s="137" t="n">
        <f aca="false">K39</f>
        <v>2896.21231243357</v>
      </c>
      <c r="L121" s="137" t="n">
        <f aca="false">L39</f>
        <v>3022.95931101146</v>
      </c>
      <c r="M121" s="137" t="n">
        <f aca="false">M39</f>
        <v>3078.88839767173</v>
      </c>
      <c r="N121" s="137" t="n">
        <f aca="false">N39</f>
        <v>3176.7544504962</v>
      </c>
      <c r="O121" s="137" t="n">
        <f aca="false">O39</f>
        <v>3277.25973680629</v>
      </c>
      <c r="P121" s="137" t="n">
        <f aca="false">P39</f>
        <v>3384.38867800789</v>
      </c>
      <c r="Q121" s="137" t="n">
        <f aca="false">Q39</f>
        <v>3494.44216247653</v>
      </c>
      <c r="R121" s="137" t="n">
        <f aca="false">R39</f>
        <v>3560.36658252278</v>
      </c>
      <c r="S121" s="137" t="n">
        <f aca="false">S39</f>
        <v>3675.16962419915</v>
      </c>
      <c r="T121" s="137" t="n">
        <f aca="false">T39</f>
        <v>3793.18317955141</v>
      </c>
      <c r="U121" s="137" t="n">
        <f aca="false">U39</f>
        <v>3914.49707075285</v>
      </c>
      <c r="V121" s="137" t="n">
        <f aca="false">V39</f>
        <v>4039.20362963984</v>
      </c>
      <c r="W121" s="137" t="n">
        <f aca="false">W39</f>
        <v>4167.39778013276</v>
      </c>
      <c r="X121" s="137" t="n">
        <f aca="false">X39</f>
        <v>4299.17709857687</v>
      </c>
      <c r="Y121" s="137" t="n">
        <f aca="false">Y39</f>
        <v>4434.64189206925</v>
      </c>
      <c r="Z121" s="89"/>
      <c r="AA121" s="96" t="n">
        <f aca="false">SUM(F121:Y121)</f>
        <v>67061.9150063819</v>
      </c>
      <c r="AB121" s="97" t="n">
        <f aca="false">AA121*$C$60</f>
        <v>67061.9150063819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-7921.4844399158</v>
      </c>
      <c r="G122" s="137" t="n">
        <f aca="false">-G115</f>
        <v>-12674.3751038653</v>
      </c>
      <c r="H122" s="137" t="n">
        <f aca="false">-H115</f>
        <v>-7604.62506231917</v>
      </c>
      <c r="I122" s="137" t="n">
        <f aca="false">-I115</f>
        <v>-4562.7750373915</v>
      </c>
      <c r="J122" s="137" t="n">
        <f aca="false">-J115</f>
        <v>-4562.7750373915</v>
      </c>
      <c r="K122" s="137" t="n">
        <f aca="false">-K115</f>
        <v>-2281.38751869575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-39607.422199579</v>
      </c>
      <c r="AB122" s="97" t="n">
        <f aca="false">AA122*$C$60</f>
        <v>-39607.422199579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-0</v>
      </c>
      <c r="G123" s="164" t="n">
        <f aca="false">-G46</f>
        <v>-0</v>
      </c>
      <c r="H123" s="164" t="n">
        <f aca="false">-H46</f>
        <v>-0</v>
      </c>
      <c r="I123" s="164" t="n">
        <f aca="false">-I46</f>
        <v>-0</v>
      </c>
      <c r="J123" s="164" t="n">
        <f aca="false">-J46</f>
        <v>-0</v>
      </c>
      <c r="K123" s="164" t="n">
        <f aca="false">-K46</f>
        <v>-0</v>
      </c>
      <c r="L123" s="164" t="n">
        <f aca="false">-L46</f>
        <v>-0</v>
      </c>
      <c r="M123" s="164" t="n">
        <f aca="false">-M46</f>
        <v>-0</v>
      </c>
      <c r="N123" s="164" t="n">
        <f aca="false">-N46</f>
        <v>-0</v>
      </c>
      <c r="O123" s="164" t="n">
        <f aca="false">-O46</f>
        <v>-0</v>
      </c>
      <c r="P123" s="164" t="n">
        <f aca="false">-P46</f>
        <v>-0</v>
      </c>
      <c r="Q123" s="164" t="n">
        <f aca="false">-Q46</f>
        <v>-0</v>
      </c>
      <c r="R123" s="164" t="n">
        <f aca="false">-R46</f>
        <v>-0</v>
      </c>
      <c r="S123" s="164" t="n">
        <f aca="false">-S46</f>
        <v>-0</v>
      </c>
      <c r="T123" s="164" t="n">
        <f aca="false">-T46</f>
        <v>-0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0</v>
      </c>
      <c r="AB123" s="97" t="n">
        <f aca="false">AA123*$C$60</f>
        <v>0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-5409.31185444616</v>
      </c>
      <c r="G124" s="137" t="n">
        <f aca="false">SUM(G121:G123)</f>
        <v>-10273.3343688138</v>
      </c>
      <c r="H124" s="137" t="n">
        <f aca="false">SUM(H121:H123)</f>
        <v>-5083.33588249234</v>
      </c>
      <c r="I124" s="137" t="n">
        <f aca="false">SUM(I121:I123)</f>
        <v>-1918.79349038181</v>
      </c>
      <c r="J124" s="137" t="n">
        <f aca="false">SUM(J121:J123)</f>
        <v>-1793.88598471584</v>
      </c>
      <c r="K124" s="137" t="n">
        <f aca="false">SUM(K121:K123)</f>
        <v>614.824793737825</v>
      </c>
      <c r="L124" s="137" t="n">
        <f aca="false">SUM(L121:L123)</f>
        <v>3022.95931101146</v>
      </c>
      <c r="M124" s="137" t="n">
        <f aca="false">SUM(M121:M123)</f>
        <v>3078.88839767173</v>
      </c>
      <c r="N124" s="137" t="n">
        <f aca="false">SUM(N121:N123)</f>
        <v>3176.7544504962</v>
      </c>
      <c r="O124" s="137" t="n">
        <f aca="false">SUM(O121:O123)</f>
        <v>3277.25973680629</v>
      </c>
      <c r="P124" s="137" t="n">
        <f aca="false">SUM(P121:P123)</f>
        <v>3384.38867800789</v>
      </c>
      <c r="Q124" s="137" t="n">
        <f aca="false">SUM(Q121:Q123)</f>
        <v>3494.44216247653</v>
      </c>
      <c r="R124" s="137" t="n">
        <f aca="false">SUM(R121:R123)</f>
        <v>3560.36658252278</v>
      </c>
      <c r="S124" s="137" t="n">
        <f aca="false">SUM(S121:S123)</f>
        <v>3675.16962419915</v>
      </c>
      <c r="T124" s="137" t="n">
        <f aca="false">SUM(T121:T123)</f>
        <v>3793.18317955141</v>
      </c>
      <c r="U124" s="137" t="n">
        <f aca="false">SUM(U121:U123)</f>
        <v>3914.49707075285</v>
      </c>
      <c r="V124" s="137" t="n">
        <f aca="false">SUM(V121:V123)</f>
        <v>4039.20362963984</v>
      </c>
      <c r="W124" s="137" t="n">
        <f aca="false">SUM(W121:W123)</f>
        <v>4167.39778013276</v>
      </c>
      <c r="X124" s="137" t="n">
        <f aca="false">SUM(X121:X123)</f>
        <v>4299.17709857687</v>
      </c>
      <c r="Y124" s="137" t="n">
        <f aca="false">SUM(Y121:Y123)</f>
        <v>4434.64189206925</v>
      </c>
      <c r="Z124" s="89"/>
      <c r="AA124" s="96" t="n">
        <f aca="false">SUM(F124:Y124)</f>
        <v>27454.4928068029</v>
      </c>
      <c r="AB124" s="97" t="n">
        <f aca="false">AA124*$C$60</f>
        <v>27454.4928068029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270.465592722308</v>
      </c>
      <c r="G126" s="137" t="n">
        <f aca="false">-G124*$C$126</f>
        <v>513.66671844069</v>
      </c>
      <c r="H126" s="137" t="n">
        <f aca="false">-H124*$C$126</f>
        <v>254.166794124617</v>
      </c>
      <c r="I126" s="137" t="n">
        <f aca="false">-I124*$C$126</f>
        <v>95.9396745190907</v>
      </c>
      <c r="J126" s="137" t="n">
        <f aca="false">-J124*$C$126</f>
        <v>89.6942992357918</v>
      </c>
      <c r="K126" s="137" t="n">
        <f aca="false">-K124*$C$126</f>
        <v>-30.7412396868913</v>
      </c>
      <c r="L126" s="137" t="n">
        <f aca="false">-L124*$C$126</f>
        <v>-151.147965550573</v>
      </c>
      <c r="M126" s="137" t="n">
        <f aca="false">-M124*$C$126</f>
        <v>-153.944419883587</v>
      </c>
      <c r="N126" s="137" t="n">
        <f aca="false">-N124*$C$126</f>
        <v>-158.83772252481</v>
      </c>
      <c r="O126" s="137" t="n">
        <f aca="false">-O124*$C$126</f>
        <v>-163.862986840314</v>
      </c>
      <c r="P126" s="137" t="n">
        <f aca="false">-P124*$C$126</f>
        <v>-169.219433900394</v>
      </c>
      <c r="Q126" s="137" t="n">
        <f aca="false">-Q124*$C$126</f>
        <v>-174.722108123827</v>
      </c>
      <c r="R126" s="137" t="n">
        <f aca="false">-R124*$C$126</f>
        <v>-178.018329126139</v>
      </c>
      <c r="S126" s="137" t="n">
        <f aca="false">-S124*$C$126</f>
        <v>-183.758481209957</v>
      </c>
      <c r="T126" s="137" t="n">
        <f aca="false">-T124*$C$126</f>
        <v>-189.659158977571</v>
      </c>
      <c r="U126" s="137" t="n">
        <f aca="false">-U124*$C$126</f>
        <v>-195.724853537643</v>
      </c>
      <c r="V126" s="137" t="n">
        <f aca="false">-V124*$C$126</f>
        <v>-201.960181481992</v>
      </c>
      <c r="W126" s="137" t="n">
        <f aca="false">-W124*$C$126</f>
        <v>-208.369889006638</v>
      </c>
      <c r="X126" s="137" t="n">
        <f aca="false">-X124*$C$126</f>
        <v>-214.958854928844</v>
      </c>
      <c r="Y126" s="137" t="n">
        <f aca="false">-Y124*$C$126</f>
        <v>-221.732094603462</v>
      </c>
      <c r="Z126" s="89"/>
      <c r="AA126" s="96" t="n">
        <f aca="false">SUM(F126:Y126)</f>
        <v>-1372.72464034015</v>
      </c>
      <c r="AB126" s="97" t="n">
        <f aca="false">AA126*$C$60</f>
        <v>-1372.72464034015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1798.59619160335</v>
      </c>
      <c r="G127" s="137" t="n">
        <f aca="false">-(G124+G126)*$C$127</f>
        <v>3415.88367763059</v>
      </c>
      <c r="H127" s="137" t="n">
        <f aca="false">-(H124+H126)*$C$127</f>
        <v>1690.2091809287</v>
      </c>
      <c r="I127" s="137" t="n">
        <f aca="false">-(I124+I126)*$C$127</f>
        <v>637.998835551953</v>
      </c>
      <c r="J127" s="137" t="n">
        <f aca="false">-(J124+J126)*$C$127</f>
        <v>596.467089918015</v>
      </c>
      <c r="K127" s="137" t="n">
        <f aca="false">-(K124+K126)*$C$127</f>
        <v>-204.429243917827</v>
      </c>
      <c r="L127" s="137" t="n">
        <f aca="false">-(L124+L126)*$C$127</f>
        <v>-1005.13397091131</v>
      </c>
      <c r="M127" s="137" t="n">
        <f aca="false">-(M124+M126)*$C$127</f>
        <v>-1023.73039222585</v>
      </c>
      <c r="N127" s="137" t="n">
        <f aca="false">-(N124+N126)*$C$127</f>
        <v>-1056.27085478999</v>
      </c>
      <c r="O127" s="137" t="n">
        <f aca="false">-(O124+O126)*$C$127</f>
        <v>-1089.68886248809</v>
      </c>
      <c r="P127" s="137" t="n">
        <f aca="false">-(P124+P126)*$C$127</f>
        <v>-1125.30923543762</v>
      </c>
      <c r="Q127" s="137" t="n">
        <f aca="false">-(Q124+Q126)*$C$127</f>
        <v>-1161.90201902345</v>
      </c>
      <c r="R127" s="137" t="n">
        <f aca="false">-(R124+R126)*$C$127</f>
        <v>-1183.82188868883</v>
      </c>
      <c r="S127" s="137" t="n">
        <f aca="false">-(S124+S126)*$C$127</f>
        <v>-1221.99390004622</v>
      </c>
      <c r="T127" s="137" t="n">
        <f aca="false">-(T124+T126)*$C$127</f>
        <v>-1261.23340720084</v>
      </c>
      <c r="U127" s="137" t="n">
        <f aca="false">-(U124+U126)*$C$127</f>
        <v>-1301.57027602532</v>
      </c>
      <c r="V127" s="137" t="n">
        <f aca="false">-(V124+V126)*$C$127</f>
        <v>-1343.03520685525</v>
      </c>
      <c r="W127" s="137" t="n">
        <f aca="false">-(W124+W126)*$C$127</f>
        <v>-1385.65976189414</v>
      </c>
      <c r="X127" s="137" t="n">
        <f aca="false">-(X124+X126)*$C$127</f>
        <v>-1429.47638527681</v>
      </c>
      <c r="Y127" s="137" t="n">
        <f aca="false">-(Y124+Y126)*$C$127</f>
        <v>-1474.51842911303</v>
      </c>
      <c r="Z127" s="89"/>
      <c r="AA127" s="96" t="n">
        <f aca="false">SUM(F127:Y127)</f>
        <v>-9128.61885826196</v>
      </c>
      <c r="AB127" s="97" t="n">
        <f aca="false">AA127*$C$60</f>
        <v>-9128.61885826196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f aca="false">F46</f>
        <v>0</v>
      </c>
      <c r="G137" s="167" t="n">
        <f aca="false">G46</f>
        <v>0</v>
      </c>
      <c r="H137" s="167" t="n">
        <f aca="false">H46</f>
        <v>0</v>
      </c>
      <c r="I137" s="167" t="n">
        <f aca="false">I46</f>
        <v>0</v>
      </c>
      <c r="J137" s="167" t="n">
        <f aca="false">J46</f>
        <v>0</v>
      </c>
      <c r="K137" s="167" t="n">
        <f aca="false">K46</f>
        <v>0</v>
      </c>
      <c r="L137" s="167" t="n">
        <f aca="false">L46</f>
        <v>0</v>
      </c>
      <c r="M137" s="167" t="n">
        <f aca="false">M46</f>
        <v>0</v>
      </c>
      <c r="N137" s="167" t="n">
        <f aca="false">N46</f>
        <v>0</v>
      </c>
      <c r="O137" s="167" t="n">
        <f aca="false">O46</f>
        <v>0</v>
      </c>
      <c r="P137" s="167" t="n">
        <f aca="false">P46</f>
        <v>0</v>
      </c>
      <c r="Q137" s="167" t="n">
        <f aca="false">Q46</f>
        <v>0</v>
      </c>
      <c r="R137" s="167" t="n">
        <f aca="false">R46</f>
        <v>0</v>
      </c>
      <c r="S137" s="167" t="n">
        <f aca="false">S46</f>
        <v>0</v>
      </c>
      <c r="T137" s="167" t="n">
        <f aca="false">T46</f>
        <v>0</v>
      </c>
      <c r="U137" s="167" t="n">
        <f aca="false">U46</f>
        <v>0</v>
      </c>
      <c r="V137" s="167" t="n">
        <f aca="false">V46</f>
        <v>0</v>
      </c>
      <c r="W137" s="167" t="n">
        <f aca="false">W46</f>
        <v>0</v>
      </c>
      <c r="X137" s="167" t="n">
        <f aca="false">X46</f>
        <v>0</v>
      </c>
      <c r="Y137" s="167" t="n">
        <f aca="false">Y46</f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43.328144</v>
      </c>
      <c r="G138" s="164" t="n">
        <f aca="false">SUM(G33:G35)</f>
        <v>44.541332032</v>
      </c>
      <c r="H138" s="164" t="n">
        <f aca="false">SUM(H33:H35)</f>
        <v>45.788489328896</v>
      </c>
      <c r="I138" s="164" t="n">
        <f aca="false">SUM(I33:I35)</f>
        <v>47.0247785407762</v>
      </c>
      <c r="J138" s="164" t="n">
        <f aca="false">SUM(J33:J35)</f>
        <v>48.2944475613771</v>
      </c>
      <c r="K138" s="164" t="n">
        <f aca="false">SUM(K33:K35)</f>
        <v>49.5983976455343</v>
      </c>
      <c r="L138" s="164" t="n">
        <f aca="false">SUM(L33:L35)</f>
        <v>50.9375543819637</v>
      </c>
      <c r="M138" s="164" t="n">
        <f aca="false">SUM(M33:M35)</f>
        <v>52.3128683502768</v>
      </c>
      <c r="N138" s="164" t="n">
        <f aca="false">SUM(N33:N35)</f>
        <v>53.7253157957342</v>
      </c>
      <c r="O138" s="164" t="n">
        <f aca="false">SUM(O33:O35)</f>
        <v>55.175899322219</v>
      </c>
      <c r="P138" s="164" t="n">
        <f aca="false">SUM(P33:P35)</f>
        <v>56.665648603919</v>
      </c>
      <c r="Q138" s="164" t="n">
        <f aca="false">SUM(Q33:Q35)</f>
        <v>58.2522867648287</v>
      </c>
      <c r="R138" s="164" t="n">
        <f aca="false">SUM(R33:R35)</f>
        <v>59.8833507942439</v>
      </c>
      <c r="S138" s="164" t="n">
        <f aca="false">SUM(S33:S35)</f>
        <v>61.5600846164827</v>
      </c>
      <c r="T138" s="164" t="n">
        <f aca="false">SUM(T33:T35)</f>
        <v>63.2837669857442</v>
      </c>
      <c r="U138" s="164" t="n">
        <f aca="false">SUM(U33:U35)</f>
        <v>65.0557124613451</v>
      </c>
      <c r="V138" s="164" t="n">
        <f aca="false">SUM(V33:V35)</f>
        <v>66.8772724102628</v>
      </c>
      <c r="W138" s="164" t="n">
        <f aca="false">SUM(W33:W35)</f>
        <v>68.7498360377501</v>
      </c>
      <c r="X138" s="164" t="n">
        <f aca="false">SUM(X33:X35)</f>
        <v>70.6748314468071</v>
      </c>
      <c r="Y138" s="164" t="n">
        <f aca="false">SUM(Y33:Y35)</f>
        <v>72.6537267273177</v>
      </c>
      <c r="Z138" s="89"/>
      <c r="AA138" s="96" t="n">
        <f aca="false">SUM(F138:Y138)</f>
        <v>1134.38374380748</v>
      </c>
      <c r="AB138" s="97" t="n">
        <f aca="false">AA138</f>
        <v>1134.38374380748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43.328144</v>
      </c>
      <c r="G139" s="137" t="n">
        <f aca="false">G137+G138</f>
        <v>44.541332032</v>
      </c>
      <c r="H139" s="137" t="n">
        <f aca="false">H137+H138</f>
        <v>45.788489328896</v>
      </c>
      <c r="I139" s="137" t="n">
        <f aca="false">I137+I138</f>
        <v>47.0247785407762</v>
      </c>
      <c r="J139" s="137" t="n">
        <f aca="false">J137+J138</f>
        <v>48.2944475613771</v>
      </c>
      <c r="K139" s="137" t="n">
        <f aca="false">K137+K138</f>
        <v>49.5983976455343</v>
      </c>
      <c r="L139" s="137" t="n">
        <f aca="false">L137+L138</f>
        <v>50.9375543819637</v>
      </c>
      <c r="M139" s="137" t="n">
        <f aca="false">M137+M138</f>
        <v>52.3128683502768</v>
      </c>
      <c r="N139" s="137" t="n">
        <f aca="false">N137+N138</f>
        <v>53.7253157957342</v>
      </c>
      <c r="O139" s="137" t="n">
        <f aca="false">O137+O138</f>
        <v>55.175899322219</v>
      </c>
      <c r="P139" s="137" t="n">
        <f aca="false">P137+P138</f>
        <v>56.665648603919</v>
      </c>
      <c r="Q139" s="137" t="n">
        <f aca="false">Q137+Q138</f>
        <v>58.2522867648287</v>
      </c>
      <c r="R139" s="137" t="n">
        <f aca="false">R137+R138</f>
        <v>59.8833507942439</v>
      </c>
      <c r="S139" s="137" t="n">
        <f aca="false">S137+S138</f>
        <v>61.5600846164827</v>
      </c>
      <c r="T139" s="137" t="n">
        <f aca="false">T137+T138</f>
        <v>63.2837669857442</v>
      </c>
      <c r="U139" s="137" t="n">
        <f aca="false">U137+U138</f>
        <v>65.0557124613451</v>
      </c>
      <c r="V139" s="137" t="n">
        <f aca="false">V137+V138</f>
        <v>66.8772724102628</v>
      </c>
      <c r="W139" s="137" t="n">
        <f aca="false">W137+W138</f>
        <v>68.7498360377501</v>
      </c>
      <c r="X139" s="137" t="n">
        <f aca="false">X137+X138</f>
        <v>70.6748314468071</v>
      </c>
      <c r="Y139" s="137" t="n">
        <f aca="false">Y137+Y138</f>
        <v>72.6537267273177</v>
      </c>
      <c r="Z139" s="89"/>
      <c r="AA139" s="96" t="n">
        <f aca="false">SUM(F139:Y139)</f>
        <v>1134.38374380748</v>
      </c>
      <c r="AB139" s="97" t="n">
        <f aca="false">AA139</f>
        <v>1134.38374380748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2.1664072</v>
      </c>
      <c r="G140" s="137" t="n">
        <f aca="false">G139*$C$140</f>
        <v>2.2270666016</v>
      </c>
      <c r="H140" s="137" t="n">
        <f aca="false">H139*$C$140</f>
        <v>2.2894244664448</v>
      </c>
      <c r="I140" s="137" t="n">
        <f aca="false">I139*$C$140</f>
        <v>2.35123892703881</v>
      </c>
      <c r="J140" s="137" t="n">
        <f aca="false">J139*$C$140</f>
        <v>2.41472237806886</v>
      </c>
      <c r="K140" s="137" t="n">
        <f aca="false">K139*$C$140</f>
        <v>2.47991988227672</v>
      </c>
      <c r="L140" s="137" t="n">
        <f aca="false">L139*$C$140</f>
        <v>2.54687771909819</v>
      </c>
      <c r="M140" s="137" t="n">
        <f aca="false">M139*$C$140</f>
        <v>2.61564341751384</v>
      </c>
      <c r="N140" s="137" t="n">
        <f aca="false">N139*$C$140</f>
        <v>2.68626578978671</v>
      </c>
      <c r="O140" s="137" t="n">
        <f aca="false">O139*$C$140</f>
        <v>2.75879496611095</v>
      </c>
      <c r="P140" s="137" t="n">
        <f aca="false">P139*$C$140</f>
        <v>2.83328243019595</v>
      </c>
      <c r="Q140" s="137" t="n">
        <f aca="false">Q139*$C$140</f>
        <v>2.91261433824143</v>
      </c>
      <c r="R140" s="137" t="n">
        <f aca="false">R139*$C$140</f>
        <v>2.99416753971219</v>
      </c>
      <c r="S140" s="137" t="n">
        <f aca="false">S139*$C$140</f>
        <v>3.07800423082414</v>
      </c>
      <c r="T140" s="137" t="n">
        <f aca="false">T139*$C$140</f>
        <v>3.16418834928721</v>
      </c>
      <c r="U140" s="137" t="n">
        <f aca="false">U139*$C$140</f>
        <v>3.25278562306725</v>
      </c>
      <c r="V140" s="137" t="n">
        <f aca="false">V139*$C$140</f>
        <v>3.34386362051314</v>
      </c>
      <c r="W140" s="137" t="n">
        <f aca="false">W139*$C$140</f>
        <v>3.43749180188751</v>
      </c>
      <c r="X140" s="137" t="n">
        <f aca="false">X139*$C$140</f>
        <v>3.53374157234036</v>
      </c>
      <c r="Y140" s="137" t="n">
        <f aca="false">Y139*$C$140</f>
        <v>3.63268633636589</v>
      </c>
      <c r="Z140" s="89"/>
      <c r="AA140" s="96" t="n">
        <f aca="false">SUM(F140:Y140)</f>
        <v>56.7191871903739</v>
      </c>
      <c r="AB140" s="97" t="n">
        <f aca="false">AA140</f>
        <v>56.7191871903739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14.40660788</v>
      </c>
      <c r="G141" s="164" t="n">
        <f aca="false">(G139-G140)*$C$141</f>
        <v>14.80999290064</v>
      </c>
      <c r="H141" s="164" t="n">
        <f aca="false">(H139-H140)*$C$141</f>
        <v>15.2246727018579</v>
      </c>
      <c r="I141" s="164" t="n">
        <f aca="false">(I139-I140)*$C$141</f>
        <v>15.6357388648081</v>
      </c>
      <c r="J141" s="164" t="n">
        <f aca="false">(J139-J140)*$C$141</f>
        <v>16.0579038141579</v>
      </c>
      <c r="K141" s="164" t="n">
        <f aca="false">(K139-K140)*$C$141</f>
        <v>16.4914672171402</v>
      </c>
      <c r="L141" s="164" t="n">
        <f aca="false">(L139-L140)*$C$141</f>
        <v>16.9367368320029</v>
      </c>
      <c r="M141" s="164" t="n">
        <f aca="false">(M139-M140)*$C$141</f>
        <v>17.394028726467</v>
      </c>
      <c r="N141" s="164" t="n">
        <f aca="false">(N139-N140)*$C$141</f>
        <v>17.8636675020816</v>
      </c>
      <c r="O141" s="164" t="n">
        <f aca="false">(O139-O140)*$C$141</f>
        <v>18.3459865246378</v>
      </c>
      <c r="P141" s="164" t="n">
        <f aca="false">(P139-P140)*$C$141</f>
        <v>18.841328160803</v>
      </c>
      <c r="Q141" s="164" t="n">
        <f aca="false">(Q139-Q140)*$C$141</f>
        <v>19.3688853493055</v>
      </c>
      <c r="R141" s="164" t="n">
        <f aca="false">(R139-R140)*$C$141</f>
        <v>19.9112141390861</v>
      </c>
      <c r="S141" s="164" t="n">
        <f aca="false">(S139-S140)*$C$141</f>
        <v>20.4687281349805</v>
      </c>
      <c r="T141" s="164" t="n">
        <f aca="false">(T139-T140)*$C$141</f>
        <v>21.04185252276</v>
      </c>
      <c r="U141" s="164" t="n">
        <f aca="false">(U139-U140)*$C$141</f>
        <v>21.6310243933972</v>
      </c>
      <c r="V141" s="164" t="n">
        <f aca="false">(V139-V140)*$C$141</f>
        <v>22.2366930764124</v>
      </c>
      <c r="W141" s="164" t="n">
        <f aca="false">(W139-W140)*$C$141</f>
        <v>22.8593204825519</v>
      </c>
      <c r="X141" s="164" t="n">
        <f aca="false">(X139-X140)*$C$141</f>
        <v>23.4993814560634</v>
      </c>
      <c r="Y141" s="164" t="n">
        <f aca="false">(Y139-Y140)*$C$141</f>
        <v>24.1573641368331</v>
      </c>
      <c r="Z141" s="89"/>
      <c r="AA141" s="96" t="n">
        <f aca="false">SUM(F141:Y141)</f>
        <v>377.182594815987</v>
      </c>
      <c r="AB141" s="97" t="n">
        <f aca="false">AA141</f>
        <v>377.182594815987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26.75512892</v>
      </c>
      <c r="G142" s="137" t="n">
        <f aca="false">G139-G140-G141</f>
        <v>27.50427252976</v>
      </c>
      <c r="H142" s="137" t="n">
        <f aca="false">H139-H140-H141</f>
        <v>28.2743921605933</v>
      </c>
      <c r="I142" s="137" t="n">
        <f aca="false">I139-I140-I141</f>
        <v>29.0378007489293</v>
      </c>
      <c r="J142" s="137" t="n">
        <f aca="false">J139-J140-J141</f>
        <v>29.8218213691504</v>
      </c>
      <c r="K142" s="137" t="n">
        <f aca="false">K139-K140-K141</f>
        <v>30.6270105461174</v>
      </c>
      <c r="L142" s="137" t="n">
        <f aca="false">L139-L140-L141</f>
        <v>31.4539398308626</v>
      </c>
      <c r="M142" s="137" t="n">
        <f aca="false">M139-M140-M141</f>
        <v>32.3031962062959</v>
      </c>
      <c r="N142" s="137" t="n">
        <f aca="false">N139-N140-N141</f>
        <v>33.1753825038659</v>
      </c>
      <c r="O142" s="137" t="n">
        <f aca="false">O139-O140-O141</f>
        <v>34.0711178314703</v>
      </c>
      <c r="P142" s="137" t="n">
        <f aca="false">P139-P140-P141</f>
        <v>34.99103801292</v>
      </c>
      <c r="Q142" s="137" t="n">
        <f aca="false">Q139-Q140-Q141</f>
        <v>35.9707870772817</v>
      </c>
      <c r="R142" s="137" t="n">
        <f aca="false">R139-R140-R141</f>
        <v>36.9779691154456</v>
      </c>
      <c r="S142" s="137" t="n">
        <f aca="false">S139-S140-S141</f>
        <v>38.0133522506781</v>
      </c>
      <c r="T142" s="137" t="n">
        <f aca="false">T139-T140-T141</f>
        <v>39.0777261136971</v>
      </c>
      <c r="U142" s="137" t="n">
        <f aca="false">U139-U140-U141</f>
        <v>40.1719024448806</v>
      </c>
      <c r="V142" s="137" t="n">
        <f aca="false">V139-V140-V141</f>
        <v>41.2967157133373</v>
      </c>
      <c r="W142" s="137" t="n">
        <f aca="false">W139-W140-W141</f>
        <v>42.4530237533107</v>
      </c>
      <c r="X142" s="137" t="n">
        <f aca="false">X139-X140-X141</f>
        <v>43.6417084184034</v>
      </c>
      <c r="Y142" s="137" t="n">
        <f aca="false">Y139-Y140-Y141</f>
        <v>44.8636762541187</v>
      </c>
      <c r="Z142" s="89"/>
      <c r="AA142" s="96" t="n">
        <f aca="false">SUM(F142:Y142)</f>
        <v>700.481961801118</v>
      </c>
      <c r="AB142" s="97" t="n">
        <f aca="false">AA142</f>
        <v>700.481961801118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2181.30657152853</v>
      </c>
      <c r="G144" s="168" t="n">
        <f aca="false">G76</f>
        <v>2112.68265389532</v>
      </c>
      <c r="H144" s="168" t="n">
        <f aca="false">H76</f>
        <v>2262.99606854415</v>
      </c>
      <c r="I144" s="168" t="n">
        <f aca="false">I76</f>
        <v>2338.75860527957</v>
      </c>
      <c r="J144" s="168" t="n">
        <f aca="false">J76</f>
        <v>2491.94899002836</v>
      </c>
      <c r="K144" s="168" t="n">
        <f aca="false">K76</f>
        <v>2646.63110292893</v>
      </c>
      <c r="L144" s="168" t="n">
        <f aca="false">L76</f>
        <v>2724.89737455077</v>
      </c>
      <c r="M144" s="168" t="n">
        <f aca="false">M76</f>
        <v>2365.71689448835</v>
      </c>
      <c r="N144" s="168" t="n">
        <f aca="false">N76</f>
        <v>1146.5458731814</v>
      </c>
      <c r="O144" s="168" t="n">
        <f aca="false">O76</f>
        <v>1208.60788747788</v>
      </c>
      <c r="P144" s="168" t="n">
        <f aca="false">P76</f>
        <v>1274.76000866987</v>
      </c>
      <c r="Q144" s="168" t="n">
        <f aca="false">Q76</f>
        <v>1342.71803532926</v>
      </c>
      <c r="R144" s="168" t="n">
        <f aca="false">R76</f>
        <v>1383.42636470782</v>
      </c>
      <c r="S144" s="168" t="n">
        <f aca="false">S76</f>
        <v>1454.31724294297</v>
      </c>
      <c r="T144" s="168" t="n">
        <f aca="false">T76</f>
        <v>1527.190613373</v>
      </c>
      <c r="U144" s="168" t="n">
        <f aca="false">U76</f>
        <v>1602.10194118989</v>
      </c>
      <c r="V144" s="168" t="n">
        <f aca="false">V76</f>
        <v>1679.1082413026</v>
      </c>
      <c r="W144" s="168" t="n">
        <f aca="false">W76</f>
        <v>1758.26812923198</v>
      </c>
      <c r="X144" s="168" t="n">
        <f aca="false">X76</f>
        <v>1839.64185837122</v>
      </c>
      <c r="Y144" s="168" t="n">
        <f aca="false">Y76</f>
        <v>1923.29136835276</v>
      </c>
      <c r="Z144" s="89"/>
      <c r="AA144" s="96" t="n">
        <f aca="false">SUM(F144:Y144)</f>
        <v>37264.9158253746</v>
      </c>
      <c r="AB144" s="97" t="n">
        <f aca="false">AA144</f>
        <v>37264.9158253746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2208.06170044853</v>
      </c>
      <c r="G145" s="154" t="n">
        <f aca="false">G142+G144</f>
        <v>2140.18692642508</v>
      </c>
      <c r="H145" s="154" t="n">
        <f aca="false">H142+H144</f>
        <v>2291.27046070475</v>
      </c>
      <c r="I145" s="154" t="n">
        <f aca="false">I142+I144</f>
        <v>2367.7964060285</v>
      </c>
      <c r="J145" s="154" t="n">
        <f aca="false">J142+J144</f>
        <v>2521.77081139751</v>
      </c>
      <c r="K145" s="154" t="n">
        <f aca="false">K142+K144</f>
        <v>2677.25811347505</v>
      </c>
      <c r="L145" s="154" t="n">
        <f aca="false">L142+L144</f>
        <v>2756.35131438163</v>
      </c>
      <c r="M145" s="154" t="n">
        <f aca="false">M142+M144</f>
        <v>2398.02009069464</v>
      </c>
      <c r="N145" s="154" t="n">
        <f aca="false">N142+N144</f>
        <v>1179.72125568527</v>
      </c>
      <c r="O145" s="154" t="n">
        <f aca="false">O142+O144</f>
        <v>1242.67900530935</v>
      </c>
      <c r="P145" s="154" t="n">
        <f aca="false">P142+P144</f>
        <v>1309.75104668279</v>
      </c>
      <c r="Q145" s="154" t="n">
        <f aca="false">Q142+Q144</f>
        <v>1378.68882240654</v>
      </c>
      <c r="R145" s="154" t="n">
        <f aca="false">R142+R144</f>
        <v>1420.40433382327</v>
      </c>
      <c r="S145" s="154" t="n">
        <f aca="false">S142+S144</f>
        <v>1492.33059519365</v>
      </c>
      <c r="T145" s="154" t="n">
        <f aca="false">T142+T144</f>
        <v>1566.26833948669</v>
      </c>
      <c r="U145" s="154" t="n">
        <f aca="false">U142+U144</f>
        <v>1642.27384363477</v>
      </c>
      <c r="V145" s="154" t="n">
        <f aca="false">V142+V144</f>
        <v>1720.40495701594</v>
      </c>
      <c r="W145" s="154" t="n">
        <f aca="false">W142+W144</f>
        <v>1800.72115298529</v>
      </c>
      <c r="X145" s="154" t="n">
        <f aca="false">X142+X144</f>
        <v>1883.28356678962</v>
      </c>
      <c r="Y145" s="154" t="n">
        <f aca="false">Y142+Y144</f>
        <v>1968.15504460688</v>
      </c>
      <c r="Z145" s="89"/>
      <c r="AA145" s="96" t="n">
        <f aca="false">SUM(F145:Y145)</f>
        <v>37965.3977871757</v>
      </c>
      <c r="AB145" s="97" t="n">
        <f aca="false">AA145</f>
        <v>37965.3977871757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26.75512892</v>
      </c>
      <c r="G150" s="133" t="n">
        <f aca="false">G142</f>
        <v>27.50427252976</v>
      </c>
      <c r="H150" s="133" t="n">
        <f aca="false">H142</f>
        <v>28.2743921605933</v>
      </c>
      <c r="I150" s="133" t="n">
        <f aca="false">I142</f>
        <v>29.0378007489293</v>
      </c>
      <c r="J150" s="133" t="n">
        <f aca="false">J142</f>
        <v>29.8218213691504</v>
      </c>
      <c r="K150" s="133" t="n">
        <f aca="false">K142</f>
        <v>30.6270105461174</v>
      </c>
      <c r="L150" s="133" t="n">
        <f aca="false">L142</f>
        <v>31.4539398308626</v>
      </c>
      <c r="M150" s="133" t="n">
        <f aca="false">M142</f>
        <v>32.3031962062959</v>
      </c>
      <c r="N150" s="133" t="n">
        <f aca="false">N142</f>
        <v>33.1753825038659</v>
      </c>
      <c r="O150" s="133" t="n">
        <f aca="false">O142</f>
        <v>34.0711178314703</v>
      </c>
      <c r="P150" s="133" t="n">
        <f aca="false">P142</f>
        <v>34.99103801292</v>
      </c>
      <c r="Q150" s="133" t="n">
        <f aca="false">Q142</f>
        <v>35.9707870772817</v>
      </c>
      <c r="R150" s="133" t="n">
        <f aca="false">R142</f>
        <v>36.9779691154456</v>
      </c>
      <c r="S150" s="133" t="n">
        <f aca="false">S142</f>
        <v>38.0133522506781</v>
      </c>
      <c r="T150" s="133" t="n">
        <f aca="false">T142</f>
        <v>39.0777261136971</v>
      </c>
      <c r="U150" s="133" t="n">
        <f aca="false">U142</f>
        <v>40.1719024448806</v>
      </c>
      <c r="V150" s="133" t="n">
        <f aca="false">V142</f>
        <v>41.2967157133373</v>
      </c>
      <c r="W150" s="133" t="n">
        <f aca="false">W142</f>
        <v>42.4530237533107</v>
      </c>
      <c r="X150" s="133" t="n">
        <f aca="false">X142</f>
        <v>43.6417084184034</v>
      </c>
      <c r="Y150" s="133" t="n">
        <f aca="false">Y142</f>
        <v>44.8636762541187</v>
      </c>
      <c r="Z150" s="89"/>
      <c r="AA150" s="96" t="n">
        <f aca="false">SUM(F150:Y150)</f>
        <v>700.481961801118</v>
      </c>
      <c r="AB150" s="97" t="n">
        <f aca="false">AA150</f>
        <v>700.481961801118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 t="n">
        <v>0</v>
      </c>
      <c r="G151" s="170" t="n">
        <v>0</v>
      </c>
      <c r="H151" s="170" t="n">
        <v>0</v>
      </c>
      <c r="I151" s="170" t="n">
        <v>0</v>
      </c>
      <c r="J151" s="170" t="n">
        <v>0</v>
      </c>
      <c r="K151" s="170" t="n">
        <v>0</v>
      </c>
      <c r="L151" s="170" t="n">
        <v>0</v>
      </c>
      <c r="M151" s="170" t="n">
        <v>0</v>
      </c>
      <c r="N151" s="170" t="n">
        <v>0</v>
      </c>
      <c r="O151" s="170" t="n">
        <v>0</v>
      </c>
      <c r="P151" s="170" t="n">
        <v>0</v>
      </c>
      <c r="Q151" s="170" t="n">
        <v>0</v>
      </c>
      <c r="R151" s="170" t="n">
        <v>0</v>
      </c>
      <c r="S151" s="170" t="n">
        <v>0</v>
      </c>
      <c r="T151" s="170" t="n">
        <v>0</v>
      </c>
      <c r="U151" s="170" t="n">
        <v>0</v>
      </c>
      <c r="V151" s="170" t="n">
        <v>0</v>
      </c>
      <c r="W151" s="170" t="n">
        <v>0</v>
      </c>
      <c r="X151" s="170" t="n">
        <v>0</v>
      </c>
      <c r="Y151" s="170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26.75512892</v>
      </c>
      <c r="G152" s="133" t="n">
        <f aca="false">G150+G151</f>
        <v>27.50427252976</v>
      </c>
      <c r="H152" s="133" t="n">
        <f aca="false">H150+H151</f>
        <v>28.2743921605933</v>
      </c>
      <c r="I152" s="133" t="n">
        <f aca="false">I150+I151</f>
        <v>29.0378007489293</v>
      </c>
      <c r="J152" s="133" t="n">
        <f aca="false">J150+J151</f>
        <v>29.8218213691504</v>
      </c>
      <c r="K152" s="133" t="n">
        <f aca="false">K150+K151</f>
        <v>30.6270105461174</v>
      </c>
      <c r="L152" s="133" t="n">
        <f aca="false">L150+L151</f>
        <v>31.4539398308626</v>
      </c>
      <c r="M152" s="133" t="n">
        <f aca="false">M150+M151</f>
        <v>32.3031962062959</v>
      </c>
      <c r="N152" s="133" t="n">
        <f aca="false">N150+N151</f>
        <v>33.1753825038659</v>
      </c>
      <c r="O152" s="133" t="n">
        <f aca="false">O150+O151</f>
        <v>34.0711178314703</v>
      </c>
      <c r="P152" s="133" t="n">
        <f aca="false">P150+P151</f>
        <v>34.99103801292</v>
      </c>
      <c r="Q152" s="133" t="n">
        <f aca="false">Q150+Q151</f>
        <v>35.9707870772817</v>
      </c>
      <c r="R152" s="133" t="n">
        <f aca="false">R150+R151</f>
        <v>36.9779691154456</v>
      </c>
      <c r="S152" s="133" t="n">
        <f aca="false">S150+S151</f>
        <v>38.0133522506781</v>
      </c>
      <c r="T152" s="133" t="n">
        <f aca="false">T150+T151</f>
        <v>39.0777261136971</v>
      </c>
      <c r="U152" s="133" t="n">
        <f aca="false">U150+U151</f>
        <v>40.1719024448806</v>
      </c>
      <c r="V152" s="133" t="n">
        <f aca="false">V150+V151</f>
        <v>41.2967157133373</v>
      </c>
      <c r="W152" s="133" t="n">
        <f aca="false">W150+W151</f>
        <v>42.4530237533107</v>
      </c>
      <c r="X152" s="133" t="n">
        <f aca="false">X150+X151</f>
        <v>43.6417084184034</v>
      </c>
      <c r="Y152" s="133" t="n">
        <f aca="false">Y150+Y151</f>
        <v>44.8636762541187</v>
      </c>
      <c r="Z152" s="89"/>
      <c r="AA152" s="96" t="n">
        <f aca="false">SUM(F152:Y152)</f>
        <v>700.481961801118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296.496582467085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44008.2468884211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v>0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C155-D161</f>
        <v>296.496582467085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44304.7434708882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183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184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185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186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79" t="s">
        <v>187</v>
      </c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 t="s">
        <v>209</v>
      </c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79" t="s">
        <v>189</v>
      </c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 t="s">
        <v>190</v>
      </c>
      <c r="B177" s="79"/>
      <c r="C177" s="43" t="n">
        <f aca="false">E57</f>
        <v>0.367735697018796</v>
      </c>
      <c r="D177" s="62" t="s">
        <v>191</v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 t="s">
        <v>192</v>
      </c>
      <c r="B178" s="106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 t="s">
        <v>193</v>
      </c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79" t="s">
        <v>194</v>
      </c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79" t="s">
        <v>195</v>
      </c>
      <c r="B181" s="79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79" t="s">
        <v>196</v>
      </c>
      <c r="B182" s="79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 t="s">
        <v>210</v>
      </c>
      <c r="B183" s="106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2.75" hidden="false" customHeight="false" outlineLevel="1" collapsed="false">
      <c r="A184" s="106"/>
      <c r="B184" s="79"/>
      <c r="C184" s="79"/>
      <c r="D184" s="62"/>
      <c r="E184" s="79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79"/>
      <c r="B185" s="79"/>
      <c r="C185" s="183"/>
      <c r="D185" s="62"/>
      <c r="E185" s="62"/>
      <c r="F185" s="62"/>
      <c r="G185" s="184"/>
      <c r="H185" s="185"/>
      <c r="I185" s="185"/>
      <c r="J185" s="185"/>
      <c r="K185" s="185"/>
      <c r="L185" s="185"/>
      <c r="M185" s="185"/>
      <c r="N185" s="185"/>
      <c r="O185" s="185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3.5" hidden="false" customHeight="false" outlineLevel="1" collapsed="false">
      <c r="A186" s="130"/>
      <c r="B186" s="186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106"/>
      <c r="B187" s="186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06"/>
      <c r="B188" s="186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86"/>
      <c r="B189" s="79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186"/>
      <c r="B190" s="106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86"/>
      <c r="B191" s="106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106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106"/>
      <c r="B194" s="106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79"/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118"/>
      <c r="B196" s="79"/>
      <c r="C196" s="79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23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8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23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5" hidden="false" customHeight="true" outlineLevel="1" collapsed="false">
      <c r="A219" s="123"/>
      <c r="B219" s="79"/>
      <c r="C219" s="79"/>
      <c r="D219" s="79"/>
      <c r="E219" s="126"/>
      <c r="F219" s="126"/>
      <c r="G219" s="126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4.2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</row>
    <row r="224" customFormat="false" ht="12.75" hidden="false" customHeight="false" outlineLevel="1" collapsed="false">
      <c r="A224" s="125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6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79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106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79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88"/>
      <c r="B236" s="88"/>
      <c r="C236" s="8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customFormat="false" ht="12.75" hidden="false" customHeight="false" outlineLevel="1" collapsed="false">
      <c r="A237" s="123"/>
      <c r="B237" s="79"/>
      <c r="C237" s="79"/>
      <c r="D237" s="79"/>
      <c r="E237" s="126"/>
      <c r="F237" s="126"/>
      <c r="G237" s="126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customFormat="false" ht="12.75" hidden="false" customHeight="false" outlineLevel="1" collapsed="false">
      <c r="A238" s="112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8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26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3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12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45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26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3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12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2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8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23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8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23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79"/>
      <c r="B279" s="79"/>
      <c r="C279" s="79"/>
      <c r="D279" s="79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79"/>
      <c r="F281" s="79"/>
      <c r="G281" s="79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88"/>
      <c r="B282" s="88"/>
      <c r="C282" s="88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customFormat="false" ht="12.75" hidden="false" customHeight="false" outlineLevel="1" collapsed="false">
      <c r="A283" s="106"/>
      <c r="B283" s="106"/>
      <c r="C283" s="106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88"/>
      <c r="C284" s="1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88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106"/>
      <c r="B287" s="106"/>
      <c r="C287" s="106"/>
      <c r="D287" s="106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89"/>
      <c r="B288" s="106"/>
      <c r="C288" s="106"/>
      <c r="D288" s="106"/>
      <c r="E288" s="190"/>
      <c r="F288" s="190"/>
      <c r="G288" s="190"/>
      <c r="H288" s="190"/>
      <c r="I288" s="190"/>
      <c r="J288" s="190"/>
      <c r="K288" s="190"/>
      <c r="L288" s="190"/>
      <c r="M288" s="79"/>
      <c r="N288" s="190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89"/>
      <c r="C290" s="189"/>
      <c r="D290" s="189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88"/>
      <c r="C292" s="88"/>
      <c r="D292" s="88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79"/>
      <c r="B293" s="79"/>
      <c r="C293" s="79"/>
      <c r="D293" s="7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06"/>
      <c r="B294" s="106"/>
      <c r="C294" s="106"/>
      <c r="D294" s="106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89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89"/>
      <c r="C304" s="189"/>
      <c r="D304" s="189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06"/>
      <c r="B306" s="106"/>
      <c r="C306" s="106"/>
      <c r="D306" s="106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06"/>
      <c r="B309" s="106"/>
      <c r="C309" s="106"/>
      <c r="D309" s="106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79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91"/>
      <c r="C312" s="191"/>
      <c r="D312" s="191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106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8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06"/>
      <c r="C315" s="106"/>
      <c r="D315" s="106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79"/>
      <c r="B316" s="79"/>
      <c r="C316" s="79"/>
      <c r="D316" s="79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89"/>
      <c r="B318" s="189"/>
      <c r="C318" s="189"/>
      <c r="D318" s="18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79"/>
      <c r="C323" s="79"/>
      <c r="D323" s="7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06"/>
      <c r="B324" s="106"/>
      <c r="C324" s="106"/>
      <c r="D324" s="106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79"/>
      <c r="B326" s="79"/>
      <c r="C326" s="79"/>
      <c r="D326" s="79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92"/>
      <c r="C327" s="192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88"/>
      <c r="C328" s="188"/>
      <c r="D328" s="188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93"/>
      <c r="C330" s="193"/>
      <c r="D330" s="79"/>
      <c r="E330" s="79"/>
      <c r="F330" s="79"/>
      <c r="G330" s="45"/>
      <c r="H330" s="45"/>
      <c r="I330" s="45"/>
      <c r="J330" s="45"/>
      <c r="K330" s="45"/>
      <c r="L330" s="45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79"/>
      <c r="C331" s="79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194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  <c r="AA339" s="195"/>
      <c r="AB339" s="195"/>
      <c r="AC339" s="195"/>
      <c r="AD339" s="195"/>
      <c r="AE339" s="195"/>
      <c r="AF339" s="195"/>
      <c r="AG339" s="195"/>
      <c r="AH339" s="195"/>
      <c r="AI339" s="195"/>
      <c r="AJ339" s="195"/>
      <c r="AK339" s="195"/>
      <c r="AL339" s="195"/>
      <c r="AM339" s="195"/>
      <c r="AN339" s="195"/>
      <c r="AO339" s="195"/>
      <c r="AP339" s="195"/>
      <c r="AQ339" s="195"/>
      <c r="AR339" s="195"/>
      <c r="AS339" s="195"/>
      <c r="AT339" s="195"/>
      <c r="AU339" s="195"/>
      <c r="AV339" s="195"/>
      <c r="AW339" s="195"/>
      <c r="AX339" s="195"/>
      <c r="AY339" s="195"/>
      <c r="AZ339" s="195"/>
      <c r="BA339" s="195"/>
      <c r="BB339" s="195"/>
      <c r="BC339" s="195"/>
      <c r="BD339" s="195"/>
      <c r="BE339" s="195"/>
      <c r="BF339" s="195"/>
      <c r="BG339" s="195"/>
      <c r="BH339" s="195"/>
      <c r="BI339" s="195"/>
      <c r="BJ339" s="195"/>
      <c r="BK339" s="195"/>
      <c r="BL339" s="195"/>
      <c r="BM339" s="195"/>
      <c r="BN339" s="195"/>
      <c r="BO339" s="195"/>
      <c r="BP339" s="195"/>
      <c r="BQ339" s="195"/>
      <c r="BR339" s="195"/>
      <c r="BS339" s="195"/>
      <c r="BT339" s="195"/>
      <c r="BU339" s="195"/>
      <c r="BV339" s="195"/>
      <c r="BW339" s="195"/>
      <c r="BX339" s="195"/>
      <c r="BY339" s="195"/>
      <c r="BZ339" s="195"/>
      <c r="CA339" s="195"/>
      <c r="CB339" s="195"/>
      <c r="CC339" s="195"/>
      <c r="CD339" s="195"/>
      <c r="CE339" s="195"/>
      <c r="CF339" s="195"/>
      <c r="CG339" s="195"/>
      <c r="CH339" s="195"/>
      <c r="CI339" s="195"/>
      <c r="CJ339" s="195"/>
      <c r="CK339" s="195"/>
      <c r="CL339" s="195"/>
      <c r="CM339" s="195"/>
      <c r="CN339" s="195"/>
      <c r="CO339" s="195"/>
      <c r="CP339" s="195"/>
      <c r="CQ339" s="195"/>
      <c r="CR339" s="195"/>
      <c r="CS339" s="195"/>
      <c r="CT339" s="195"/>
      <c r="CU339" s="195"/>
      <c r="CV339" s="195"/>
      <c r="CW339" s="195"/>
      <c r="CX339" s="195"/>
      <c r="CY339" s="195"/>
      <c r="CZ339" s="195"/>
      <c r="DA339" s="195"/>
      <c r="DB339" s="195"/>
      <c r="DC339" s="195"/>
      <c r="DD339" s="195"/>
      <c r="DE339" s="195"/>
      <c r="DF339" s="195"/>
      <c r="DG339" s="195"/>
      <c r="DH339" s="195"/>
      <c r="DI339" s="195"/>
      <c r="DJ339" s="195"/>
      <c r="DK339" s="195"/>
      <c r="DL339" s="195"/>
      <c r="DM339" s="195"/>
      <c r="DN339" s="195"/>
      <c r="DO339" s="195"/>
      <c r="DP339" s="195"/>
      <c r="DQ339" s="195"/>
      <c r="DR339" s="195"/>
      <c r="DS339" s="195"/>
      <c r="DT339" s="195"/>
      <c r="DU339" s="195"/>
      <c r="DV339" s="195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H339" s="195"/>
      <c r="EI339" s="195"/>
      <c r="EJ339" s="195"/>
      <c r="EK339" s="195"/>
      <c r="EL339" s="195"/>
      <c r="EM339" s="195"/>
      <c r="EN339" s="195"/>
      <c r="EO339" s="195"/>
      <c r="EP339" s="195"/>
      <c r="EQ339" s="195"/>
      <c r="ER339" s="195"/>
      <c r="ES339" s="195"/>
      <c r="ET339" s="195"/>
      <c r="EU339" s="195"/>
      <c r="EV339" s="195"/>
      <c r="EW339" s="195"/>
      <c r="EX339" s="195"/>
      <c r="EY339" s="195"/>
      <c r="EZ339" s="195"/>
      <c r="FA339" s="195"/>
      <c r="FB339" s="195"/>
      <c r="FC339" s="195"/>
      <c r="FD339" s="195"/>
      <c r="FE339" s="195"/>
      <c r="FF339" s="195"/>
      <c r="FG339" s="195"/>
      <c r="FH339" s="195"/>
      <c r="FI339" s="195"/>
      <c r="FJ339" s="195"/>
      <c r="FK339" s="195"/>
      <c r="FL339" s="195"/>
      <c r="FM339" s="195"/>
      <c r="FN339" s="195"/>
      <c r="FO339" s="195"/>
      <c r="FP339" s="195"/>
      <c r="FQ339" s="195"/>
      <c r="FR339" s="195"/>
      <c r="FS339" s="195"/>
      <c r="FT339" s="195"/>
      <c r="FU339" s="195"/>
      <c r="FV339" s="195"/>
      <c r="FW339" s="195"/>
      <c r="FX339" s="195"/>
      <c r="FY339" s="195"/>
      <c r="FZ339" s="195"/>
      <c r="GA339" s="195"/>
      <c r="GB339" s="195"/>
      <c r="GC339" s="195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95"/>
      <c r="HO339" s="195"/>
      <c r="HP339" s="195"/>
      <c r="HQ339" s="195"/>
      <c r="HR339" s="195"/>
      <c r="HS339" s="195"/>
      <c r="HT339" s="195"/>
      <c r="HU339" s="195"/>
      <c r="HV339" s="195"/>
      <c r="HW339" s="195"/>
      <c r="HX339" s="195"/>
      <c r="HY339" s="195"/>
      <c r="HZ339" s="195"/>
      <c r="IA339" s="195"/>
      <c r="IB339" s="195"/>
      <c r="IC339" s="195"/>
      <c r="ID339" s="195"/>
      <c r="IE339" s="195"/>
      <c r="IF339" s="195"/>
      <c r="IG339" s="195"/>
      <c r="IH339" s="195"/>
      <c r="II339" s="195"/>
      <c r="IJ339" s="195"/>
      <c r="IK339" s="195"/>
      <c r="IL339" s="195"/>
      <c r="IM339" s="195"/>
      <c r="IN339" s="195"/>
      <c r="IO339" s="195"/>
      <c r="IP339" s="195"/>
      <c r="IQ339" s="195"/>
      <c r="IR339" s="195"/>
      <c r="IS339" s="195"/>
      <c r="IT339" s="195"/>
      <c r="IU339" s="195"/>
      <c r="IV339" s="195"/>
      <c r="IW339" s="195"/>
    </row>
    <row r="340" customFormat="false" ht="12.75" hidden="false" customHeight="false" outlineLevel="1" collapsed="false">
      <c r="A340" s="106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107"/>
      <c r="H341" s="107"/>
      <c r="I341" s="107"/>
      <c r="J341" s="107"/>
      <c r="K341" s="107"/>
      <c r="L341" s="107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79"/>
      <c r="B343" s="196"/>
      <c r="C343" s="196"/>
      <c r="D343" s="196"/>
      <c r="E343" s="79"/>
      <c r="F343" s="79"/>
      <c r="G343" s="197"/>
      <c r="H343" s="197"/>
      <c r="I343" s="197"/>
      <c r="J343" s="197"/>
      <c r="K343" s="197"/>
      <c r="L343" s="19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198"/>
      <c r="C344" s="198"/>
      <c r="D344" s="198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94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9"/>
      <c r="B346" s="79"/>
      <c r="C346" s="79"/>
      <c r="D346" s="79"/>
      <c r="E346" s="79"/>
      <c r="F346" s="79"/>
      <c r="G346" s="45"/>
      <c r="H346" s="45"/>
      <c r="I346" s="45"/>
      <c r="J346" s="45"/>
      <c r="K346" s="45"/>
      <c r="L346" s="45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107"/>
      <c r="H350" s="107"/>
      <c r="I350" s="107"/>
      <c r="J350" s="107"/>
      <c r="K350" s="107"/>
      <c r="L350" s="107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06"/>
      <c r="B351" s="79"/>
      <c r="C351" s="79"/>
      <c r="D351" s="79"/>
      <c r="E351" s="79"/>
      <c r="F351" s="79"/>
      <c r="G351" s="198"/>
      <c r="H351" s="198"/>
      <c r="I351" s="198"/>
      <c r="J351" s="198"/>
      <c r="K351" s="198"/>
      <c r="L351" s="198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181"/>
      <c r="C352" s="181"/>
      <c r="D352" s="181"/>
      <c r="E352" s="79"/>
      <c r="F352" s="79"/>
      <c r="G352" s="200"/>
      <c r="H352" s="200"/>
      <c r="I352" s="200"/>
      <c r="J352" s="200"/>
      <c r="K352" s="200"/>
      <c r="L352" s="200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99"/>
      <c r="B353" s="79"/>
      <c r="C353" s="79"/>
      <c r="D353" s="79"/>
      <c r="E353" s="79"/>
      <c r="F353" s="79"/>
      <c r="G353" s="200"/>
      <c r="H353" s="200"/>
      <c r="I353" s="200"/>
      <c r="J353" s="200"/>
      <c r="K353" s="200"/>
      <c r="L353" s="200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79"/>
      <c r="C354" s="79"/>
      <c r="D354" s="79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198"/>
      <c r="H356" s="198"/>
      <c r="I356" s="198"/>
      <c r="J356" s="198"/>
      <c r="K356" s="198"/>
      <c r="L356" s="198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06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79"/>
      <c r="B358" s="79"/>
      <c r="C358" s="79"/>
      <c r="D358" s="79"/>
      <c r="E358" s="79"/>
      <c r="F358" s="79"/>
      <c r="G358" s="45"/>
      <c r="H358" s="45"/>
      <c r="I358" s="45"/>
      <c r="J358" s="45"/>
      <c r="K358" s="45"/>
      <c r="L358" s="45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45"/>
      <c r="F361" s="45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106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107"/>
      <c r="H364" s="107"/>
      <c r="I364" s="107"/>
      <c r="J364" s="107"/>
      <c r="K364" s="107"/>
      <c r="L364" s="107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19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19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45"/>
      <c r="F367" s="45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7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106"/>
      <c r="B375" s="79"/>
      <c r="C375" s="79"/>
      <c r="D375" s="79"/>
      <c r="E375" s="201"/>
      <c r="F375" s="201"/>
      <c r="G375" s="201"/>
      <c r="H375" s="201"/>
      <c r="I375" s="201"/>
      <c r="J375" s="201"/>
      <c r="K375" s="201"/>
      <c r="L375" s="201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181"/>
      <c r="E376" s="45"/>
      <c r="F376" s="45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79"/>
      <c r="F378" s="79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190"/>
      <c r="H383" s="190"/>
      <c r="I383" s="190"/>
      <c r="J383" s="190"/>
      <c r="K383" s="190"/>
      <c r="L383" s="190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201"/>
      <c r="H384" s="201"/>
      <c r="I384" s="201"/>
      <c r="J384" s="201"/>
      <c r="K384" s="201"/>
      <c r="L384" s="201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190"/>
      <c r="H385" s="190"/>
      <c r="I385" s="190"/>
      <c r="J385" s="190"/>
      <c r="K385" s="190"/>
      <c r="L385" s="190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202"/>
      <c r="H388" s="202"/>
      <c r="I388" s="202"/>
      <c r="J388" s="202"/>
      <c r="K388" s="202"/>
      <c r="L388" s="202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true" customHeight="false" outlineLevel="2" collapsed="false">
      <c r="A390" s="106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79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90"/>
      <c r="C393" s="90"/>
      <c r="D393" s="90"/>
      <c r="E393" s="91"/>
      <c r="F393" s="91"/>
      <c r="G393" s="91"/>
      <c r="H393" s="90"/>
      <c r="I393" s="90"/>
      <c r="J393" s="91"/>
      <c r="K393" s="91"/>
      <c r="L393" s="90"/>
      <c r="M393" s="91"/>
      <c r="N393" s="91"/>
      <c r="O393" s="91"/>
      <c r="P393" s="90"/>
      <c r="Q393" s="91"/>
      <c r="R393" s="91"/>
      <c r="S393" s="79"/>
      <c r="T393" s="79"/>
      <c r="U393" s="79"/>
      <c r="V393" s="79"/>
      <c r="W393" s="79"/>
      <c r="X393" s="91"/>
      <c r="Y393" s="79"/>
    </row>
    <row r="394" customFormat="false" ht="12.75" hidden="true" customHeight="false" outlineLevel="2" collapsed="false">
      <c r="A394" s="106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79"/>
      <c r="T396" s="79"/>
      <c r="U396" s="79"/>
      <c r="V396" s="79"/>
      <c r="W396" s="79"/>
      <c r="X396" s="190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201"/>
      <c r="C398" s="201"/>
      <c r="D398" s="201"/>
      <c r="E398" s="201"/>
      <c r="F398" s="201"/>
      <c r="G398" s="201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190"/>
      <c r="Z400" s="190"/>
      <c r="AA400" s="190"/>
      <c r="AB400" s="190"/>
      <c r="AC400" s="190"/>
      <c r="AD400" s="190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79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190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false" customHeight="false" outlineLevel="1" collapsed="tru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88"/>
      <c r="B411" s="88"/>
      <c r="C411" s="88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106"/>
      <c r="B412" s="106"/>
      <c r="C412" s="106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88"/>
      <c r="C413" s="1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88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customFormat="false" ht="12.75" hidden="false" customHeight="false" outlineLevel="1" collapsed="false">
      <c r="A416" s="106"/>
      <c r="B416" s="106"/>
      <c r="C416" s="106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189"/>
      <c r="B417" s="106"/>
      <c r="C417" s="106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89"/>
      <c r="C419" s="189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88"/>
      <c r="C421" s="88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79"/>
      <c r="B422" s="79"/>
      <c r="C422" s="7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06"/>
      <c r="B423" s="106"/>
      <c r="C423" s="106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89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89"/>
      <c r="C433" s="189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06"/>
      <c r="B435" s="106"/>
      <c r="C435" s="106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91"/>
      <c r="C438" s="191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79"/>
      <c r="B440" s="79"/>
      <c r="C440" s="79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89"/>
      <c r="B442" s="189"/>
      <c r="C442" s="18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79"/>
      <c r="C445" s="7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06"/>
      <c r="B446" s="106"/>
      <c r="C446" s="106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89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88"/>
      <c r="B453" s="191"/>
      <c r="C453" s="191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06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79"/>
      <c r="B455" s="79"/>
      <c r="C455" s="79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88"/>
      <c r="C456" s="188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88"/>
      <c r="B461" s="88"/>
      <c r="C461" s="88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106"/>
      <c r="B462" s="106"/>
      <c r="C462" s="106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88"/>
      <c r="C463" s="1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88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106"/>
      <c r="B466" s="106"/>
      <c r="C466" s="106"/>
      <c r="D466" s="106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89"/>
      <c r="B467" s="106"/>
      <c r="C467" s="106"/>
      <c r="D467" s="106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89"/>
      <c r="C469" s="189"/>
      <c r="D469" s="189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88"/>
      <c r="C471" s="88"/>
      <c r="D471" s="88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06"/>
      <c r="B473" s="106"/>
      <c r="C473" s="106"/>
      <c r="D473" s="106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89"/>
      <c r="C484" s="189"/>
      <c r="D484" s="189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06"/>
      <c r="B486" s="106"/>
      <c r="C486" s="106"/>
      <c r="D486" s="106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79"/>
      <c r="B487" s="106"/>
      <c r="C487" s="106"/>
      <c r="D487" s="106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89"/>
      <c r="B488" s="189"/>
      <c r="C488" s="189"/>
      <c r="D488" s="189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06"/>
      <c r="B489" s="106"/>
      <c r="C489" s="106"/>
      <c r="D489" s="106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91"/>
      <c r="C490" s="191"/>
      <c r="D490" s="191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88"/>
      <c r="C494" s="188"/>
      <c r="D494" s="188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79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</row>
    <row r="500" customFormat="false" ht="12.75" hidden="false" customHeight="false" outlineLevel="1" collapsed="false">
      <c r="A500" s="79"/>
      <c r="B500" s="190"/>
      <c r="C500" s="190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79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106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79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106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106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79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79"/>
      <c r="T517" s="79"/>
      <c r="U517" s="79"/>
      <c r="V517" s="79"/>
      <c r="W517" s="79"/>
      <c r="X517" s="79"/>
      <c r="Y517" s="79"/>
    </row>
    <row r="518" customFormat="false" ht="12.75" hidden="false" customHeight="false" outlineLevel="1" collapsed="false">
      <c r="A518" s="106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79"/>
      <c r="F522" s="79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88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62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106"/>
      <c r="B530" s="79"/>
      <c r="C530" s="79"/>
      <c r="D530" s="79"/>
      <c r="E530" s="79"/>
      <c r="F530" s="79"/>
      <c r="G530" s="62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199"/>
      <c r="B535" s="79"/>
      <c r="C535" s="79"/>
      <c r="D535" s="79"/>
      <c r="E535" s="79"/>
      <c r="F535" s="79"/>
      <c r="G535" s="62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9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06"/>
      <c r="B537" s="79"/>
      <c r="C537" s="79"/>
      <c r="D537" s="79"/>
      <c r="E537" s="79"/>
      <c r="F537" s="79"/>
      <c r="G537" s="62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79"/>
      <c r="B538" s="79"/>
      <c r="C538" s="79"/>
      <c r="D538" s="79"/>
      <c r="E538" s="79"/>
      <c r="F538" s="79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106"/>
      <c r="B540" s="79"/>
      <c r="C540" s="79"/>
      <c r="D540" s="79"/>
      <c r="E540" s="79"/>
      <c r="F540" s="79"/>
      <c r="G540" s="62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181"/>
      <c r="C541" s="181"/>
      <c r="D541" s="79"/>
      <c r="E541" s="79"/>
      <c r="F541" s="79"/>
      <c r="G541" s="62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203"/>
      <c r="B545" s="203"/>
      <c r="C545" s="203"/>
      <c r="D545" s="203"/>
      <c r="E545" s="203"/>
      <c r="F545" s="203"/>
      <c r="G545" s="203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204"/>
      <c r="BN545" s="204"/>
      <c r="BO545" s="204"/>
      <c r="BP545" s="204"/>
      <c r="BQ545" s="204"/>
      <c r="BR545" s="204"/>
      <c r="BS545" s="204"/>
      <c r="BT545" s="204"/>
      <c r="BU545" s="204"/>
      <c r="BV545" s="204"/>
      <c r="BW545" s="204"/>
      <c r="BX545" s="204"/>
      <c r="BY545" s="204"/>
      <c r="BZ545" s="204"/>
      <c r="CA545" s="204"/>
      <c r="CB545" s="204"/>
      <c r="CC545" s="204"/>
      <c r="CD545" s="204"/>
      <c r="CE545" s="204"/>
      <c r="CF545" s="204"/>
      <c r="CG545" s="204"/>
      <c r="CH545" s="204"/>
      <c r="CI545" s="204"/>
      <c r="CJ545" s="204"/>
      <c r="CK545" s="204"/>
      <c r="CL545" s="204"/>
      <c r="CM545" s="204"/>
      <c r="CN545" s="204"/>
      <c r="CO545" s="204"/>
      <c r="CP545" s="204"/>
      <c r="CQ545" s="204"/>
      <c r="CR545" s="204"/>
      <c r="CS545" s="204"/>
      <c r="CT545" s="204"/>
      <c r="CU545" s="204"/>
      <c r="CV545" s="204"/>
      <c r="CW545" s="204"/>
      <c r="CX545" s="204"/>
      <c r="CY545" s="204"/>
      <c r="CZ545" s="204"/>
      <c r="DA545" s="204"/>
      <c r="DB545" s="204"/>
      <c r="DC545" s="204"/>
      <c r="DD545" s="204"/>
      <c r="DE545" s="204"/>
      <c r="DF545" s="204"/>
      <c r="DG545" s="204"/>
      <c r="DH545" s="204"/>
      <c r="DI545" s="204"/>
      <c r="DJ545" s="204"/>
      <c r="DK545" s="204"/>
      <c r="DL545" s="204"/>
      <c r="DM545" s="204"/>
      <c r="DN545" s="204"/>
      <c r="DO545" s="204"/>
      <c r="DP545" s="204"/>
      <c r="DQ545" s="204"/>
      <c r="DR545" s="204"/>
      <c r="DS545" s="204"/>
      <c r="DT545" s="204"/>
      <c r="DU545" s="204"/>
      <c r="DV545" s="204"/>
      <c r="DW545" s="204"/>
      <c r="DX545" s="204"/>
      <c r="DY545" s="204"/>
      <c r="DZ545" s="204"/>
      <c r="EA545" s="204"/>
      <c r="EB545" s="204"/>
      <c r="EC545" s="204"/>
      <c r="ED545" s="204"/>
      <c r="EE545" s="204"/>
      <c r="EF545" s="204"/>
      <c r="EG545" s="204"/>
      <c r="EH545" s="204"/>
      <c r="EI545" s="204"/>
      <c r="EJ545" s="204"/>
      <c r="EK545" s="204"/>
      <c r="EL545" s="204"/>
      <c r="EM545" s="204"/>
      <c r="EN545" s="204"/>
      <c r="EO545" s="204"/>
      <c r="EP545" s="204"/>
      <c r="EQ545" s="204"/>
      <c r="ER545" s="204"/>
      <c r="ES545" s="204"/>
      <c r="ET545" s="204"/>
      <c r="EU545" s="204"/>
      <c r="EV545" s="204"/>
      <c r="EW545" s="204"/>
      <c r="EX545" s="204"/>
      <c r="EY545" s="204"/>
      <c r="EZ545" s="204"/>
      <c r="FA545" s="204"/>
      <c r="FB545" s="204"/>
      <c r="FC545" s="204"/>
      <c r="FD545" s="204"/>
      <c r="FE545" s="204"/>
      <c r="FF545" s="204"/>
      <c r="FG545" s="204"/>
      <c r="FH545" s="204"/>
      <c r="FI545" s="204"/>
      <c r="FJ545" s="204"/>
      <c r="FK545" s="204"/>
      <c r="FL545" s="204"/>
      <c r="FM545" s="204"/>
      <c r="FN545" s="204"/>
      <c r="FO545" s="204"/>
      <c r="FP545" s="204"/>
      <c r="FQ545" s="204"/>
      <c r="FR545" s="204"/>
      <c r="FS545" s="204"/>
      <c r="FT545" s="204"/>
      <c r="FU545" s="204"/>
      <c r="FV545" s="204"/>
      <c r="FW545" s="204"/>
      <c r="FX545" s="204"/>
      <c r="FY545" s="204"/>
      <c r="FZ545" s="204"/>
      <c r="GA545" s="204"/>
      <c r="GB545" s="204"/>
      <c r="GC545" s="204"/>
      <c r="GD545" s="204"/>
      <c r="GE545" s="204"/>
      <c r="GF545" s="204"/>
      <c r="GG545" s="204"/>
      <c r="GH545" s="204"/>
      <c r="GI545" s="204"/>
      <c r="GJ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5"/>
      <c r="G546" s="206"/>
      <c r="H546" s="203"/>
      <c r="I546" s="207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6"/>
      <c r="C547" s="206"/>
      <c r="D547" s="206"/>
      <c r="E547" s="206"/>
      <c r="F547" s="69"/>
      <c r="G547" s="192"/>
      <c r="H547" s="192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192"/>
      <c r="C548" s="192"/>
      <c r="D548" s="192"/>
      <c r="E548" s="192"/>
      <c r="F548" s="192"/>
      <c r="G548" s="207"/>
      <c r="H548" s="192"/>
      <c r="I548" s="69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8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123"/>
      <c r="B550" s="203"/>
      <c r="C550" s="203"/>
      <c r="D550" s="203"/>
      <c r="E550" s="203"/>
      <c r="F550" s="203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12"/>
      <c r="B551" s="203"/>
      <c r="C551" s="203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11"/>
      <c r="C553" s="211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8"/>
      <c r="B554" s="208"/>
      <c r="C554" s="208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26"/>
      <c r="B555" s="204"/>
      <c r="C555" s="204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3"/>
      <c r="B556" s="203"/>
      <c r="C556" s="203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212"/>
      <c r="B557" s="213"/>
      <c r="C557" s="21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125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123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12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23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2"/>
      <c r="B575" s="213"/>
      <c r="C575" s="213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5"/>
      <c r="C576" s="215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3.9" hidden="false" customHeight="true" outlineLevel="1" collapsed="false">
      <c r="A577" s="118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8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23"/>
      <c r="B584" s="204"/>
      <c r="C584" s="204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3"/>
      <c r="C585" s="203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12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16"/>
      <c r="C592" s="216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8"/>
      <c r="B594" s="215"/>
      <c r="C594" s="215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23"/>
      <c r="B595" s="203"/>
      <c r="C595" s="203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15"/>
      <c r="C598" s="215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88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106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217"/>
      <c r="B606" s="79"/>
      <c r="C606" s="79"/>
      <c r="D606" s="79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88"/>
      <c r="B608" s="88"/>
      <c r="C608" s="8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true" customHeight="false" outlineLevel="2" collapsed="false">
      <c r="A609" s="106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89"/>
      <c r="B610" s="79"/>
      <c r="C610" s="79"/>
      <c r="D610" s="79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7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06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8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7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18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106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8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false" customHeight="false" outlineLevel="1" collapsed="tru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fals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79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106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0" collapsed="false">
      <c r="A643" s="79"/>
      <c r="B643" s="79"/>
      <c r="C643" s="79"/>
      <c r="D643" s="79"/>
      <c r="E643" s="79"/>
      <c r="F643" s="79"/>
      <c r="G643" s="79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8"/>
  <sheetViews>
    <sheetView showFormulas="false" showGridLines="true" showRowColHeaders="true" showZeros="true" rightToLeft="false" tabSelected="false" showOutlineSymbols="true" defaultGridColor="true" view="normal" topLeftCell="A86" colorId="64" zoomScale="75" zoomScaleNormal="75" zoomScalePageLayoutView="100" workbookViewId="0">
      <selection pane="topLeft" activeCell="A177" activeCellId="0" sqref="A177:C177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15</v>
      </c>
      <c r="C1" s="80" t="n">
        <v>28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 t="n">
        <f aca="false">[10]ASSUME2!F$35</f>
        <v>3670.96678546197</v>
      </c>
      <c r="F10" s="95" t="n">
        <f aca="false">[10]ASSUME2!G$35</f>
        <v>3670.96678546197</v>
      </c>
      <c r="G10" s="95" t="n">
        <f aca="false">[10]ASSUME2!H$35</f>
        <v>3670.96678546197</v>
      </c>
      <c r="H10" s="95" t="n">
        <f aca="false">[10]ASSUME2!I$35</f>
        <v>3670.96678546197</v>
      </c>
      <c r="I10" s="95" t="n">
        <f aca="false">[10]ASSUME2!J$35</f>
        <v>3670.96678546197</v>
      </c>
      <c r="J10" s="95" t="n">
        <f aca="false">[10]ASSUME2!K$35</f>
        <v>3670.96678546197</v>
      </c>
      <c r="K10" s="95" t="n">
        <f aca="false">[10]ASSUME2!L$35</f>
        <v>3670.96678546197</v>
      </c>
      <c r="L10" s="95" t="n">
        <f aca="false">[10]ASSUME2!M$35</f>
        <v>3670.96678546197</v>
      </c>
      <c r="M10" s="95" t="n">
        <f aca="false">[10]ASSUME2!N$35</f>
        <v>3670.96678546197</v>
      </c>
      <c r="N10" s="95" t="n">
        <f aca="false">[10]ASSUME2!O$35</f>
        <v>3670.96678546197</v>
      </c>
      <c r="O10" s="95" t="n">
        <f aca="false">[10]ASSUME2!P$35</f>
        <v>3670.96678546197</v>
      </c>
      <c r="P10" s="95" t="n">
        <f aca="false">[10]ASSUME2!Q$35</f>
        <v>3670.96678546197</v>
      </c>
      <c r="Q10" s="95" t="n">
        <f aca="false">[10]ASSUME2!R$35</f>
        <v>3670.96678546197</v>
      </c>
      <c r="R10" s="95" t="n">
        <f aca="false">[10]ASSUME2!S$35</f>
        <v>3670.96678546197</v>
      </c>
      <c r="S10" s="95" t="n">
        <f aca="false">[10]ASSUME2!T$35</f>
        <v>3670.96678546197</v>
      </c>
      <c r="T10" s="95" t="n">
        <f aca="false">[10]ASSUME2!U$35</f>
        <v>3145.43668948519</v>
      </c>
      <c r="U10" s="95" t="n">
        <f aca="false">[10]ASSUME2!V$35</f>
        <v>61.326747271944</v>
      </c>
      <c r="V10" s="95" t="n">
        <f aca="false">[10]ASSUME2!W$35</f>
        <v>0</v>
      </c>
      <c r="W10" s="95" t="n">
        <f aca="false">[10]ASSUME2!X$35</f>
        <v>0</v>
      </c>
      <c r="X10" s="95" t="n">
        <f aca="false">[10]ASSUME2!Y$35</f>
        <v>0</v>
      </c>
      <c r="Y10" s="95" t="n">
        <f aca="false">[10]ASSUME2!Z$35</f>
        <v>0</v>
      </c>
      <c r="AA10" s="96" t="n">
        <f aca="false">SUM(F10:Y10)</f>
        <v>54600.2984332247</v>
      </c>
      <c r="AB10" s="97" t="n">
        <f aca="false">AA10*$C$60</f>
        <v>27300.1492166124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[10]ASSUME2!F$36</f>
        <v>5897.17710125704</v>
      </c>
      <c r="F11" s="95" t="n">
        <f aca="false">[10]ASSUME2!G$36</f>
        <v>5716.39614350575</v>
      </c>
      <c r="G11" s="95" t="n">
        <f aca="false">[10]ASSUME2!H$36</f>
        <v>5539.4873773974</v>
      </c>
      <c r="H11" s="95" t="n">
        <f aca="false">[10]ASSUME2!I$36</f>
        <v>5733.62757851431</v>
      </c>
      <c r="I11" s="95" t="n">
        <f aca="false">[10]ASSUME2!J$36</f>
        <v>5934.0126100762</v>
      </c>
      <c r="J11" s="95" t="n">
        <f aca="false">[10]ASSUME2!K$36</f>
        <v>6140.83337597961</v>
      </c>
      <c r="K11" s="95" t="n">
        <f aca="false">[10]ASSUME2!L$36</f>
        <v>6354.2864222969</v>
      </c>
      <c r="L11" s="95" t="n">
        <f aca="false">[10]ASSUME2!M$36</f>
        <v>6399.11169368626</v>
      </c>
      <c r="M11" s="95" t="n">
        <f aca="false">[10]ASSUME2!N$36</f>
        <v>6442.20679963116</v>
      </c>
      <c r="N11" s="95" t="n">
        <f aca="false">[10]ASSUME2!O$36</f>
        <v>6483.45721606475</v>
      </c>
      <c r="O11" s="95" t="n">
        <f aca="false">[10]ASSUME2!P$36</f>
        <v>6522.74377407024</v>
      </c>
      <c r="P11" s="95" t="n">
        <f aca="false">[10]ASSUME2!Q$36</f>
        <v>6659.20247223442</v>
      </c>
      <c r="Q11" s="95" t="n">
        <f aca="false">[10]ASSUME2!R$36</f>
        <v>6798.40739044801</v>
      </c>
      <c r="R11" s="95" t="n">
        <f aca="false">[10]ASSUME2!S$36</f>
        <v>6940.41055302713</v>
      </c>
      <c r="S11" s="95" t="n">
        <f aca="false">[10]ASSUME2!T$36</f>
        <v>7085.26486911618</v>
      </c>
      <c r="T11" s="95" t="n">
        <f aca="false">[10]ASSUME2!U$36</f>
        <v>7144.83286863627</v>
      </c>
      <c r="U11" s="95" t="n">
        <f aca="false">[10]ASSUME2!V$36</f>
        <v>7202.95097758917</v>
      </c>
      <c r="V11" s="95" t="n">
        <f aca="false">[10]ASSUME2!W$36</f>
        <v>7202.95097758917</v>
      </c>
      <c r="W11" s="95" t="n">
        <f aca="false">[10]ASSUME2!X$36</f>
        <v>7314.39404563635</v>
      </c>
      <c r="X11" s="95" t="n">
        <f aca="false">[10]ASSUME2!Y$36</f>
        <v>7497.25389677726</v>
      </c>
      <c r="Y11" s="95" t="n">
        <f aca="false">[10]ASSUME2!Z$36</f>
        <v>7684.68524419669</v>
      </c>
      <c r="AA11" s="96" t="n">
        <f aca="false">SUM(F11:Y11)</f>
        <v>132796.516286473</v>
      </c>
      <c r="AB11" s="97" t="n">
        <f aca="false">AA11*$C$60</f>
        <v>66398.2581432366</v>
      </c>
    </row>
    <row r="12" customFormat="false" ht="12.75" hidden="false" customHeight="false" outlineLevel="0" collapsed="false">
      <c r="A12" s="94" t="s">
        <v>98</v>
      </c>
      <c r="B12" s="90"/>
      <c r="C12" s="90"/>
      <c r="D12" s="81" t="n">
        <v>1</v>
      </c>
      <c r="E12" s="95" t="n">
        <v>0</v>
      </c>
      <c r="F12" s="95" t="n">
        <v>0</v>
      </c>
      <c r="G12" s="95" t="n">
        <v>0</v>
      </c>
      <c r="H12" s="95" t="n">
        <v>0</v>
      </c>
      <c r="I12" s="95" t="n">
        <v>0</v>
      </c>
      <c r="J12" s="95" t="n">
        <v>0</v>
      </c>
      <c r="K12" s="95" t="n">
        <v>0</v>
      </c>
      <c r="L12" s="95" t="n">
        <v>0</v>
      </c>
      <c r="M12" s="95" t="n">
        <v>0</v>
      </c>
      <c r="N12" s="95" t="n">
        <v>0</v>
      </c>
      <c r="O12" s="95" t="n">
        <v>0</v>
      </c>
      <c r="P12" s="95" t="n">
        <v>0</v>
      </c>
      <c r="Q12" s="95" t="n">
        <v>0</v>
      </c>
      <c r="R12" s="95" t="n">
        <v>0</v>
      </c>
      <c r="S12" s="95" t="n">
        <v>0</v>
      </c>
      <c r="T12" s="95" t="n">
        <v>0</v>
      </c>
      <c r="U12" s="95" t="n">
        <v>0</v>
      </c>
      <c r="V12" s="95" t="n">
        <v>0</v>
      </c>
      <c r="W12" s="95" t="n">
        <v>0</v>
      </c>
      <c r="X12" s="95" t="n">
        <v>0</v>
      </c>
      <c r="Y12" s="95" t="n">
        <v>0</v>
      </c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 t="n">
        <v>0</v>
      </c>
      <c r="F15" s="95" t="n">
        <v>0</v>
      </c>
      <c r="G15" s="95" t="n">
        <v>0</v>
      </c>
      <c r="H15" s="95" t="n">
        <v>0</v>
      </c>
      <c r="I15" s="95" t="n">
        <v>0</v>
      </c>
      <c r="J15" s="95" t="n">
        <v>0</v>
      </c>
      <c r="K15" s="95" t="n">
        <v>0</v>
      </c>
      <c r="L15" s="95" t="n">
        <v>0</v>
      </c>
      <c r="M15" s="95" t="n">
        <v>0</v>
      </c>
      <c r="N15" s="95" t="n">
        <v>0</v>
      </c>
      <c r="O15" s="95" t="n">
        <v>0</v>
      </c>
      <c r="P15" s="95" t="n">
        <v>0</v>
      </c>
      <c r="Q15" s="95" t="n">
        <v>0</v>
      </c>
      <c r="R15" s="95" t="n">
        <v>0</v>
      </c>
      <c r="S15" s="95" t="n">
        <v>0</v>
      </c>
      <c r="T15" s="95" t="n">
        <v>0</v>
      </c>
      <c r="U15" s="95" t="n">
        <v>0</v>
      </c>
      <c r="V15" s="95" t="n">
        <v>0</v>
      </c>
      <c r="W15" s="95" t="n">
        <v>0</v>
      </c>
      <c r="X15" s="95" t="n">
        <v>0</v>
      </c>
      <c r="Y15" s="95" t="n">
        <v>0</v>
      </c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 t="n">
        <v>0</v>
      </c>
      <c r="F16" s="95" t="n">
        <v>0</v>
      </c>
      <c r="G16" s="95" t="n">
        <v>0</v>
      </c>
      <c r="H16" s="95" t="n">
        <v>0</v>
      </c>
      <c r="I16" s="95" t="n">
        <v>0</v>
      </c>
      <c r="J16" s="95" t="n">
        <v>0</v>
      </c>
      <c r="K16" s="95" t="n">
        <v>0</v>
      </c>
      <c r="L16" s="95" t="n">
        <v>0</v>
      </c>
      <c r="M16" s="95" t="n">
        <v>0</v>
      </c>
      <c r="N16" s="95" t="n">
        <v>0</v>
      </c>
      <c r="O16" s="95" t="n">
        <v>0</v>
      </c>
      <c r="P16" s="95" t="n">
        <v>0</v>
      </c>
      <c r="Q16" s="95" t="n">
        <v>0</v>
      </c>
      <c r="R16" s="95" t="n">
        <v>0</v>
      </c>
      <c r="S16" s="95" t="n">
        <v>0</v>
      </c>
      <c r="T16" s="95" t="n">
        <v>0</v>
      </c>
      <c r="U16" s="95" t="n">
        <v>0</v>
      </c>
      <c r="V16" s="95" t="n">
        <v>0</v>
      </c>
      <c r="W16" s="95" t="n">
        <v>0</v>
      </c>
      <c r="X16" s="95" t="n">
        <v>0</v>
      </c>
      <c r="Y16" s="95" t="n">
        <v>0</v>
      </c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 t="n">
        <v>0</v>
      </c>
      <c r="F17" s="95" t="n">
        <v>0</v>
      </c>
      <c r="G17" s="95" t="n">
        <v>0</v>
      </c>
      <c r="H17" s="95" t="n">
        <v>0</v>
      </c>
      <c r="I17" s="95" t="n">
        <v>0</v>
      </c>
      <c r="J17" s="95" t="n">
        <v>0</v>
      </c>
      <c r="K17" s="95" t="n">
        <v>0</v>
      </c>
      <c r="L17" s="95" t="n">
        <v>0</v>
      </c>
      <c r="M17" s="95" t="n">
        <v>0</v>
      </c>
      <c r="N17" s="95" t="n">
        <v>0</v>
      </c>
      <c r="O17" s="95" t="n">
        <v>0</v>
      </c>
      <c r="P17" s="95" t="n">
        <v>0</v>
      </c>
      <c r="Q17" s="95" t="n">
        <v>0</v>
      </c>
      <c r="R17" s="95" t="n">
        <v>0</v>
      </c>
      <c r="S17" s="95" t="n">
        <v>0</v>
      </c>
      <c r="T17" s="95" t="n">
        <v>0</v>
      </c>
      <c r="U17" s="95" t="n">
        <v>0</v>
      </c>
      <c r="V17" s="95" t="n">
        <v>0</v>
      </c>
      <c r="W17" s="95" t="n">
        <v>0</v>
      </c>
      <c r="X17" s="95" t="n">
        <v>0</v>
      </c>
      <c r="Y17" s="95" t="n">
        <v>0</v>
      </c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9568.14388671901</v>
      </c>
      <c r="F20" s="81" t="n">
        <f aca="false">SUM(F10:F19)</f>
        <v>9387.36292896772</v>
      </c>
      <c r="G20" s="81" t="n">
        <f aca="false">SUM(G10:G19)</f>
        <v>9210.45416285937</v>
      </c>
      <c r="H20" s="81" t="n">
        <f aca="false">SUM(H10:H19)</f>
        <v>9404.59436397629</v>
      </c>
      <c r="I20" s="81" t="n">
        <f aca="false">SUM(I10:I19)</f>
        <v>9604.97939553817</v>
      </c>
      <c r="J20" s="81" t="n">
        <f aca="false">SUM(J10:J19)</f>
        <v>9811.80016144158</v>
      </c>
      <c r="K20" s="81" t="n">
        <f aca="false">SUM(K10:K19)</f>
        <v>10025.2532077589</v>
      </c>
      <c r="L20" s="81" t="n">
        <f aca="false">SUM(L10:L19)</f>
        <v>10070.0784791482</v>
      </c>
      <c r="M20" s="81" t="n">
        <f aca="false">SUM(M10:M19)</f>
        <v>10113.1735850931</v>
      </c>
      <c r="N20" s="81" t="n">
        <f aca="false">SUM(N10:N19)</f>
        <v>10154.4240015267</v>
      </c>
      <c r="O20" s="81" t="n">
        <f aca="false">SUM(O10:O19)</f>
        <v>10193.7105595322</v>
      </c>
      <c r="P20" s="81" t="n">
        <f aca="false">SUM(P10:P19)</f>
        <v>10330.1692576964</v>
      </c>
      <c r="Q20" s="81" t="n">
        <f aca="false">SUM(Q10:Q19)</f>
        <v>10469.37417591</v>
      </c>
      <c r="R20" s="81" t="n">
        <f aca="false">SUM(R10:R19)</f>
        <v>10611.3773384891</v>
      </c>
      <c r="S20" s="81" t="n">
        <f aca="false">SUM(S10:S19)</f>
        <v>10756.2316545782</v>
      </c>
      <c r="T20" s="81" t="n">
        <f aca="false">SUM(T10:T19)</f>
        <v>10290.2695581215</v>
      </c>
      <c r="U20" s="81" t="n">
        <f aca="false">SUM(U10:U19)</f>
        <v>7264.27772486112</v>
      </c>
      <c r="V20" s="81" t="n">
        <f aca="false">SUM(V10:V19)</f>
        <v>7202.95097758917</v>
      </c>
      <c r="W20" s="81" t="n">
        <f aca="false">SUM(W10:W19)</f>
        <v>7314.39404563635</v>
      </c>
      <c r="X20" s="81" t="n">
        <f aca="false">SUM(X10:X19)</f>
        <v>7497.25389677726</v>
      </c>
      <c r="Y20" s="81" t="n">
        <f aca="false">SUM(Y10:Y19)</f>
        <v>7684.68524419669</v>
      </c>
      <c r="AA20" s="96" t="n">
        <f aca="false">SUM(F20:Y20)</f>
        <v>187396.814719698</v>
      </c>
      <c r="AB20" s="97" t="n">
        <f aca="false">AA20*$C$60</f>
        <v>93698.407359849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43.4025077065919</v>
      </c>
      <c r="F23" s="103" t="n">
        <f aca="false">F25/$C$1</f>
        <v>47.1897384925583</v>
      </c>
      <c r="G23" s="103" t="n">
        <f aca="false">G25/$C$1</f>
        <v>48.3358079406057</v>
      </c>
      <c r="H23" s="103" t="n">
        <f aca="false">H25/$C$1</f>
        <v>49.3610766124183</v>
      </c>
      <c r="I23" s="103" t="n">
        <f aca="false">I25/$C$1</f>
        <v>51.0963931845201</v>
      </c>
      <c r="J23" s="103" t="n">
        <f aca="false">J25/$C$1</f>
        <v>51.487835497845</v>
      </c>
      <c r="K23" s="103" t="n">
        <f aca="false">K25/$C$1</f>
        <v>55.4672985436614</v>
      </c>
      <c r="L23" s="103" t="n">
        <f aca="false">L25/$C$1</f>
        <v>54.1589947683133</v>
      </c>
      <c r="M23" s="103" t="n">
        <f aca="false">M25/$C$1</f>
        <v>54.3519270609142</v>
      </c>
      <c r="N23" s="103" t="n">
        <f aca="false">N25/$C$1</f>
        <v>55.2652057926205</v>
      </c>
      <c r="O23" s="103" t="n">
        <f aca="false">O25/$C$1</f>
        <v>56.8797801668045</v>
      </c>
      <c r="P23" s="103" t="n">
        <f aca="false">P25/$C$1</f>
        <v>60.1587209923778</v>
      </c>
      <c r="Q23" s="103" t="n">
        <f aca="false">Q25/$C$1</f>
        <v>58.4548729583208</v>
      </c>
      <c r="R23" s="103" t="n">
        <f aca="false">R25/$C$1</f>
        <v>60.3199978975593</v>
      </c>
      <c r="S23" s="103" t="n">
        <f aca="false">S25/$C$1</f>
        <v>60.8400181793353</v>
      </c>
      <c r="T23" s="103" t="n">
        <f aca="false">T25/$C$1</f>
        <v>62.1644653046839</v>
      </c>
      <c r="U23" s="103" t="n">
        <f aca="false">U25/$C$1</f>
        <v>60.7306367982254</v>
      </c>
      <c r="V23" s="103" t="n">
        <f aca="false">V25/$C$1</f>
        <v>58.1503171301267</v>
      </c>
      <c r="W23" s="103" t="n">
        <f aca="false">W25/$C$1</f>
        <v>59.444896542</v>
      </c>
      <c r="X23" s="103" t="n">
        <f aca="false">X25/$C$1</f>
        <v>61.5699742832915</v>
      </c>
      <c r="Y23" s="103" t="n">
        <f aca="false">Y25/$C$1</f>
        <v>62.3572515372729</v>
      </c>
      <c r="AA23" s="96" t="n">
        <f aca="false">SUM(F23:Y23)</f>
        <v>1127.78520968346</v>
      </c>
      <c r="AB23" s="97" t="n">
        <f aca="false">AA23*$C$60</f>
        <v>563.892604841728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 t="n">
        <v>0</v>
      </c>
      <c r="F24" s="95" t="n">
        <v>0</v>
      </c>
      <c r="G24" s="95" t="n">
        <v>0</v>
      </c>
      <c r="H24" s="95" t="n">
        <v>0</v>
      </c>
      <c r="I24" s="95" t="n">
        <v>0</v>
      </c>
      <c r="J24" s="95" t="n">
        <v>0</v>
      </c>
      <c r="K24" s="95" t="n">
        <v>0</v>
      </c>
      <c r="L24" s="95" t="n">
        <v>0</v>
      </c>
      <c r="M24" s="95" t="n">
        <v>0</v>
      </c>
      <c r="N24" s="95" t="n">
        <v>0</v>
      </c>
      <c r="O24" s="95" t="n">
        <v>0</v>
      </c>
      <c r="P24" s="95" t="n">
        <v>0</v>
      </c>
      <c r="Q24" s="95" t="n">
        <v>0</v>
      </c>
      <c r="R24" s="95" t="n">
        <v>0</v>
      </c>
      <c r="S24" s="95" t="n">
        <v>0</v>
      </c>
      <c r="T24" s="95" t="n">
        <v>0</v>
      </c>
      <c r="U24" s="95" t="n">
        <v>0</v>
      </c>
      <c r="V24" s="95" t="n">
        <v>0</v>
      </c>
      <c r="W24" s="95" t="n">
        <v>0</v>
      </c>
      <c r="X24" s="95" t="n">
        <v>0</v>
      </c>
      <c r="Y24" s="95" t="n">
        <v>0</v>
      </c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[10]FINANCIALS!F$14+[10]FINANCIALS!F$17</f>
        <v>1215.27021578457</v>
      </c>
      <c r="F25" s="95" t="n">
        <f aca="false">[10]FINANCIALS!G$14+[10]FINANCIALS!G$17</f>
        <v>1321.31267779163</v>
      </c>
      <c r="G25" s="95" t="n">
        <f aca="false">[10]FINANCIALS!H$14+[10]FINANCIALS!H$17</f>
        <v>1353.40262233696</v>
      </c>
      <c r="H25" s="95" t="n">
        <f aca="false">[10]FINANCIALS!I$14+[10]FINANCIALS!I$17</f>
        <v>1382.11014514771</v>
      </c>
      <c r="I25" s="95" t="n">
        <f aca="false">[10]FINANCIALS!J$14+[10]FINANCIALS!J$17</f>
        <v>1430.69900916656</v>
      </c>
      <c r="J25" s="95" t="n">
        <f aca="false">[10]FINANCIALS!K$14+[10]FINANCIALS!K$17</f>
        <v>1441.65939393966</v>
      </c>
      <c r="K25" s="95" t="n">
        <f aca="false">[10]FINANCIALS!L$14+[10]FINANCIALS!L$17</f>
        <v>1553.08435922252</v>
      </c>
      <c r="L25" s="95" t="n">
        <f aca="false">[10]FINANCIALS!M$14+[10]FINANCIALS!M$17</f>
        <v>1516.45185351277</v>
      </c>
      <c r="M25" s="95" t="n">
        <f aca="false">[10]FINANCIALS!N$14+[10]FINANCIALS!N$17</f>
        <v>1521.8539577056</v>
      </c>
      <c r="N25" s="95" t="n">
        <f aca="false">[10]FINANCIALS!O$14+[10]FINANCIALS!O$17</f>
        <v>1547.42576219337</v>
      </c>
      <c r="O25" s="95" t="n">
        <f aca="false">[10]FINANCIALS!P$14+[10]FINANCIALS!P$17</f>
        <v>1592.63384467053</v>
      </c>
      <c r="P25" s="95" t="n">
        <f aca="false">[10]FINANCIALS!Q$14+[10]FINANCIALS!Q$17</f>
        <v>1684.44418778658</v>
      </c>
      <c r="Q25" s="95" t="n">
        <f aca="false">[10]FINANCIALS!R$14+[10]FINANCIALS!R$17</f>
        <v>1636.73644283298</v>
      </c>
      <c r="R25" s="95" t="n">
        <f aca="false">[10]FINANCIALS!S$14+[10]FINANCIALS!S$17</f>
        <v>1688.95994113166</v>
      </c>
      <c r="S25" s="95" t="n">
        <f aca="false">[10]FINANCIALS!T$14+[10]FINANCIALS!T$17</f>
        <v>1703.52050902139</v>
      </c>
      <c r="T25" s="95" t="n">
        <f aca="false">[10]FINANCIALS!U$14+[10]FINANCIALS!U$17</f>
        <v>1740.60502853115</v>
      </c>
      <c r="U25" s="95" t="n">
        <f aca="false">[10]FINANCIALS!V$14+[10]FINANCIALS!V$17</f>
        <v>1700.45783035031</v>
      </c>
      <c r="V25" s="95" t="n">
        <f aca="false">[10]FINANCIALS!W$14+[10]FINANCIALS!W$17</f>
        <v>1628.20887964355</v>
      </c>
      <c r="W25" s="95" t="n">
        <f aca="false">[10]FINANCIALS!X$14+[10]FINANCIALS!X$17</f>
        <v>1664.457103176</v>
      </c>
      <c r="X25" s="95" t="n">
        <f aca="false">[10]FINANCIALS!Y$14+[10]FINANCIALS!Y$17</f>
        <v>1723.95927993216</v>
      </c>
      <c r="Y25" s="95" t="n">
        <f aca="false">[10]FINANCIALS!Z$14+[10]FINANCIALS!Z$17</f>
        <v>1746.00304304364</v>
      </c>
      <c r="AA25" s="96" t="n">
        <f aca="false">SUM(F25:Y25)</f>
        <v>31577.9858711367</v>
      </c>
      <c r="AB25" s="97" t="n">
        <f aca="false">AA25*$C$60</f>
        <v>15788.9929355684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 t="n">
        <v>0</v>
      </c>
      <c r="F26" s="95" t="n">
        <v>0</v>
      </c>
      <c r="G26" s="95" t="n">
        <v>0</v>
      </c>
      <c r="H26" s="95" t="n">
        <v>0</v>
      </c>
      <c r="I26" s="95" t="n">
        <v>0</v>
      </c>
      <c r="J26" s="95" t="n">
        <v>0</v>
      </c>
      <c r="K26" s="95" t="n">
        <v>0</v>
      </c>
      <c r="L26" s="95" t="n">
        <v>0</v>
      </c>
      <c r="M26" s="95" t="n">
        <v>0</v>
      </c>
      <c r="N26" s="95" t="n">
        <v>0</v>
      </c>
      <c r="O26" s="95" t="n">
        <v>0</v>
      </c>
      <c r="P26" s="95" t="n">
        <v>0</v>
      </c>
      <c r="Q26" s="95" t="n">
        <v>0</v>
      </c>
      <c r="R26" s="95" t="n">
        <v>0</v>
      </c>
      <c r="S26" s="95" t="n">
        <v>0</v>
      </c>
      <c r="T26" s="95" t="n">
        <v>0</v>
      </c>
      <c r="U26" s="95" t="n">
        <v>0</v>
      </c>
      <c r="V26" s="95" t="n">
        <v>0</v>
      </c>
      <c r="W26" s="95" t="n">
        <v>0</v>
      </c>
      <c r="X26" s="95" t="n">
        <v>0</v>
      </c>
      <c r="Y26" s="95" t="n">
        <v>0</v>
      </c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 t="n">
        <v>0</v>
      </c>
      <c r="F27" s="95" t="n">
        <v>0</v>
      </c>
      <c r="G27" s="95" t="n">
        <v>0</v>
      </c>
      <c r="H27" s="95" t="n">
        <v>0</v>
      </c>
      <c r="I27" s="95" t="n">
        <v>0</v>
      </c>
      <c r="J27" s="95" t="n">
        <v>0</v>
      </c>
      <c r="K27" s="95" t="n">
        <v>0</v>
      </c>
      <c r="L27" s="95" t="n">
        <v>0</v>
      </c>
      <c r="M27" s="95" t="n">
        <v>0</v>
      </c>
      <c r="N27" s="95" t="n">
        <v>0</v>
      </c>
      <c r="O27" s="95" t="n">
        <v>0</v>
      </c>
      <c r="P27" s="95" t="n">
        <v>0</v>
      </c>
      <c r="Q27" s="95" t="n">
        <v>0</v>
      </c>
      <c r="R27" s="95" t="n">
        <v>0</v>
      </c>
      <c r="S27" s="95" t="n">
        <v>0</v>
      </c>
      <c r="T27" s="95" t="n">
        <v>0</v>
      </c>
      <c r="U27" s="95" t="n">
        <v>0</v>
      </c>
      <c r="V27" s="95" t="n">
        <v>0</v>
      </c>
      <c r="W27" s="95" t="n">
        <v>0</v>
      </c>
      <c r="X27" s="95" t="n">
        <v>0</v>
      </c>
      <c r="Y27" s="95" t="n">
        <v>0</v>
      </c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 t="n">
        <f aca="false">[10]FINANCIALS!F$19</f>
        <v>103.3815</v>
      </c>
      <c r="F28" s="95" t="n">
        <f aca="false">[10]FINANCIALS!G$19</f>
        <v>105.9660375</v>
      </c>
      <c r="G28" s="95" t="n">
        <f aca="false">[10]FINANCIALS!H$19</f>
        <v>108.6151884375</v>
      </c>
      <c r="H28" s="95" t="n">
        <f aca="false">[10]FINANCIALS!I$19</f>
        <v>111.330568148437</v>
      </c>
      <c r="I28" s="95" t="n">
        <f aca="false">[10]FINANCIALS!J$19</f>
        <v>114.113832352148</v>
      </c>
      <c r="J28" s="95" t="n">
        <f aca="false">[10]FINANCIALS!K$19</f>
        <v>116.966678160952</v>
      </c>
      <c r="K28" s="95" t="n">
        <f aca="false">[10]FINANCIALS!L$19</f>
        <v>119.890845114976</v>
      </c>
      <c r="L28" s="95" t="n">
        <f aca="false">[10]FINANCIALS!M$19</f>
        <v>122.88811624285</v>
      </c>
      <c r="M28" s="95" t="n">
        <f aca="false">[10]FINANCIALS!N$19</f>
        <v>125.960319148922</v>
      </c>
      <c r="N28" s="95" t="n">
        <f aca="false">[10]FINANCIALS!O$19</f>
        <v>129.109327127645</v>
      </c>
      <c r="O28" s="95" t="n">
        <f aca="false">[10]FINANCIALS!P$19</f>
        <v>132.337060305836</v>
      </c>
      <c r="P28" s="95" t="n">
        <f aca="false">[10]FINANCIALS!Q$19</f>
        <v>135.645486813482</v>
      </c>
      <c r="Q28" s="95" t="n">
        <f aca="false">[10]FINANCIALS!R$19</f>
        <v>139.036623983819</v>
      </c>
      <c r="R28" s="95" t="n">
        <f aca="false">[10]FINANCIALS!S$19</f>
        <v>142.512539583414</v>
      </c>
      <c r="S28" s="95" t="n">
        <f aca="false">[10]FINANCIALS!T$19</f>
        <v>146.075353072999</v>
      </c>
      <c r="T28" s="95" t="n">
        <f aca="false">[10]FINANCIALS!U$19</f>
        <v>149.727236899824</v>
      </c>
      <c r="U28" s="95" t="n">
        <f aca="false">[10]FINANCIALS!V$19</f>
        <v>153.47041782232</v>
      </c>
      <c r="V28" s="95" t="n">
        <f aca="false">[10]FINANCIALS!W$19</f>
        <v>157.307178267878</v>
      </c>
      <c r="W28" s="95" t="n">
        <f aca="false">[10]FINANCIALS!X$19</f>
        <v>161.239857724575</v>
      </c>
      <c r="X28" s="95" t="n">
        <f aca="false">[10]FINANCIALS!Y$19</f>
        <v>165.270854167689</v>
      </c>
      <c r="Y28" s="95" t="n">
        <f aca="false">[10]FINANCIALS!Z$19</f>
        <v>169.402625521881</v>
      </c>
      <c r="AA28" s="96" t="n">
        <f aca="false">SUM(F28:Y28)</f>
        <v>2706.86614639715</v>
      </c>
      <c r="AB28" s="97" t="n">
        <f aca="false">AA28*$C$60</f>
        <v>1353.43307319857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 t="n">
        <f aca="false">[10]FINANCIALS!F$20+[10]FINANCIALS!F$22</f>
        <v>78.796875</v>
      </c>
      <c r="F29" s="95" t="n">
        <f aca="false">[10]FINANCIALS!G$20+[10]FINANCIALS!G$22</f>
        <v>80.766796875</v>
      </c>
      <c r="G29" s="95" t="n">
        <f aca="false">[10]FINANCIALS!H$20+[10]FINANCIALS!H$22</f>
        <v>82.785966796875</v>
      </c>
      <c r="H29" s="95" t="n">
        <f aca="false">[10]FINANCIALS!I$20+[10]FINANCIALS!I$22</f>
        <v>84.8556159667969</v>
      </c>
      <c r="I29" s="95" t="n">
        <f aca="false">[10]FINANCIALS!J$20+[10]FINANCIALS!J$22</f>
        <v>86.9770063659668</v>
      </c>
      <c r="J29" s="95" t="n">
        <f aca="false">[10]FINANCIALS!K$20+[10]FINANCIALS!K$22</f>
        <v>89.1514315251159</v>
      </c>
      <c r="K29" s="95" t="n">
        <f aca="false">[10]FINANCIALS!L$20+[10]FINANCIALS!L$22</f>
        <v>91.3802173132438</v>
      </c>
      <c r="L29" s="95" t="n">
        <f aca="false">[10]FINANCIALS!M$20+[10]FINANCIALS!M$22</f>
        <v>93.6647227460749</v>
      </c>
      <c r="M29" s="95" t="n">
        <f aca="false">[10]FINANCIALS!N$20+[10]FINANCIALS!N$22</f>
        <v>96.0063408147267</v>
      </c>
      <c r="N29" s="95" t="n">
        <f aca="false">[10]FINANCIALS!O$20+[10]FINANCIALS!O$22</f>
        <v>98.4064993350949</v>
      </c>
      <c r="O29" s="95" t="n">
        <f aca="false">[10]FINANCIALS!P$20+[10]FINANCIALS!P$22</f>
        <v>100.866661818472</v>
      </c>
      <c r="P29" s="95" t="n">
        <f aca="false">[10]FINANCIALS!Q$20+[10]FINANCIALS!Q$22</f>
        <v>103.388328363934</v>
      </c>
      <c r="Q29" s="95" t="n">
        <f aca="false">[10]FINANCIALS!R$20+[10]FINANCIALS!R$22</f>
        <v>105.973036573032</v>
      </c>
      <c r="R29" s="95" t="n">
        <f aca="false">[10]FINANCIALS!S$20+[10]FINANCIALS!S$22</f>
        <v>108.622362487358</v>
      </c>
      <c r="S29" s="95" t="n">
        <f aca="false">[10]FINANCIALS!T$20+[10]FINANCIALS!T$22</f>
        <v>37.1126405165141</v>
      </c>
      <c r="T29" s="95" t="n">
        <f aca="false">[10]FINANCIALS!U$20+[10]FINANCIALS!U$22</f>
        <v>38.0404565294269</v>
      </c>
      <c r="U29" s="95" t="n">
        <f aca="false">[10]FINANCIALS!V$20+[10]FINANCIALS!V$22</f>
        <v>38.9914679426626</v>
      </c>
      <c r="V29" s="95" t="n">
        <f aca="false">[10]FINANCIALS!W$20+[10]FINANCIALS!W$22</f>
        <v>39.9662546412291</v>
      </c>
      <c r="W29" s="95" t="n">
        <f aca="false">[10]FINANCIALS!X$20+[10]FINANCIALS!X$22</f>
        <v>40.9654110072599</v>
      </c>
      <c r="X29" s="95" t="n">
        <f aca="false">[10]FINANCIALS!Y$20+[10]FINANCIALS!Y$22</f>
        <v>41.9895462824413</v>
      </c>
      <c r="Y29" s="95" t="n">
        <f aca="false">[10]FINANCIALS!Z$20+[10]FINANCIALS!Z$22</f>
        <v>43.0392849395024</v>
      </c>
      <c r="AA29" s="96" t="n">
        <f aca="false">SUM(F29:Y29)</f>
        <v>1502.95004884073</v>
      </c>
      <c r="AB29" s="97" t="n">
        <f aca="false">AA29*$C$60</f>
        <v>751.475024420364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 t="n">
        <f aca="false">[10]FINANCIALS!F$18</f>
        <v>16.05355</v>
      </c>
      <c r="F30" s="95" t="n">
        <f aca="false">[10]FINANCIALS!G$18</f>
        <v>16.45488875</v>
      </c>
      <c r="G30" s="95" t="n">
        <f aca="false">[10]FINANCIALS!H$18</f>
        <v>16.86626096875</v>
      </c>
      <c r="H30" s="95" t="n">
        <f aca="false">[10]FINANCIALS!I$18</f>
        <v>17.2879174929687</v>
      </c>
      <c r="I30" s="95" t="n">
        <f aca="false">[10]FINANCIALS!J$18</f>
        <v>17.720115430293</v>
      </c>
      <c r="J30" s="95" t="n">
        <f aca="false">[10]FINANCIALS!K$18</f>
        <v>18.1631183160503</v>
      </c>
      <c r="K30" s="95" t="n">
        <f aca="false">[10]FINANCIALS!L$18</f>
        <v>18.6171962739515</v>
      </c>
      <c r="L30" s="95" t="n">
        <f aca="false">[10]FINANCIALS!M$18</f>
        <v>19.0826261808003</v>
      </c>
      <c r="M30" s="95" t="n">
        <f aca="false">[10]FINANCIALS!N$18</f>
        <v>19.5596918353203</v>
      </c>
      <c r="N30" s="95" t="n">
        <f aca="false">[10]FINANCIALS!O$18</f>
        <v>20.0486841312033</v>
      </c>
      <c r="O30" s="95" t="n">
        <f aca="false">[10]FINANCIALS!P$18</f>
        <v>20.5499012344834</v>
      </c>
      <c r="P30" s="95" t="n">
        <f aca="false">[10]FINANCIALS!Q$18</f>
        <v>21.0636487653455</v>
      </c>
      <c r="Q30" s="95" t="n">
        <f aca="false">[10]FINANCIALS!R$18</f>
        <v>21.5902399844791</v>
      </c>
      <c r="R30" s="95" t="n">
        <f aca="false">[10]FINANCIALS!S$18</f>
        <v>22.1299959840911</v>
      </c>
      <c r="S30" s="95" t="n">
        <f aca="false">[10]FINANCIALS!T$18</f>
        <v>22.6832458836934</v>
      </c>
      <c r="T30" s="95" t="n">
        <f aca="false">[10]FINANCIALS!U$18</f>
        <v>23.2503270307857</v>
      </c>
      <c r="U30" s="95" t="n">
        <f aca="false">[10]FINANCIALS!V$18</f>
        <v>23.8315852065554</v>
      </c>
      <c r="V30" s="95" t="n">
        <f aca="false">[10]FINANCIALS!W$18</f>
        <v>24.4273748367192</v>
      </c>
      <c r="W30" s="95" t="n">
        <f aca="false">[10]FINANCIALS!X$18</f>
        <v>25.0380592076372</v>
      </c>
      <c r="X30" s="95" t="n">
        <f aca="false">[10]FINANCIALS!Y$18</f>
        <v>25.6640106878282</v>
      </c>
      <c r="Y30" s="95" t="n">
        <f aca="false">[10]FINANCIALS!Z$18</f>
        <v>26.3056109550239</v>
      </c>
      <c r="AA30" s="96" t="n">
        <f aca="false">SUM(F30:Y30)</f>
        <v>420.33449915598</v>
      </c>
      <c r="AB30" s="97" t="n">
        <f aca="false">AA30*$C$60</f>
        <v>210.16724957799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 t="n">
        <f aca="false">[10]FINANCIALS!F$15+[10]FINANCIALS!F$16</f>
        <v>460.295565858288</v>
      </c>
      <c r="F31" s="95" t="n">
        <f aca="false">[10]FINANCIALS!G$15+[10]FINANCIALS!G$16</f>
        <v>406.671827075524</v>
      </c>
      <c r="G31" s="95" t="n">
        <f aca="false">[10]FINANCIALS!H$15+[10]FINANCIALS!H$16</f>
        <v>358.517527743997</v>
      </c>
      <c r="H31" s="95" t="n">
        <f aca="false">[10]FINANCIALS!I$15+[10]FINANCIALS!I$16</f>
        <v>310.381040047255</v>
      </c>
      <c r="I31" s="95" t="n">
        <f aca="false">[10]FINANCIALS!J$15+[10]FINANCIALS!J$16</f>
        <v>267.714679812176</v>
      </c>
      <c r="J31" s="95" t="n">
        <f aca="false">[10]FINANCIALS!K$15+[10]FINANCIALS!K$16</f>
        <v>241.422738138514</v>
      </c>
      <c r="K31" s="95" t="n">
        <f aca="false">[10]FINANCIALS!L$15+[10]FINANCIALS!L$16</f>
        <v>220.601639030965</v>
      </c>
      <c r="L31" s="95" t="n">
        <f aca="false">[10]FINANCIALS!M$15+[10]FINANCIALS!M$16</f>
        <v>216.155687533819</v>
      </c>
      <c r="M31" s="95" t="n">
        <f aca="false">[10]FINANCIALS!N$15+[10]FINANCIALS!N$16</f>
        <v>217.181321868228</v>
      </c>
      <c r="N31" s="95" t="n">
        <f aca="false">[10]FINANCIALS!O$15+[10]FINANCIALS!O$16</f>
        <v>218.226956072158</v>
      </c>
      <c r="O31" s="95" t="n">
        <f aca="false">[10]FINANCIALS!P$15+[10]FINANCIALS!P$16</f>
        <v>219.292980143066</v>
      </c>
      <c r="P31" s="95" t="n">
        <f aca="false">[10]FINANCIALS!Q$15+[10]FINANCIALS!Q$16</f>
        <v>220.379791683355</v>
      </c>
      <c r="Q31" s="95" t="n">
        <f aca="false">[10]FINANCIALS!R$15+[10]FINANCIALS!R$16</f>
        <v>221.487796048681</v>
      </c>
      <c r="R31" s="95" t="n">
        <f aca="false">[10]FINANCIALS!S$15+[10]FINANCIALS!S$16</f>
        <v>222.61740649913</v>
      </c>
      <c r="S31" s="95" t="n">
        <f aca="false">[10]FINANCIALS!T$15+[10]FINANCIALS!T$16</f>
        <v>223.769044353363</v>
      </c>
      <c r="T31" s="95" t="n">
        <f aca="false">[10]FINANCIALS!U$15+[10]FINANCIALS!U$16</f>
        <v>224.943139145754</v>
      </c>
      <c r="U31" s="95" t="n">
        <f aca="false">[10]FINANCIALS!V$15+[10]FINANCIALS!V$16</f>
        <v>226.140128786596</v>
      </c>
      <c r="V31" s="95" t="n">
        <f aca="false">[10]FINANCIALS!W$15+[10]FINANCIALS!W$16</f>
        <v>227.360459725434</v>
      </c>
      <c r="W31" s="95" t="n">
        <f aca="false">[10]FINANCIALS!X$15+[10]FINANCIALS!X$16</f>
        <v>228.60458711758</v>
      </c>
      <c r="X31" s="95" t="n">
        <f aca="false">[10]FINANCIALS!Y$15+[10]FINANCIALS!Y$16</f>
        <v>229.872974993873</v>
      </c>
      <c r="Y31" s="95" t="n">
        <f aca="false">[10]FINANCIALS!Z$15+[10]FINANCIALS!Z$16</f>
        <v>231.166096433754</v>
      </c>
      <c r="AA31" s="96" t="n">
        <f aca="false">SUM(F31:Y31)</f>
        <v>4932.50782225322</v>
      </c>
      <c r="AB31" s="97" t="n">
        <f aca="false">AA31*$C$60</f>
        <v>2466.25391112661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 t="n">
        <v>0</v>
      </c>
      <c r="F32" s="95" t="n">
        <v>0</v>
      </c>
      <c r="G32" s="95" t="n">
        <v>0</v>
      </c>
      <c r="H32" s="95" t="n">
        <v>0</v>
      </c>
      <c r="I32" s="95" t="n">
        <v>0</v>
      </c>
      <c r="J32" s="95" t="n">
        <v>0</v>
      </c>
      <c r="K32" s="95" t="n">
        <v>0</v>
      </c>
      <c r="L32" s="95" t="n">
        <v>0</v>
      </c>
      <c r="M32" s="95" t="n">
        <v>0</v>
      </c>
      <c r="N32" s="95" t="n">
        <v>0</v>
      </c>
      <c r="O32" s="95" t="n">
        <v>0</v>
      </c>
      <c r="P32" s="95" t="n">
        <v>0</v>
      </c>
      <c r="Q32" s="95" t="n">
        <v>0</v>
      </c>
      <c r="R32" s="95" t="n">
        <v>0</v>
      </c>
      <c r="S32" s="95" t="n">
        <v>0</v>
      </c>
      <c r="T32" s="95" t="n">
        <v>0</v>
      </c>
      <c r="U32" s="95" t="n">
        <v>0</v>
      </c>
      <c r="V32" s="95" t="n">
        <v>0</v>
      </c>
      <c r="W32" s="95" t="n">
        <v>0</v>
      </c>
      <c r="X32" s="95" t="n">
        <v>0</v>
      </c>
      <c r="Y32" s="95" t="n">
        <v>0</v>
      </c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 t="n">
        <v>0</v>
      </c>
      <c r="F33" s="95" t="n">
        <v>0</v>
      </c>
      <c r="G33" s="95" t="n">
        <v>0</v>
      </c>
      <c r="H33" s="95" t="n">
        <v>0</v>
      </c>
      <c r="I33" s="95" t="n">
        <v>0</v>
      </c>
      <c r="J33" s="95" t="n">
        <v>0</v>
      </c>
      <c r="K33" s="95" t="n">
        <v>0</v>
      </c>
      <c r="L33" s="95" t="n">
        <v>0</v>
      </c>
      <c r="M33" s="95" t="n">
        <v>0</v>
      </c>
      <c r="N33" s="95" t="n">
        <v>0</v>
      </c>
      <c r="O33" s="95" t="n">
        <v>0</v>
      </c>
      <c r="P33" s="95" t="n">
        <v>0</v>
      </c>
      <c r="Q33" s="95" t="n">
        <v>0</v>
      </c>
      <c r="R33" s="95" t="n">
        <v>0</v>
      </c>
      <c r="S33" s="95" t="n">
        <v>0</v>
      </c>
      <c r="T33" s="95" t="n">
        <v>0</v>
      </c>
      <c r="U33" s="95" t="n">
        <v>0</v>
      </c>
      <c r="V33" s="95" t="n">
        <v>0</v>
      </c>
      <c r="W33" s="95" t="n">
        <v>0</v>
      </c>
      <c r="X33" s="95" t="n">
        <v>0</v>
      </c>
      <c r="Y33" s="95" t="n">
        <v>0</v>
      </c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 t="n">
        <v>0</v>
      </c>
      <c r="F34" s="95" t="n">
        <v>0</v>
      </c>
      <c r="G34" s="95" t="n">
        <v>0</v>
      </c>
      <c r="H34" s="95" t="n">
        <v>0</v>
      </c>
      <c r="I34" s="95" t="n">
        <v>0</v>
      </c>
      <c r="J34" s="95" t="n">
        <v>0</v>
      </c>
      <c r="K34" s="95" t="n">
        <v>0</v>
      </c>
      <c r="L34" s="95" t="n">
        <v>0</v>
      </c>
      <c r="M34" s="95" t="n">
        <v>0</v>
      </c>
      <c r="N34" s="95" t="n">
        <v>0</v>
      </c>
      <c r="O34" s="95" t="n">
        <v>0</v>
      </c>
      <c r="P34" s="95" t="n">
        <v>0</v>
      </c>
      <c r="Q34" s="95" t="n">
        <v>0</v>
      </c>
      <c r="R34" s="95" t="n">
        <v>0</v>
      </c>
      <c r="S34" s="95" t="n">
        <v>0</v>
      </c>
      <c r="T34" s="95" t="n">
        <v>0</v>
      </c>
      <c r="U34" s="95" t="n">
        <v>0</v>
      </c>
      <c r="V34" s="95" t="n">
        <v>0</v>
      </c>
      <c r="W34" s="95" t="n">
        <v>0</v>
      </c>
      <c r="X34" s="95" t="n">
        <v>0</v>
      </c>
      <c r="Y34" s="95" t="n">
        <v>0</v>
      </c>
      <c r="AA34" s="96" t="n">
        <f aca="false">SUM(F34:Y34)</f>
        <v>0</v>
      </c>
      <c r="AB34" s="97" t="n">
        <f aca="false">AA34*$C$60</f>
        <v>0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 t="n">
        <f aca="false">[10]FINANCIALS!F$23</f>
        <v>105.0625</v>
      </c>
      <c r="F35" s="101" t="n">
        <f aca="false">[10]FINANCIALS!G$23</f>
        <v>107.6890625</v>
      </c>
      <c r="G35" s="101" t="n">
        <f aca="false">[10]FINANCIALS!H$23</f>
        <v>110.3812890625</v>
      </c>
      <c r="H35" s="101" t="n">
        <f aca="false">[10]FINANCIALS!I$23</f>
        <v>113.140821289062</v>
      </c>
      <c r="I35" s="101" t="n">
        <f aca="false">[10]FINANCIALS!J$23</f>
        <v>115.969341821289</v>
      </c>
      <c r="J35" s="101" t="n">
        <f aca="false">[10]FINANCIALS!K$23</f>
        <v>118.868575366821</v>
      </c>
      <c r="K35" s="101" t="n">
        <f aca="false">[10]FINANCIALS!L$23</f>
        <v>121.840289750992</v>
      </c>
      <c r="L35" s="101" t="n">
        <f aca="false">[10]FINANCIALS!M$23</f>
        <v>124.886296994767</v>
      </c>
      <c r="M35" s="101" t="n">
        <f aca="false">[10]FINANCIALS!N$23</f>
        <v>128.008454419636</v>
      </c>
      <c r="N35" s="101" t="n">
        <f aca="false">[10]FINANCIALS!O$23</f>
        <v>131.208665780127</v>
      </c>
      <c r="O35" s="101" t="n">
        <f aca="false">[10]FINANCIALS!P$23</f>
        <v>134.48888242463</v>
      </c>
      <c r="P35" s="101" t="n">
        <f aca="false">[10]FINANCIALS!Q$23</f>
        <v>137.851104485245</v>
      </c>
      <c r="Q35" s="101" t="n">
        <f aca="false">[10]FINANCIALS!R$23</f>
        <v>141.297382097377</v>
      </c>
      <c r="R35" s="101" t="n">
        <f aca="false">[10]FINANCIALS!S$23</f>
        <v>144.829816649811</v>
      </c>
      <c r="S35" s="101" t="n">
        <f aca="false">[10]FINANCIALS!T$23</f>
        <v>148.450562066056</v>
      </c>
      <c r="T35" s="101" t="n">
        <f aca="false">[10]FINANCIALS!U$23</f>
        <v>152.161826117708</v>
      </c>
      <c r="U35" s="101" t="n">
        <f aca="false">[10]FINANCIALS!V$23</f>
        <v>155.96587177065</v>
      </c>
      <c r="V35" s="101" t="n">
        <f aca="false">[10]FINANCIALS!W$23</f>
        <v>159.865018564917</v>
      </c>
      <c r="W35" s="101" t="n">
        <f aca="false">[10]FINANCIALS!X$23</f>
        <v>163.861644029039</v>
      </c>
      <c r="X35" s="101" t="n">
        <f aca="false">[10]FINANCIALS!Y$23</f>
        <v>167.958185129765</v>
      </c>
      <c r="Y35" s="101" t="n">
        <f aca="false">[10]FINANCIALS!Z$23</f>
        <v>172.15713975801</v>
      </c>
      <c r="AA35" s="96" t="n">
        <f aca="false">SUM(F35:Y35)</f>
        <v>2750.8802300784</v>
      </c>
      <c r="AB35" s="97" t="n">
        <f aca="false">AA35*$C$60</f>
        <v>1375.4401150392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1978.86020664286</v>
      </c>
      <c r="F36" s="81" t="n">
        <f aca="false">SUM(F24:F35)</f>
        <v>2038.86129049216</v>
      </c>
      <c r="G36" s="81" t="n">
        <f aca="false">SUM(G24:G35)</f>
        <v>2030.56885534658</v>
      </c>
      <c r="H36" s="81" t="n">
        <f aca="false">SUM(H24:H35)</f>
        <v>2019.10610809223</v>
      </c>
      <c r="I36" s="81" t="n">
        <f aca="false">SUM(I24:I35)</f>
        <v>2033.19398494844</v>
      </c>
      <c r="J36" s="81" t="n">
        <f aca="false">SUM(J24:J35)</f>
        <v>2026.23193544711</v>
      </c>
      <c r="K36" s="81" t="n">
        <f aca="false">SUM(K24:K35)</f>
        <v>2125.41454670665</v>
      </c>
      <c r="L36" s="81" t="n">
        <f aca="false">SUM(L24:L35)</f>
        <v>2093.12930321108</v>
      </c>
      <c r="M36" s="81" t="n">
        <f aca="false">SUM(M24:M35)</f>
        <v>2108.57008579243</v>
      </c>
      <c r="N36" s="81" t="n">
        <f aca="false">SUM(N24:N35)</f>
        <v>2144.4258946396</v>
      </c>
      <c r="O36" s="81" t="n">
        <f aca="false">SUM(O24:O35)</f>
        <v>2200.16933059701</v>
      </c>
      <c r="P36" s="81" t="n">
        <f aca="false">SUM(P24:P35)</f>
        <v>2302.77254789794</v>
      </c>
      <c r="Q36" s="81" t="n">
        <f aca="false">SUM(Q24:Q35)</f>
        <v>2266.12152152037</v>
      </c>
      <c r="R36" s="81" t="n">
        <f aca="false">SUM(R24:R35)</f>
        <v>2329.67206233547</v>
      </c>
      <c r="S36" s="81" t="n">
        <f aca="false">SUM(S24:S35)</f>
        <v>2281.61135491401</v>
      </c>
      <c r="T36" s="81" t="n">
        <f aca="false">SUM(T24:T35)</f>
        <v>2328.72801425465</v>
      </c>
      <c r="U36" s="81" t="n">
        <f aca="false">SUM(U24:U35)</f>
        <v>2298.8573018791</v>
      </c>
      <c r="V36" s="81" t="n">
        <f aca="false">SUM(V24:V35)</f>
        <v>2237.13516567972</v>
      </c>
      <c r="W36" s="81" t="n">
        <f aca="false">SUM(W24:W35)</f>
        <v>2284.16666226209</v>
      </c>
      <c r="X36" s="81" t="n">
        <f aca="false">SUM(X24:X35)</f>
        <v>2354.71485119376</v>
      </c>
      <c r="Y36" s="81" t="n">
        <f aca="false">SUM(Y24:Y35)</f>
        <v>2388.07380065181</v>
      </c>
      <c r="AA36" s="96" t="n">
        <f aca="false">SUM(F36:Y36)</f>
        <v>43891.5246178622</v>
      </c>
      <c r="AB36" s="97" t="n">
        <f aca="false">AA36*$C$60</f>
        <v>21945.7623089311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0.206817563580916</v>
      </c>
      <c r="F37" s="104" t="n">
        <f aca="false">F36/F20</f>
        <v>0.217192123700746</v>
      </c>
      <c r="G37" s="104" t="n">
        <f aca="false">G36/G20</f>
        <v>0.220463488492754</v>
      </c>
      <c r="H37" s="104" t="n">
        <f aca="false">H36/H20</f>
        <v>0.214693588043126</v>
      </c>
      <c r="I37" s="104" t="n">
        <f aca="false">I36/I20</f>
        <v>0.211681243782045</v>
      </c>
      <c r="J37" s="104" t="n">
        <f aca="false">J36/J20</f>
        <v>0.206509702817817</v>
      </c>
      <c r="K37" s="104" t="n">
        <f aca="false">K36/K20</f>
        <v>0.212006071334111</v>
      </c>
      <c r="L37" s="104" t="n">
        <f aca="false">L36/L20</f>
        <v>0.207856304947896</v>
      </c>
      <c r="M37" s="104" t="n">
        <f aca="false">M36/M20</f>
        <v>0.208497369104835</v>
      </c>
      <c r="N37" s="104" t="n">
        <f aca="false">N36/N20</f>
        <v>0.211181441144982</v>
      </c>
      <c r="O37" s="104" t="n">
        <f aca="false">O36/O20</f>
        <v>0.215835962552382</v>
      </c>
      <c r="P37" s="104" t="n">
        <f aca="false">P36/P20</f>
        <v>0.222917213692533</v>
      </c>
      <c r="Q37" s="104" t="n">
        <f aca="false">Q36/Q20</f>
        <v>0.216452433874674</v>
      </c>
      <c r="R37" s="104" t="n">
        <f aca="false">R36/R20</f>
        <v>0.219544738446477</v>
      </c>
      <c r="S37" s="104" t="n">
        <f aca="false">S36/S20</f>
        <v>0.212119953175506</v>
      </c>
      <c r="T37" s="104" t="n">
        <f aca="false">T36/T20</f>
        <v>0.22630388845516</v>
      </c>
      <c r="U37" s="104" t="n">
        <f aca="false">U36/U20</f>
        <v>0.316460546932496</v>
      </c>
      <c r="V37" s="104" t="n">
        <f aca="false">V36/V20</f>
        <v>0.310585921331439</v>
      </c>
      <c r="W37" s="104" t="n">
        <f aca="false">W36/W20</f>
        <v>0.312283785643841</v>
      </c>
      <c r="X37" s="104" t="n">
        <f aca="false">X36/X20</f>
        <v>0.314076978532893</v>
      </c>
      <c r="Y37" s="104" t="n">
        <f aca="false">Y36/Y20</f>
        <v>0.310757529393313</v>
      </c>
      <c r="AA37" s="96" t="n">
        <f aca="false">SUM(F37:Y37)</f>
        <v>4.78742028539903</v>
      </c>
      <c r="AB37" s="97" t="n">
        <f aca="false">AA37*$C$60</f>
        <v>2.39371014269951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7589.28368007615</v>
      </c>
      <c r="F39" s="105" t="n">
        <f aca="false">F20-F36</f>
        <v>7348.50163847556</v>
      </c>
      <c r="G39" s="105" t="n">
        <f aca="false">G20-G36</f>
        <v>7179.88530751279</v>
      </c>
      <c r="H39" s="105" t="n">
        <f aca="false">H20-H36</f>
        <v>7385.48825588405</v>
      </c>
      <c r="I39" s="105" t="n">
        <f aca="false">I20-I36</f>
        <v>7571.78541058974</v>
      </c>
      <c r="J39" s="105" t="n">
        <f aca="false">J20-J36</f>
        <v>7785.56822599447</v>
      </c>
      <c r="K39" s="105" t="n">
        <f aca="false">K20-K36</f>
        <v>7899.83866105222</v>
      </c>
      <c r="L39" s="105" t="n">
        <f aca="false">L20-L36</f>
        <v>7976.94917593715</v>
      </c>
      <c r="M39" s="105" t="n">
        <f aca="false">M20-M36</f>
        <v>8004.6034993007</v>
      </c>
      <c r="N39" s="105" t="n">
        <f aca="false">N20-N36</f>
        <v>8009.99810688711</v>
      </c>
      <c r="O39" s="105" t="n">
        <f aca="false">O20-O36</f>
        <v>7993.5412289352</v>
      </c>
      <c r="P39" s="105" t="n">
        <f aca="false">P20-P36</f>
        <v>8027.39670979845</v>
      </c>
      <c r="Q39" s="105" t="n">
        <f aca="false">Q20-Q36</f>
        <v>8203.25265438961</v>
      </c>
      <c r="R39" s="105" t="n">
        <f aca="false">R20-R36</f>
        <v>8281.70527615364</v>
      </c>
      <c r="S39" s="105" t="n">
        <f aca="false">S20-S36</f>
        <v>8474.62029966414</v>
      </c>
      <c r="T39" s="105" t="n">
        <f aca="false">T20-T36</f>
        <v>7961.54154386681</v>
      </c>
      <c r="U39" s="105" t="n">
        <f aca="false">U20-U36</f>
        <v>4965.42042298202</v>
      </c>
      <c r="V39" s="105" t="n">
        <f aca="false">V20-V36</f>
        <v>4965.81581190945</v>
      </c>
      <c r="W39" s="105" t="n">
        <f aca="false">W20-W36</f>
        <v>5030.22738337426</v>
      </c>
      <c r="X39" s="105" t="n">
        <f aca="false">X20-X36</f>
        <v>5142.5390455835</v>
      </c>
      <c r="Y39" s="105" t="n">
        <f aca="false">Y20-Y36</f>
        <v>5296.61144354487</v>
      </c>
      <c r="Z39" s="106"/>
      <c r="AA39" s="96" t="n">
        <f aca="false">SUM(F39:Y39)</f>
        <v>143505.290101836</v>
      </c>
      <c r="AB39" s="97" t="n">
        <f aca="false">AA39*$C$60</f>
        <v>71752.6450509179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3400</v>
      </c>
      <c r="G41" s="81" t="n">
        <f aca="false">+G109</f>
        <v>3400</v>
      </c>
      <c r="H41" s="81" t="n">
        <f aca="false">+H109</f>
        <v>3400</v>
      </c>
      <c r="I41" s="81" t="n">
        <f aca="false">+I109</f>
        <v>3400</v>
      </c>
      <c r="J41" s="81" t="n">
        <f aca="false">+J109</f>
        <v>3400</v>
      </c>
      <c r="K41" s="81" t="n">
        <f aca="false">+K109</f>
        <v>3400</v>
      </c>
      <c r="L41" s="81" t="n">
        <f aca="false">+L109</f>
        <v>3400</v>
      </c>
      <c r="M41" s="81" t="n">
        <f aca="false">+M109</f>
        <v>3400</v>
      </c>
      <c r="N41" s="81" t="n">
        <f aca="false">+N109</f>
        <v>3400</v>
      </c>
      <c r="O41" s="81" t="n">
        <f aca="false">+O109</f>
        <v>3400</v>
      </c>
      <c r="P41" s="81" t="n">
        <f aca="false">+P109</f>
        <v>3400</v>
      </c>
      <c r="Q41" s="81" t="n">
        <f aca="false">+Q109</f>
        <v>3400</v>
      </c>
      <c r="R41" s="81" t="n">
        <f aca="false">+R109</f>
        <v>3400</v>
      </c>
      <c r="S41" s="81" t="n">
        <f aca="false">+S109</f>
        <v>3400</v>
      </c>
      <c r="T41" s="81" t="n">
        <f aca="false">+T109</f>
        <v>3400</v>
      </c>
      <c r="U41" s="81" t="n">
        <f aca="false">+U109</f>
        <v>3400</v>
      </c>
      <c r="V41" s="81" t="n">
        <f aca="false">+V109</f>
        <v>3400</v>
      </c>
      <c r="W41" s="81" t="n">
        <f aca="false">+W109</f>
        <v>3400</v>
      </c>
      <c r="X41" s="81" t="n">
        <f aca="false">+X109</f>
        <v>3400</v>
      </c>
      <c r="Y41" s="81" t="n">
        <f aca="false">+Y109</f>
        <v>3400</v>
      </c>
      <c r="AA41" s="96" t="n">
        <f aca="false">SUM(F41:Y41)</f>
        <v>68000</v>
      </c>
      <c r="AB41" s="97" t="n">
        <f aca="false">AA41*$C$60</f>
        <v>34000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7589.28368007615</v>
      </c>
      <c r="F44" s="105" t="n">
        <f aca="false">F39-F41</f>
        <v>3948.50163847556</v>
      </c>
      <c r="G44" s="105" t="n">
        <f aca="false">G39-G41</f>
        <v>3779.88530751279</v>
      </c>
      <c r="H44" s="105" t="n">
        <f aca="false">H39-H41</f>
        <v>3985.48825588405</v>
      </c>
      <c r="I44" s="105" t="n">
        <f aca="false">I39-I41</f>
        <v>4171.78541058974</v>
      </c>
      <c r="J44" s="105" t="n">
        <f aca="false">J39-J41</f>
        <v>4385.56822599447</v>
      </c>
      <c r="K44" s="105" t="n">
        <f aca="false">K39-K41</f>
        <v>4499.83866105222</v>
      </c>
      <c r="L44" s="105" t="n">
        <f aca="false">L39-L41</f>
        <v>4576.94917593715</v>
      </c>
      <c r="M44" s="105" t="n">
        <f aca="false">M39-M41</f>
        <v>4604.6034993007</v>
      </c>
      <c r="N44" s="105" t="n">
        <f aca="false">N39-N41</f>
        <v>4609.99810688711</v>
      </c>
      <c r="O44" s="105" t="n">
        <f aca="false">O39-O41</f>
        <v>4593.5412289352</v>
      </c>
      <c r="P44" s="105" t="n">
        <f aca="false">P39-P41</f>
        <v>4627.39670979845</v>
      </c>
      <c r="Q44" s="105" t="n">
        <f aca="false">Q39-Q41</f>
        <v>4803.25265438961</v>
      </c>
      <c r="R44" s="105" t="n">
        <f aca="false">R39-R41</f>
        <v>4881.70527615364</v>
      </c>
      <c r="S44" s="105" t="n">
        <f aca="false">S39-S41</f>
        <v>5074.62029966414</v>
      </c>
      <c r="T44" s="105" t="n">
        <f aca="false">T39-T41</f>
        <v>4561.54154386681</v>
      </c>
      <c r="U44" s="105" t="n">
        <f aca="false">U39-U41</f>
        <v>1565.42042298202</v>
      </c>
      <c r="V44" s="105" t="n">
        <f aca="false">V39-V41</f>
        <v>1565.81581190945</v>
      </c>
      <c r="W44" s="105" t="n">
        <f aca="false">W39-W41</f>
        <v>1630.22738337426</v>
      </c>
      <c r="X44" s="105" t="n">
        <f aca="false">X39-X41</f>
        <v>1742.5390455835</v>
      </c>
      <c r="Y44" s="105" t="n">
        <f aca="false">Y39-Y41</f>
        <v>1896.61144354487</v>
      </c>
      <c r="Z44" s="106"/>
      <c r="AA44" s="96" t="n">
        <f aca="false">SUM(F44:Y44)</f>
        <v>75505.2901018357</v>
      </c>
      <c r="AB44" s="97" t="n">
        <f aca="false">AA44*$C$60</f>
        <v>37752.6450509179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f aca="false">[10]DEBT!E$63</f>
        <v>3362.86964499159</v>
      </c>
      <c r="F46" s="95" t="n">
        <f aca="false">[10]DEBT!F$63</f>
        <v>3552.48975208695</v>
      </c>
      <c r="G46" s="95" t="n">
        <f aca="false">[10]DEBT!G$63</f>
        <v>3419.72759442804</v>
      </c>
      <c r="H46" s="95" t="n">
        <f aca="false">[10]DEBT!H$63</f>
        <v>3284.69520908226</v>
      </c>
      <c r="I46" s="95" t="n">
        <f aca="false">[10]DEBT!I$63</f>
        <v>3134.2773323353</v>
      </c>
      <c r="J46" s="95" t="n">
        <f aca="false">[10]DEBT!J$63</f>
        <v>2966.17628394737</v>
      </c>
      <c r="K46" s="95" t="n">
        <f aca="false">[10]DEBT!K$63</f>
        <v>2780.19428439476</v>
      </c>
      <c r="L46" s="95" t="n">
        <f aca="false">[10]DEBT!L$63</f>
        <v>2578.37408090376</v>
      </c>
      <c r="M46" s="95" t="n">
        <f aca="false">[10]DEBT!M$63</f>
        <v>2361.83185593912</v>
      </c>
      <c r="N46" s="95" t="n">
        <f aca="false">[10]DEBT!N$63</f>
        <v>2128.00038089092</v>
      </c>
      <c r="O46" s="95" t="n">
        <f aca="false">[10]DEBT!O$63</f>
        <v>1876.56352254687</v>
      </c>
      <c r="P46" s="95" t="n">
        <f aca="false">[10]DEBT!P$63</f>
        <v>1605.93514631263</v>
      </c>
      <c r="Q46" s="95" t="n">
        <f aca="false">[10]DEBT!Q$63</f>
        <v>1311.36134072683</v>
      </c>
      <c r="R46" s="95" t="n">
        <f aca="false">[10]DEBT!R$63</f>
        <v>986.046222068871</v>
      </c>
      <c r="S46" s="95" t="n">
        <f aca="false">[10]DEBT!S$63</f>
        <v>1203.4802596007</v>
      </c>
      <c r="T46" s="95" t="n">
        <f aca="false">[10]DEBT!T$63</f>
        <v>282.481937405166</v>
      </c>
      <c r="U46" s="95" t="n">
        <f aca="false">[10]DEBT!U$63</f>
        <v>0</v>
      </c>
      <c r="V46" s="95" t="n">
        <f aca="false">[10]DEBT!V$63</f>
        <v>0</v>
      </c>
      <c r="W46" s="95" t="n">
        <f aca="false">[10]DEBT!W$63</f>
        <v>0</v>
      </c>
      <c r="X46" s="95" t="n">
        <f aca="false">[10]DEBT!X$63</f>
        <v>0</v>
      </c>
      <c r="Y46" s="95" t="n">
        <f aca="false">[10]DEBT!Y$63</f>
        <v>0</v>
      </c>
      <c r="AA46" s="96" t="n">
        <f aca="false">SUM(F46:Y46)</f>
        <v>33471.6352026696</v>
      </c>
      <c r="AB46" s="97" t="n">
        <f aca="false">AA46*$C$60</f>
        <v>16735.8176013348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4226.41403508456</v>
      </c>
      <c r="F49" s="105" t="n">
        <f aca="false">F44-F46</f>
        <v>396.011886388608</v>
      </c>
      <c r="G49" s="105" t="n">
        <f aca="false">G44-G46</f>
        <v>360.157713084747</v>
      </c>
      <c r="H49" s="105" t="n">
        <f aca="false">H44-H46</f>
        <v>700.793046801794</v>
      </c>
      <c r="I49" s="105" t="n">
        <f aca="false">I44-I46</f>
        <v>1037.50807825444</v>
      </c>
      <c r="J49" s="105" t="n">
        <f aca="false">J44-J46</f>
        <v>1419.3919420471</v>
      </c>
      <c r="K49" s="105" t="n">
        <f aca="false">K44-K46</f>
        <v>1719.64437665746</v>
      </c>
      <c r="L49" s="105" t="n">
        <f aca="false">L44-L46</f>
        <v>1998.57509503339</v>
      </c>
      <c r="M49" s="105" t="n">
        <f aca="false">M44-M46</f>
        <v>2242.77164336158</v>
      </c>
      <c r="N49" s="105" t="n">
        <f aca="false">N44-N46</f>
        <v>2481.99772599619</v>
      </c>
      <c r="O49" s="105" t="n">
        <f aca="false">O44-O46</f>
        <v>2716.97770638834</v>
      </c>
      <c r="P49" s="105" t="n">
        <f aca="false">P44-P46</f>
        <v>3021.46156348582</v>
      </c>
      <c r="Q49" s="105" t="n">
        <f aca="false">Q44-Q46</f>
        <v>3491.89131366278</v>
      </c>
      <c r="R49" s="105" t="n">
        <f aca="false">R44-R46</f>
        <v>3895.65905408477</v>
      </c>
      <c r="S49" s="105" t="n">
        <f aca="false">S44-S46</f>
        <v>3871.14004006343</v>
      </c>
      <c r="T49" s="105" t="n">
        <f aca="false">T44-T46</f>
        <v>4279.05960646164</v>
      </c>
      <c r="U49" s="105" t="n">
        <f aca="false">U44-U46</f>
        <v>1565.42042298202</v>
      </c>
      <c r="V49" s="105" t="n">
        <f aca="false">V44-V46</f>
        <v>1565.81581190945</v>
      </c>
      <c r="W49" s="105" t="n">
        <f aca="false">W44-W46</f>
        <v>1630.22738337426</v>
      </c>
      <c r="X49" s="105" t="n">
        <f aca="false">X44-X46</f>
        <v>1742.5390455835</v>
      </c>
      <c r="Y49" s="105" t="n">
        <f aca="false">Y44-Y46</f>
        <v>1896.61144354487</v>
      </c>
      <c r="Z49" s="106"/>
      <c r="AA49" s="96" t="n">
        <f aca="false">SUM(F49:Y49)</f>
        <v>42033.6548991662</v>
      </c>
      <c r="AB49" s="97" t="n">
        <f aca="false">AA49*$C$60</f>
        <v>21016.8274495831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9" t="n">
        <v>0.05</v>
      </c>
      <c r="D51" s="81"/>
      <c r="E51" s="81" t="n">
        <f aca="false">E49*-$C$51</f>
        <v>-211.320701754228</v>
      </c>
      <c r="F51" s="81" t="n">
        <f aca="false">F49*-$C$51</f>
        <v>-19.8005943194304</v>
      </c>
      <c r="G51" s="107" t="n">
        <f aca="false">G49*-$C$51</f>
        <v>-18.0078856542373</v>
      </c>
      <c r="H51" s="81" t="n">
        <f aca="false">H49*-$C$51</f>
        <v>-35.0396523400897</v>
      </c>
      <c r="I51" s="81" t="n">
        <f aca="false">I49*-$C$51</f>
        <v>-51.8754039127218</v>
      </c>
      <c r="J51" s="81" t="n">
        <f aca="false">J49*-$C$51</f>
        <v>-70.9695971023548</v>
      </c>
      <c r="K51" s="81" t="n">
        <f aca="false">K49*-$C$51</f>
        <v>-85.9822188328729</v>
      </c>
      <c r="L51" s="81" t="n">
        <f aca="false">L49*-$C$51</f>
        <v>-99.9287547516695</v>
      </c>
      <c r="M51" s="81" t="n">
        <f aca="false">M49*-$C$51</f>
        <v>-112.138582168079</v>
      </c>
      <c r="N51" s="81" t="n">
        <f aca="false">N49*-$C$51</f>
        <v>-124.09988629981</v>
      </c>
      <c r="O51" s="81" t="n">
        <f aca="false">O49*-$C$51</f>
        <v>-135.848885319417</v>
      </c>
      <c r="P51" s="81" t="n">
        <f aca="false">P49*-$C$51</f>
        <v>-151.073078174291</v>
      </c>
      <c r="Q51" s="81" t="n">
        <f aca="false">Q49*-$C$51</f>
        <v>-174.594565683139</v>
      </c>
      <c r="R51" s="81" t="n">
        <f aca="false">R49*-$C$51</f>
        <v>-194.782952704238</v>
      </c>
      <c r="S51" s="81" t="n">
        <f aca="false">S49*-$C$51</f>
        <v>-193.557002003172</v>
      </c>
      <c r="T51" s="81" t="n">
        <f aca="false">T49*-$C$51</f>
        <v>-213.952980323082</v>
      </c>
      <c r="U51" s="81" t="n">
        <f aca="false">U49*-$C$51</f>
        <v>-78.271021149101</v>
      </c>
      <c r="V51" s="81" t="n">
        <f aca="false">V49*-$C$51</f>
        <v>-78.2907905954723</v>
      </c>
      <c r="W51" s="81" t="n">
        <f aca="false">W49*-$C$51</f>
        <v>-81.511369168713</v>
      </c>
      <c r="X51" s="81" t="n">
        <f aca="false">X49*-$C$51</f>
        <v>-87.1269522791748</v>
      </c>
      <c r="Y51" s="81" t="n">
        <f aca="false">Y49*-$C$51</f>
        <v>-94.8305721772437</v>
      </c>
      <c r="AA51" s="96" t="n">
        <f aca="false">SUM(F51:Y51)</f>
        <v>-2101.68274495831</v>
      </c>
      <c r="AB51" s="97" t="n">
        <f aca="false">AA51*$C$60</f>
        <v>-1050.84137247915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1934.08382934539</v>
      </c>
      <c r="F52" s="110" t="n">
        <f aca="false">((F49+F51)*-$C$52)+F56</f>
        <v>3207.69254378679</v>
      </c>
      <c r="G52" s="110" t="n">
        <f aca="false">((G49+G51)*-$C$52)+G56</f>
        <v>3405.13441729982</v>
      </c>
      <c r="H52" s="110" t="n">
        <f aca="false">((H49+H51)*-$C$52)+H56</f>
        <v>3291.87316883891</v>
      </c>
      <c r="I52" s="110" t="n">
        <f aca="false">((I49+I51)*-$C$52)+I56</f>
        <v>3365.4357817704</v>
      </c>
      <c r="J52" s="110" t="n">
        <f aca="false">((J49+J51)*-$C$52)+J56</f>
        <v>3238.45939705934</v>
      </c>
      <c r="K52" s="110" t="n">
        <f aca="false">((K49+K51)*-$C$52)+K56</f>
        <v>3324.1458234409</v>
      </c>
      <c r="L52" s="110" t="n">
        <f aca="false">((L49+L51)*-$C$52)+L56</f>
        <v>3231.4013595809</v>
      </c>
      <c r="M52" s="110" t="n">
        <f aca="false">((M49+M51)*-$C$52)+M56</f>
        <v>3335.72636815128</v>
      </c>
      <c r="N52" s="110" t="n">
        <f aca="false">((N49+N51)*-$C$52)+N56</f>
        <v>-16.9633393833709</v>
      </c>
      <c r="O52" s="110" t="n">
        <f aca="false">((O49+O51)*-$C$52)+O56</f>
        <v>-903.395087374121</v>
      </c>
      <c r="P52" s="110" t="n">
        <f aca="false">((P49+P51)*-$C$52)+P56</f>
        <v>-1004.63596985904</v>
      </c>
      <c r="Q52" s="110" t="n">
        <f aca="false">((Q49+Q51)*-$C$52)+Q56</f>
        <v>-1161.05386179287</v>
      </c>
      <c r="R52" s="110" t="n">
        <f aca="false">((R49+R51)*-$C$52)+R56</f>
        <v>-1295.30663548319</v>
      </c>
      <c r="S52" s="110" t="n">
        <f aca="false">((S49+S51)*-$C$52)+S56</f>
        <v>-1287.15406332109</v>
      </c>
      <c r="T52" s="110" t="n">
        <f aca="false">((T49+T51)*-$C$52)+T56</f>
        <v>-1422.7873191485</v>
      </c>
      <c r="U52" s="110" t="n">
        <f aca="false">((U49+U51)*-$C$52)+U56</f>
        <v>-520.502290641521</v>
      </c>
      <c r="V52" s="110" t="n">
        <f aca="false">((V49+V51)*-$C$52)+V56</f>
        <v>-520.633757459891</v>
      </c>
      <c r="W52" s="110" t="n">
        <f aca="false">((W49+W51)*-$C$52)+W56</f>
        <v>-542.050604971942</v>
      </c>
      <c r="X52" s="110" t="n">
        <f aca="false">((X49+X51)*-$C$52)+X56</f>
        <v>-579.394232656513</v>
      </c>
      <c r="Y52" s="110" t="n">
        <f aca="false">((Y49+Y51)*-$C$52)+Y56</f>
        <v>-630.623304978671</v>
      </c>
      <c r="AA52" s="96" t="n">
        <f aca="false">SUM(F52:Y52)</f>
        <v>16515.3683928576</v>
      </c>
      <c r="AB52" s="97" t="n">
        <f aca="false">AA52*$C$60</f>
        <v>8257.68419642881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5949.17716267571</v>
      </c>
      <c r="F54" s="105" t="n">
        <f aca="false">SUM(F49:F52)</f>
        <v>3583.90383585597</v>
      </c>
      <c r="G54" s="105" t="n">
        <f aca="false">SUM(G49:G52)</f>
        <v>3747.28424473033</v>
      </c>
      <c r="H54" s="105" t="n">
        <f aca="false">SUM(H49:H52)</f>
        <v>3957.62656330061</v>
      </c>
      <c r="I54" s="105" t="n">
        <f aca="false">SUM(I49:I52)</f>
        <v>4351.06845611212</v>
      </c>
      <c r="J54" s="105" t="n">
        <f aca="false">SUM(J49:J52)</f>
        <v>4586.88174200408</v>
      </c>
      <c r="K54" s="105" t="n">
        <f aca="false">SUM(K49:K52)</f>
        <v>4957.80798126548</v>
      </c>
      <c r="L54" s="105" t="n">
        <f aca="false">SUM(L49:L52)</f>
        <v>5130.04769986262</v>
      </c>
      <c r="M54" s="105" t="n">
        <f aca="false">SUM(M49:M52)</f>
        <v>5466.35942934478</v>
      </c>
      <c r="N54" s="105" t="n">
        <f aca="false">SUM(N49:N52)</f>
        <v>2340.93450031301</v>
      </c>
      <c r="O54" s="105" t="n">
        <f aca="false">SUM(O49:O52)</f>
        <v>1677.7337336948</v>
      </c>
      <c r="P54" s="105" t="n">
        <f aca="false">SUM(P49:P52)</f>
        <v>1865.75251545249</v>
      </c>
      <c r="Q54" s="105" t="n">
        <f aca="false">SUM(Q49:Q52)</f>
        <v>2156.24288618676</v>
      </c>
      <c r="R54" s="105" t="n">
        <f aca="false">SUM(R49:R52)</f>
        <v>2405.56946589734</v>
      </c>
      <c r="S54" s="105" t="n">
        <f aca="false">SUM(S49:S52)</f>
        <v>2390.42897473917</v>
      </c>
      <c r="T54" s="105" t="n">
        <f aca="false">SUM(T49:T52)</f>
        <v>2642.31930699007</v>
      </c>
      <c r="U54" s="105" t="n">
        <f aca="false">SUM(U49:U52)</f>
        <v>966.647111191397</v>
      </c>
      <c r="V54" s="105" t="n">
        <f aca="false">SUM(V49:V52)</f>
        <v>966.891263854083</v>
      </c>
      <c r="W54" s="105" t="n">
        <f aca="false">SUM(W49:W52)</f>
        <v>1006.66540923361</v>
      </c>
      <c r="X54" s="105" t="n">
        <f aca="false">SUM(X49:X52)</f>
        <v>1076.01786064781</v>
      </c>
      <c r="Y54" s="105" t="n">
        <f aca="false">SUM(Y49:Y52)</f>
        <v>1171.15756638896</v>
      </c>
      <c r="Z54" s="106"/>
      <c r="AA54" s="96" t="n">
        <f aca="false">SUM(F54:Y54)</f>
        <v>56447.3405470655</v>
      </c>
      <c r="AB54" s="97" t="n">
        <f aca="false">AA54*$C$60</f>
        <v>28223.6702735327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f aca="false">[10]TAX!F$48</f>
        <v>3339.366496011</v>
      </c>
      <c r="F56" s="111" t="n">
        <f aca="false">[10]TAX!G$48</f>
        <v>3339.366496011</v>
      </c>
      <c r="G56" s="111" t="n">
        <f aca="false">[10]TAX!H$48</f>
        <v>3524.8868569005</v>
      </c>
      <c r="H56" s="111" t="n">
        <f aca="false">[10]TAX!I$48</f>
        <v>3524.8868569005</v>
      </c>
      <c r="I56" s="111" t="n">
        <f aca="false">[10]TAX!J$48</f>
        <v>3710.40721779</v>
      </c>
      <c r="J56" s="111" t="n">
        <f aca="false">[10]TAX!K$48</f>
        <v>3710.40721779</v>
      </c>
      <c r="K56" s="111" t="n">
        <f aca="false">[10]TAX!L$48</f>
        <v>3895.9275786795</v>
      </c>
      <c r="L56" s="111" t="n">
        <f aca="false">[10]TAX!M$48</f>
        <v>3895.9275786795</v>
      </c>
      <c r="M56" s="111" t="n">
        <f aca="false">[10]TAX!N$48</f>
        <v>4081.447939569</v>
      </c>
      <c r="N56" s="111" t="n">
        <f aca="false">[10]TAX!O$48</f>
        <v>808.300904510362</v>
      </c>
      <c r="O56" s="111" t="n">
        <f aca="false">[10]TAX!P$48</f>
        <v>0</v>
      </c>
      <c r="P56" s="111" t="n">
        <f aca="false">[10]TAX!Q$48</f>
        <v>0</v>
      </c>
      <c r="Q56" s="111" t="n">
        <f aca="false">[10]TAX!R$48</f>
        <v>0</v>
      </c>
      <c r="R56" s="111" t="n">
        <f aca="false">[10]TAX!S$48</f>
        <v>0</v>
      </c>
      <c r="S56" s="111" t="n">
        <f aca="false">[10]TAX!T$48</f>
        <v>0</v>
      </c>
      <c r="T56" s="111" t="n">
        <f aca="false">[10]TAX!U$48</f>
        <v>0</v>
      </c>
      <c r="U56" s="111" t="n">
        <f aca="false">[10]TAX!V$48</f>
        <v>0</v>
      </c>
      <c r="V56" s="111" t="n">
        <f aca="false">[10]TAX!W$48</f>
        <v>0</v>
      </c>
      <c r="W56" s="111" t="n">
        <f aca="false">[10]TAX!X$48</f>
        <v>0</v>
      </c>
      <c r="X56" s="111" t="n">
        <f aca="false">[10]TAX!Y$48</f>
        <v>0</v>
      </c>
      <c r="Y56" s="111" t="n">
        <f aca="false">[10]TAX!Z$48</f>
        <v>0</v>
      </c>
      <c r="AA56" s="96" t="n">
        <f aca="false">SUM(F56:Y56)</f>
        <v>30491.5586468304</v>
      </c>
      <c r="AB56" s="97" t="n">
        <f aca="false">AA56*$C$60</f>
        <v>15245.7793234152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0.800853405474416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7589.28368007615</v>
      </c>
      <c r="F64" s="45" t="n">
        <f aca="false">F39</f>
        <v>7348.50163847556</v>
      </c>
      <c r="G64" s="45" t="n">
        <f aca="false">G39</f>
        <v>7179.88530751279</v>
      </c>
      <c r="H64" s="45" t="n">
        <f aca="false">H39</f>
        <v>7385.48825588405</v>
      </c>
      <c r="I64" s="45" t="n">
        <f aca="false">I39</f>
        <v>7571.78541058974</v>
      </c>
      <c r="J64" s="45" t="n">
        <f aca="false">J39</f>
        <v>7785.56822599447</v>
      </c>
      <c r="K64" s="45" t="n">
        <f aca="false">K39</f>
        <v>7899.83866105222</v>
      </c>
      <c r="L64" s="45" t="n">
        <f aca="false">L39</f>
        <v>7976.94917593715</v>
      </c>
      <c r="M64" s="45" t="n">
        <f aca="false">M39</f>
        <v>8004.6034993007</v>
      </c>
      <c r="N64" s="45" t="n">
        <f aca="false">N39</f>
        <v>8009.99810688711</v>
      </c>
      <c r="O64" s="45" t="n">
        <f aca="false">O39</f>
        <v>7993.5412289352</v>
      </c>
      <c r="P64" s="45" t="n">
        <f aca="false">P39</f>
        <v>8027.39670979845</v>
      </c>
      <c r="Q64" s="45" t="n">
        <f aca="false">Q39</f>
        <v>8203.25265438961</v>
      </c>
      <c r="R64" s="45" t="n">
        <f aca="false">R39</f>
        <v>8281.70527615364</v>
      </c>
      <c r="S64" s="45" t="n">
        <f aca="false">S39</f>
        <v>8474.62029966414</v>
      </c>
      <c r="T64" s="45" t="n">
        <f aca="false">T39</f>
        <v>7961.54154386681</v>
      </c>
      <c r="U64" s="45" t="n">
        <f aca="false">U39</f>
        <v>4965.42042298202</v>
      </c>
      <c r="V64" s="45" t="n">
        <f aca="false">V39</f>
        <v>4965.81581190945</v>
      </c>
      <c r="W64" s="45" t="n">
        <f aca="false">W39</f>
        <v>5030.22738337426</v>
      </c>
      <c r="X64" s="45" t="n">
        <f aca="false">X39</f>
        <v>5142.5390455835</v>
      </c>
      <c r="Y64" s="45" t="n">
        <f aca="false">Y39</f>
        <v>5296.61144354487</v>
      </c>
      <c r="AA64" s="96" t="n">
        <f aca="false">SUM(F64:Y64)</f>
        <v>143505.290101836</v>
      </c>
      <c r="AB64" s="97" t="n">
        <f aca="false">AA64*$C$60</f>
        <v>71752.6450509179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224" t="n">
        <v>0</v>
      </c>
      <c r="F66" s="224" t="n">
        <f aca="false">-F46+[10]FINANCIALS!G$105</f>
        <v>-5323.9298336144</v>
      </c>
      <c r="G66" s="224" t="n">
        <f aca="false">-G46+[10]FINANCIALS!H$105</f>
        <v>-5191.48832703292</v>
      </c>
      <c r="H66" s="224" t="n">
        <f aca="false">-H46+[10]FINANCIALS!I$105</f>
        <v>-5238.18842685907</v>
      </c>
      <c r="I66" s="224" t="n">
        <f aca="false">-I46+[10]FINANCIALS!J$105</f>
        <v>-5318.46136698291</v>
      </c>
      <c r="J66" s="224" t="n">
        <f aca="false">-J46+[10]FINANCIALS!K$105</f>
        <v>-5395.68786646766</v>
      </c>
      <c r="K66" s="224" t="n">
        <f aca="false">-K46+[10]FINANCIALS!L$105</f>
        <v>-5423.33480837344</v>
      </c>
      <c r="L66" s="224" t="n">
        <f aca="false">-L46+[10]FINANCIALS!M$105</f>
        <v>-5421.35223188871</v>
      </c>
      <c r="M66" s="224" t="n">
        <f aca="false">-M46+[10]FINANCIALS!N$105</f>
        <v>-5392.23384344852</v>
      </c>
      <c r="N66" s="224" t="n">
        <f aca="false">-N46+[10]FINANCIALS!O$105</f>
        <v>-5390.57246249803</v>
      </c>
      <c r="O66" s="224" t="n">
        <f aca="false">-O46+[10]FINANCIALS!P$105</f>
        <v>-5379.70656183203</v>
      </c>
      <c r="P66" s="224" t="n">
        <f aca="false">-P46+[10]FINANCIALS!Q$105</f>
        <v>-5399.60118580467</v>
      </c>
      <c r="Q66" s="224" t="n">
        <f aca="false">-Q46+[10]FINANCIALS!R$105</f>
        <v>-5509.11827406277</v>
      </c>
      <c r="R66" s="224" t="n">
        <f aca="false">-R46+[10]FINANCIALS!S$105</f>
        <v>-5567.43800800478</v>
      </c>
      <c r="S66" s="224" t="n">
        <f aca="false">-S46+[10]FINANCIALS!T$105</f>
        <v>-5791.27493040198</v>
      </c>
      <c r="T66" s="224" t="n">
        <f aca="false">-T46+[10]FINANCIALS!U$105</f>
        <v>-5386.24707539767</v>
      </c>
      <c r="U66" s="224" t="n">
        <f aca="false">-U46+[10]FINANCIALS!V$105</f>
        <v>0</v>
      </c>
      <c r="V66" s="224" t="n">
        <f aca="false">-V46+[10]FINANCIALS!W$105</f>
        <v>0</v>
      </c>
      <c r="W66" s="224" t="n">
        <f aca="false">-W46+[10]FINANCIALS!X$105</f>
        <v>0</v>
      </c>
      <c r="X66" s="224" t="n">
        <f aca="false">-X46+[10]FINANCIALS!Y$105</f>
        <v>0</v>
      </c>
      <c r="Y66" s="224" t="n">
        <f aca="false">-Y46+[10]FINANCIALS!Z$105</f>
        <v>0</v>
      </c>
      <c r="AA66" s="96" t="n">
        <f aca="false">SUM(F66:Y66)</f>
        <v>-81128.6352026696</v>
      </c>
      <c r="AB66" s="97" t="n">
        <f aca="false">AA66*$C$60</f>
        <v>-40564.3176013348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4" t="n">
        <f aca="false">-F64/F66</f>
        <v>1.38027770239915</v>
      </c>
      <c r="G68" s="104" t="n">
        <f aca="false">-G64/G66</f>
        <v>1.38301097011544</v>
      </c>
      <c r="H68" s="104" t="n">
        <f aca="false">-H64/H66</f>
        <v>1.40993176534365</v>
      </c>
      <c r="I68" s="104" t="n">
        <f aca="false">-I64/I66</f>
        <v>1.42367968630843</v>
      </c>
      <c r="J68" s="104" t="n">
        <f aca="false">-J64/J66</f>
        <v>1.44292413102305</v>
      </c>
      <c r="K68" s="104" t="n">
        <f aca="false">-K64/K66</f>
        <v>1.4566385702124</v>
      </c>
      <c r="L68" s="104" t="n">
        <f aca="false">-L64/L66</f>
        <v>1.47139474336611</v>
      </c>
      <c r="M68" s="104" t="n">
        <f aca="false">-M64/M66</f>
        <v>1.48446891060301</v>
      </c>
      <c r="N68" s="104" t="n">
        <f aca="false">-N64/N66</f>
        <v>1.4859271742681</v>
      </c>
      <c r="O68" s="104" t="n">
        <f aca="false">-O64/O66</f>
        <v>1.48586937541312</v>
      </c>
      <c r="P68" s="104" t="n">
        <f aca="false">-P64/P66</f>
        <v>1.48666474311143</v>
      </c>
      <c r="Q68" s="104" t="n">
        <f aca="false">-Q64/Q66</f>
        <v>1.48903186432046</v>
      </c>
      <c r="R68" s="104" t="n">
        <f aca="false">-R64/R66</f>
        <v>1.48752536880452</v>
      </c>
      <c r="S68" s="104" t="n">
        <f aca="false">-S64/S66</f>
        <v>1.46334277020343</v>
      </c>
      <c r="T68" s="104" t="n">
        <f aca="false">-T64/T66</f>
        <v>1.47812408759192</v>
      </c>
      <c r="U68" s="104" t="e">
        <f aca="false">-U64/U66</f>
        <v>#DIV/0!</v>
      </c>
      <c r="V68" s="104" t="e">
        <f aca="false">-V64/V66</f>
        <v>#DIV/0!</v>
      </c>
      <c r="W68" s="104" t="e">
        <f aca="false">-W64/W66</f>
        <v>#DIV/0!</v>
      </c>
      <c r="X68" s="104" t="e">
        <f aca="false">-X64/X66</f>
        <v>#DIV/0!</v>
      </c>
      <c r="Y68" s="104" t="e">
        <f aca="false">-Y64/Y66</f>
        <v>#DIV/0!</v>
      </c>
      <c r="AA68" s="96" t="e">
        <f aca="false">SUM(F68:Y68)</f>
        <v>#DIV/0!</v>
      </c>
      <c r="AB68" s="97" t="e">
        <f aca="false">AA68*$C$60</f>
        <v>#DIV/0!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7589.28368007615</v>
      </c>
      <c r="F69" s="122" t="n">
        <f aca="false">SUM(F64:F66)</f>
        <v>2024.57180486117</v>
      </c>
      <c r="G69" s="122" t="n">
        <f aca="false">SUM(G64:G66)</f>
        <v>1988.39698047987</v>
      </c>
      <c r="H69" s="122" t="n">
        <f aca="false">SUM(H64:H66)</f>
        <v>2147.29982902499</v>
      </c>
      <c r="I69" s="122" t="n">
        <f aca="false">SUM(I64:I66)</f>
        <v>2253.32404360683</v>
      </c>
      <c r="J69" s="122" t="n">
        <f aca="false">SUM(J64:J66)</f>
        <v>2389.88035952681</v>
      </c>
      <c r="K69" s="122" t="n">
        <f aca="false">SUM(K64:K66)</f>
        <v>2476.50385267878</v>
      </c>
      <c r="L69" s="122" t="n">
        <f aca="false">SUM(L64:L66)</f>
        <v>2555.59694404844</v>
      </c>
      <c r="M69" s="122" t="n">
        <f aca="false">SUM(M64:M66)</f>
        <v>2612.36965585218</v>
      </c>
      <c r="N69" s="122" t="n">
        <f aca="false">SUM(N64:N66)</f>
        <v>2619.42564438908</v>
      </c>
      <c r="O69" s="122" t="n">
        <f aca="false">SUM(O64:O66)</f>
        <v>2613.83466710317</v>
      </c>
      <c r="P69" s="122" t="n">
        <f aca="false">SUM(P64:P66)</f>
        <v>2627.79552399378</v>
      </c>
      <c r="Q69" s="122" t="n">
        <f aca="false">SUM(Q64:Q66)</f>
        <v>2694.13438032683</v>
      </c>
      <c r="R69" s="122" t="n">
        <f aca="false">SUM(R64:R66)</f>
        <v>2714.26726814886</v>
      </c>
      <c r="S69" s="122" t="n">
        <f aca="false">SUM(S64:S66)</f>
        <v>2683.34536926216</v>
      </c>
      <c r="T69" s="122" t="n">
        <f aca="false">SUM(T64:T66)</f>
        <v>2575.29446846914</v>
      </c>
      <c r="U69" s="122" t="n">
        <f aca="false">SUM(U64:U66)</f>
        <v>4965.42042298202</v>
      </c>
      <c r="V69" s="122" t="n">
        <f aca="false">SUM(V64:V66)</f>
        <v>4965.81581190945</v>
      </c>
      <c r="W69" s="122" t="n">
        <f aca="false">SUM(W64:W66)</f>
        <v>5030.22738337426</v>
      </c>
      <c r="X69" s="122" t="n">
        <f aca="false">SUM(X64:X66)</f>
        <v>5142.5390455835</v>
      </c>
      <c r="Y69" s="122" t="n">
        <f aca="false">SUM(Y64:Y66)</f>
        <v>5296.61144354487</v>
      </c>
      <c r="Z69" s="106"/>
      <c r="AA69" s="96" t="n">
        <f aca="false">SUM(F69:Y69)</f>
        <v>62376.6548991662</v>
      </c>
      <c r="AB69" s="97" t="n">
        <f aca="false">AA69*$C$60</f>
        <v>31188.3274495831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6350.77547035694</v>
      </c>
      <c r="G71" s="119" t="n">
        <f aca="false">G89</f>
        <v>11046.139701786</v>
      </c>
      <c r="H71" s="119" t="n">
        <f aca="false">H89</f>
        <v>5922.08667582287</v>
      </c>
      <c r="I71" s="119" t="n">
        <f aca="false">I89</f>
        <v>2797.03716980241</v>
      </c>
      <c r="J71" s="119" t="n">
        <f aca="false">J89</f>
        <v>2650.96659190172</v>
      </c>
      <c r="K71" s="119" t="n">
        <f aca="false">K89</f>
        <v>288.928030795889</v>
      </c>
      <c r="L71" s="119" t="n">
        <f aca="false">L89</f>
        <v>-2064.95497385027</v>
      </c>
      <c r="M71" s="119" t="n">
        <f aca="false">M89</f>
        <v>-2158.36015358581</v>
      </c>
      <c r="N71" s="119" t="n">
        <f aca="false">N89</f>
        <v>-2249.86413019354</v>
      </c>
      <c r="O71" s="119" t="n">
        <f aca="false">O89</f>
        <v>-2339.74397269354</v>
      </c>
      <c r="P71" s="119" t="n">
        <f aca="false">P89</f>
        <v>-2456.20904803333</v>
      </c>
      <c r="Q71" s="119" t="n">
        <f aca="false">Q89</f>
        <v>-2636.14842747601</v>
      </c>
      <c r="R71" s="119" t="n">
        <f aca="false">R89</f>
        <v>-2790.58958818742</v>
      </c>
      <c r="S71" s="119" t="n">
        <f aca="false">S89</f>
        <v>-2781.21106532426</v>
      </c>
      <c r="T71" s="119" t="n">
        <f aca="false">T89</f>
        <v>-2937.24029947158</v>
      </c>
      <c r="U71" s="119" t="n">
        <f aca="false">U89</f>
        <v>-1899.27331179062</v>
      </c>
      <c r="V71" s="119" t="n">
        <f aca="false">V89</f>
        <v>-1899.42454805536</v>
      </c>
      <c r="W71" s="119" t="n">
        <f aca="false">W89</f>
        <v>-1924.06197414065</v>
      </c>
      <c r="X71" s="119" t="n">
        <f aca="false">X89</f>
        <v>-1967.02118493569</v>
      </c>
      <c r="Y71" s="119" t="n">
        <f aca="false">Y89</f>
        <v>-2025.95387715591</v>
      </c>
      <c r="AA71" s="96" t="n">
        <f aca="false">SUM(F71:Y71)</f>
        <v>-3074.12291442816</v>
      </c>
      <c r="AB71" s="97" t="n">
        <f aca="false">AA71*$C$60</f>
        <v>-1537.06145721408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7589.28368007615</v>
      </c>
      <c r="F73" s="122" t="n">
        <f aca="false">F69+F71</f>
        <v>8375.3472752181</v>
      </c>
      <c r="G73" s="122" t="n">
        <f aca="false">G69+G71</f>
        <v>13034.5366822659</v>
      </c>
      <c r="H73" s="122" t="n">
        <f aca="false">H69+H71</f>
        <v>8069.38650484786</v>
      </c>
      <c r="I73" s="122" t="n">
        <f aca="false">I69+I71</f>
        <v>5050.36121340924</v>
      </c>
      <c r="J73" s="122" t="n">
        <f aca="false">J69+J71</f>
        <v>5040.84695142853</v>
      </c>
      <c r="K73" s="122" t="n">
        <f aca="false">K69+K71</f>
        <v>2765.43188347467</v>
      </c>
      <c r="L73" s="122" t="n">
        <f aca="false">L69+L71</f>
        <v>490.641970198169</v>
      </c>
      <c r="M73" s="122" t="n">
        <f aca="false">M69+M71</f>
        <v>454.009502266372</v>
      </c>
      <c r="N73" s="122" t="n">
        <f aca="false">N69+N71</f>
        <v>369.56151419554</v>
      </c>
      <c r="O73" s="122" t="n">
        <f aca="false">O69+O71</f>
        <v>274.090694409629</v>
      </c>
      <c r="P73" s="122" t="n">
        <f aca="false">P69+P71</f>
        <v>171.586475960451</v>
      </c>
      <c r="Q73" s="122" t="n">
        <f aca="false">Q69+Q71</f>
        <v>57.9859528508223</v>
      </c>
      <c r="R73" s="122" t="n">
        <f aca="false">R69+R71</f>
        <v>-76.3223200385664</v>
      </c>
      <c r="S73" s="122" t="n">
        <f aca="false">S69+S71</f>
        <v>-97.8656960621074</v>
      </c>
      <c r="T73" s="122" t="n">
        <f aca="false">T69+T71</f>
        <v>-361.945831002434</v>
      </c>
      <c r="U73" s="122" t="n">
        <f aca="false">U69+U71</f>
        <v>3066.1471111914</v>
      </c>
      <c r="V73" s="122" t="n">
        <f aca="false">V69+V71</f>
        <v>3066.39126385408</v>
      </c>
      <c r="W73" s="122" t="n">
        <f aca="false">W69+W71</f>
        <v>3106.16540923361</v>
      </c>
      <c r="X73" s="122" t="n">
        <f aca="false">X69+X71</f>
        <v>3175.51786064781</v>
      </c>
      <c r="Y73" s="122" t="n">
        <f aca="false">Y69+Y71</f>
        <v>3270.65756638896</v>
      </c>
      <c r="Z73" s="106"/>
      <c r="AA73" s="96" t="n">
        <f aca="false">SUM(F73:Y73)</f>
        <v>59302.531984738</v>
      </c>
      <c r="AB73" s="97" t="n">
        <f aca="false">AA73*$C$60</f>
        <v>29651.265992369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0.5</v>
      </c>
      <c r="D76" s="122"/>
      <c r="E76" s="122" t="n">
        <f aca="false">$C$76*E54</f>
        <v>2974.58858133786</v>
      </c>
      <c r="F76" s="122" t="n">
        <f aca="false">$C$76*F54</f>
        <v>1791.95191792798</v>
      </c>
      <c r="G76" s="122" t="n">
        <f aca="false">$C$76*G54</f>
        <v>1873.64212236517</v>
      </c>
      <c r="H76" s="122" t="n">
        <f aca="false">$C$76*H54</f>
        <v>1978.8132816503</v>
      </c>
      <c r="I76" s="122" t="n">
        <f aca="false">$C$76*I54</f>
        <v>2175.53422805606</v>
      </c>
      <c r="J76" s="122" t="n">
        <f aca="false">$C$76*J54</f>
        <v>2293.44087100204</v>
      </c>
      <c r="K76" s="122" t="n">
        <f aca="false">$C$76*K54</f>
        <v>2478.90399063274</v>
      </c>
      <c r="L76" s="122" t="n">
        <f aca="false">$C$76*L54</f>
        <v>2565.02384993131</v>
      </c>
      <c r="M76" s="122" t="n">
        <f aca="false">$C$76*M54</f>
        <v>2733.17971467239</v>
      </c>
      <c r="N76" s="122" t="n">
        <f aca="false">$C$76*N54</f>
        <v>1170.4672501565</v>
      </c>
      <c r="O76" s="122" t="n">
        <f aca="false">$C$76*O54</f>
        <v>838.866866847399</v>
      </c>
      <c r="P76" s="122" t="n">
        <f aca="false">$C$76*P54</f>
        <v>932.876257726247</v>
      </c>
      <c r="Q76" s="122" t="n">
        <f aca="false">$C$76*Q54</f>
        <v>1078.12144309338</v>
      </c>
      <c r="R76" s="122" t="n">
        <f aca="false">$C$76*R54</f>
        <v>1202.78473294867</v>
      </c>
      <c r="S76" s="122" t="n">
        <f aca="false">$C$76*S54</f>
        <v>1195.21448736958</v>
      </c>
      <c r="T76" s="122" t="n">
        <f aca="false">$C$76*T54</f>
        <v>1321.15965349503</v>
      </c>
      <c r="U76" s="122" t="n">
        <f aca="false">$C$76*U54</f>
        <v>483.323555595698</v>
      </c>
      <c r="V76" s="122" t="n">
        <f aca="false">$C$76*V54</f>
        <v>483.445631927041</v>
      </c>
      <c r="W76" s="122" t="n">
        <f aca="false">$C$76*W54</f>
        <v>503.332704616803</v>
      </c>
      <c r="X76" s="122" t="n">
        <f aca="false">$C$76*X54</f>
        <v>538.008930323905</v>
      </c>
      <c r="Y76" s="122" t="n">
        <f aca="false">$C$76*Y54</f>
        <v>585.57878319448</v>
      </c>
      <c r="AA76" s="96" t="n">
        <f aca="false">SUM(F76:Y76)</f>
        <v>28223.6702735327</v>
      </c>
      <c r="AB76" s="97" t="n">
        <f aca="false">AA76</f>
        <v>28223.6702735327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0.5</v>
      </c>
      <c r="D77" s="122"/>
      <c r="E77" s="122" t="n">
        <f aca="false">$C$77*E73</f>
        <v>3794.64184003807</v>
      </c>
      <c r="F77" s="122" t="n">
        <f aca="false">$C$77*F73</f>
        <v>4187.67363760905</v>
      </c>
      <c r="G77" s="122" t="n">
        <f aca="false">$C$77*G73</f>
        <v>6517.26834113294</v>
      </c>
      <c r="H77" s="122" t="n">
        <f aca="false">$C$77*H73</f>
        <v>4034.69325242393</v>
      </c>
      <c r="I77" s="122" t="n">
        <f aca="false">$C$77*I73</f>
        <v>2525.18060670462</v>
      </c>
      <c r="J77" s="122" t="n">
        <f aca="false">$C$77*J73</f>
        <v>2520.42347571426</v>
      </c>
      <c r="K77" s="122" t="n">
        <f aca="false">$C$77*K73</f>
        <v>1382.71594173734</v>
      </c>
      <c r="L77" s="122" t="n">
        <f aca="false">$C$77*L73</f>
        <v>245.320985099085</v>
      </c>
      <c r="M77" s="122" t="n">
        <f aca="false">$C$77*M73</f>
        <v>227.004751133186</v>
      </c>
      <c r="N77" s="122" t="n">
        <f aca="false">$C$77*N73</f>
        <v>184.78075709777</v>
      </c>
      <c r="O77" s="122" t="n">
        <f aca="false">$C$77*O73</f>
        <v>137.045347204814</v>
      </c>
      <c r="P77" s="122" t="n">
        <f aca="false">$C$77*P73</f>
        <v>85.7932379802253</v>
      </c>
      <c r="Q77" s="122" t="n">
        <f aca="false">$C$77*Q73</f>
        <v>28.9929764254111</v>
      </c>
      <c r="R77" s="122" t="n">
        <f aca="false">$C$77*R73</f>
        <v>-38.1611600192832</v>
      </c>
      <c r="S77" s="122" t="n">
        <f aca="false">$C$77*S73</f>
        <v>-48.9328480310537</v>
      </c>
      <c r="T77" s="122" t="n">
        <f aca="false">$C$77*T73</f>
        <v>-180.972915501217</v>
      </c>
      <c r="U77" s="122" t="n">
        <f aca="false">$C$77*U73</f>
        <v>1533.0735555957</v>
      </c>
      <c r="V77" s="122" t="n">
        <f aca="false">$C$77*V73</f>
        <v>1533.19563192704</v>
      </c>
      <c r="W77" s="122" t="n">
        <f aca="false">$C$77*W73</f>
        <v>1553.0827046168</v>
      </c>
      <c r="X77" s="122" t="n">
        <f aca="false">$C$77*X73</f>
        <v>1587.7589303239</v>
      </c>
      <c r="Y77" s="122" t="n">
        <f aca="false">$C$77*Y73</f>
        <v>1635.32878319448</v>
      </c>
      <c r="AA77" s="96" t="n">
        <f aca="false">SUM(F77:Y77)</f>
        <v>29651.265992369</v>
      </c>
      <c r="AB77" s="97" t="n">
        <f aca="false">AA77</f>
        <v>29651.265992369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2024.57180486117</v>
      </c>
      <c r="G88" s="133" t="n">
        <f aca="false">G69</f>
        <v>1988.39698047987</v>
      </c>
      <c r="H88" s="133" t="n">
        <f aca="false">H69</f>
        <v>2147.29982902499</v>
      </c>
      <c r="I88" s="133" t="n">
        <f aca="false">I69</f>
        <v>2253.32404360683</v>
      </c>
      <c r="J88" s="133" t="n">
        <f aca="false">J69</f>
        <v>2389.88035952681</v>
      </c>
      <c r="K88" s="133" t="n">
        <f aca="false">K69</f>
        <v>2476.50385267878</v>
      </c>
      <c r="L88" s="133" t="n">
        <f aca="false">L69</f>
        <v>2555.59694404844</v>
      </c>
      <c r="M88" s="133" t="n">
        <f aca="false">M69</f>
        <v>2612.36965585218</v>
      </c>
      <c r="N88" s="133" t="n">
        <f aca="false">N69</f>
        <v>2619.42564438908</v>
      </c>
      <c r="O88" s="133" t="n">
        <f aca="false">O69</f>
        <v>2613.83466710317</v>
      </c>
      <c r="P88" s="133" t="n">
        <f aca="false">P69</f>
        <v>2627.79552399378</v>
      </c>
      <c r="Q88" s="133" t="n">
        <f aca="false">Q69</f>
        <v>2694.13438032683</v>
      </c>
      <c r="R88" s="133" t="n">
        <f aca="false">R69</f>
        <v>2714.26726814886</v>
      </c>
      <c r="S88" s="133" t="n">
        <f aca="false">S69</f>
        <v>2683.34536926216</v>
      </c>
      <c r="T88" s="133" t="n">
        <f aca="false">T69</f>
        <v>2575.29446846914</v>
      </c>
      <c r="U88" s="133" t="n">
        <f aca="false">U69</f>
        <v>4965.42042298202</v>
      </c>
      <c r="V88" s="133" t="n">
        <f aca="false">V69</f>
        <v>4965.81581190945</v>
      </c>
      <c r="W88" s="133" t="n">
        <f aca="false">W69</f>
        <v>5030.22738337426</v>
      </c>
      <c r="X88" s="133" t="n">
        <f aca="false">X69</f>
        <v>5142.5390455835</v>
      </c>
      <c r="Y88" s="133" t="n">
        <f aca="false">Y69</f>
        <v>5296.61144354487</v>
      </c>
      <c r="Z88" s="89"/>
      <c r="AA88" s="96" t="n">
        <f aca="false">SUM(F88:Y88)</f>
        <v>62376.6548991662</v>
      </c>
      <c r="AB88" s="97" t="n">
        <f aca="false">AA88*$C$60</f>
        <v>31188.3274495831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6350.77547035694</v>
      </c>
      <c r="G89" s="134" t="n">
        <f aca="false">G126+G127</f>
        <v>11046.139701786</v>
      </c>
      <c r="H89" s="134" t="n">
        <f aca="false">H126+H127</f>
        <v>5922.08667582287</v>
      </c>
      <c r="I89" s="134" t="n">
        <f aca="false">I126+I127</f>
        <v>2797.03716980241</v>
      </c>
      <c r="J89" s="134" t="n">
        <f aca="false">J126+J127</f>
        <v>2650.96659190172</v>
      </c>
      <c r="K89" s="134" t="n">
        <f aca="false">K126+K127</f>
        <v>288.928030795889</v>
      </c>
      <c r="L89" s="134" t="n">
        <f aca="false">L126+L127</f>
        <v>-2064.95497385027</v>
      </c>
      <c r="M89" s="134" t="n">
        <f aca="false">M126+M127</f>
        <v>-2158.36015358581</v>
      </c>
      <c r="N89" s="134" t="n">
        <f aca="false">N126+N127</f>
        <v>-2249.86413019354</v>
      </c>
      <c r="O89" s="134" t="n">
        <f aca="false">O126+O127</f>
        <v>-2339.74397269354</v>
      </c>
      <c r="P89" s="134" t="n">
        <f aca="false">P126+P127</f>
        <v>-2456.20904803333</v>
      </c>
      <c r="Q89" s="134" t="n">
        <f aca="false">Q126+Q127</f>
        <v>-2636.14842747601</v>
      </c>
      <c r="R89" s="134" t="n">
        <f aca="false">R126+R127</f>
        <v>-2790.58958818742</v>
      </c>
      <c r="S89" s="134" t="n">
        <f aca="false">S126+S127</f>
        <v>-2781.21106532426</v>
      </c>
      <c r="T89" s="134" t="n">
        <f aca="false">T126+T127</f>
        <v>-2937.24029947158</v>
      </c>
      <c r="U89" s="134" t="n">
        <f aca="false">U126+U127</f>
        <v>-1899.27331179062</v>
      </c>
      <c r="V89" s="134" t="n">
        <f aca="false">V126+V127</f>
        <v>-1899.42454805536</v>
      </c>
      <c r="W89" s="134" t="n">
        <f aca="false">W126+W127</f>
        <v>-1924.06197414065</v>
      </c>
      <c r="X89" s="134" t="n">
        <f aca="false">X126+X127</f>
        <v>-1967.02118493569</v>
      </c>
      <c r="Y89" s="134" t="n">
        <f aca="false">Y126+Y127</f>
        <v>-2025.95387715591</v>
      </c>
      <c r="Z89" s="89"/>
      <c r="AA89" s="96" t="n">
        <f aca="false">SUM(F89:Y89)</f>
        <v>-3074.12291442816</v>
      </c>
      <c r="AB89" s="97" t="n">
        <f aca="false">AA89*$C$60</f>
        <v>-1537.06145721408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3339.366496011</v>
      </c>
      <c r="G90" s="134" t="n">
        <f aca="false">G56</f>
        <v>3524.8868569005</v>
      </c>
      <c r="H90" s="134" t="n">
        <f aca="false">H56</f>
        <v>3524.8868569005</v>
      </c>
      <c r="I90" s="134" t="n">
        <f aca="false">I56</f>
        <v>3710.40721779</v>
      </c>
      <c r="J90" s="134" t="n">
        <f aca="false">J56</f>
        <v>3710.40721779</v>
      </c>
      <c r="K90" s="134" t="n">
        <f aca="false">K56</f>
        <v>3895.9275786795</v>
      </c>
      <c r="L90" s="134" t="n">
        <f aca="false">L56</f>
        <v>3895.9275786795</v>
      </c>
      <c r="M90" s="134" t="n">
        <f aca="false">M56</f>
        <v>4081.447939569</v>
      </c>
      <c r="N90" s="134" t="n">
        <f aca="false">N56</f>
        <v>808.300904510362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30491.5586468304</v>
      </c>
      <c r="AB90" s="97" t="n">
        <f aca="false">AA90*$C$60</f>
        <v>15245.7793234152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v>0</v>
      </c>
      <c r="Y91" s="135" t="n">
        <f aca="false">Y99</f>
        <v>42372.891548359</v>
      </c>
      <c r="Z91" s="89"/>
      <c r="AA91" s="96" t="n">
        <f aca="false">SUM(F91:Y91)</f>
        <v>42372.891548359</v>
      </c>
      <c r="AB91" s="97" t="n">
        <f aca="false">AA91*$C$60</f>
        <v>21186.4457741795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-65672.7024967404</v>
      </c>
      <c r="F92" s="133" t="n">
        <f aca="false">SUM(F88:F91)</f>
        <v>11714.7137712291</v>
      </c>
      <c r="G92" s="133" t="n">
        <f aca="false">SUM(G88:G91)</f>
        <v>16559.4235391664</v>
      </c>
      <c r="H92" s="133" t="n">
        <f aca="false">SUM(H88:H91)</f>
        <v>11594.2733617484</v>
      </c>
      <c r="I92" s="133" t="n">
        <f aca="false">SUM(I88:I91)</f>
        <v>8760.76843119924</v>
      </c>
      <c r="J92" s="133" t="n">
        <f aca="false">SUM(J88:J91)</f>
        <v>8751.25416921853</v>
      </c>
      <c r="K92" s="133" t="n">
        <f aca="false">SUM(K88:K91)</f>
        <v>6661.35946215417</v>
      </c>
      <c r="L92" s="133" t="n">
        <f aca="false">SUM(L88:L91)</f>
        <v>4386.56954887767</v>
      </c>
      <c r="M92" s="133" t="n">
        <f aca="false">SUM(M88:M91)</f>
        <v>4535.45744183537</v>
      </c>
      <c r="N92" s="133" t="n">
        <f aca="false">SUM(N88:N91)</f>
        <v>1177.8624187059</v>
      </c>
      <c r="O92" s="133" t="n">
        <f aca="false">SUM(O88:O91)</f>
        <v>274.090694409629</v>
      </c>
      <c r="P92" s="133" t="n">
        <f aca="false">SUM(P88:P91)</f>
        <v>171.586475960451</v>
      </c>
      <c r="Q92" s="133" t="n">
        <f aca="false">SUM(Q88:Q91)</f>
        <v>57.9859528508223</v>
      </c>
      <c r="R92" s="133" t="n">
        <f aca="false">SUM(R88:R91)</f>
        <v>-76.3223200385664</v>
      </c>
      <c r="S92" s="133" t="n">
        <f aca="false">SUM(S88:S91)</f>
        <v>-97.8656960621074</v>
      </c>
      <c r="T92" s="133" t="n">
        <f aca="false">SUM(T88:T91)</f>
        <v>-361.945831002434</v>
      </c>
      <c r="U92" s="133" t="n">
        <f aca="false">SUM(U88:U91)</f>
        <v>3066.1471111914</v>
      </c>
      <c r="V92" s="133" t="n">
        <f aca="false">SUM(V88:V91)</f>
        <v>3066.39126385408</v>
      </c>
      <c r="W92" s="133" t="n">
        <f aca="false">SUM(W88:W91)</f>
        <v>3106.16540923361</v>
      </c>
      <c r="X92" s="133" t="n">
        <f aca="false">SUM(X88:X91)</f>
        <v>3175.51786064781</v>
      </c>
      <c r="Y92" s="133" t="n">
        <f aca="false">SUM(Y88:Y91)</f>
        <v>45643.549114748</v>
      </c>
      <c r="Z92" s="89"/>
      <c r="AA92" s="96" t="n">
        <f aca="false">SUM(F92:Y92)</f>
        <v>132166.982179927</v>
      </c>
      <c r="AB92" s="97" t="n">
        <f aca="false">AA92*$C$60</f>
        <v>66083.4910899637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37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144</v>
      </c>
      <c r="V95" s="144"/>
      <c r="W95" s="144"/>
      <c r="X95" s="144"/>
      <c r="Y95" s="145" t="n">
        <f aca="false">Y39</f>
        <v>5296.61144354487</v>
      </c>
      <c r="Z95" s="89"/>
      <c r="AA95" s="96" t="n">
        <f aca="false">SUM(F95:Y95)</f>
        <v>5296.61144354487</v>
      </c>
      <c r="AB95" s="97" t="n">
        <f aca="false">AA95*$C$60</f>
        <v>2648.30572177244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5296.61144354487</v>
      </c>
      <c r="Z97" s="89"/>
      <c r="AA97" s="96" t="n">
        <f aca="false">SUM(F97:Y97)</f>
        <v>5296.61144354487</v>
      </c>
      <c r="AB97" s="97" t="n">
        <f aca="false">AA97*$C$60</f>
        <v>2648.30572177244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42372.891548359</v>
      </c>
      <c r="Z99" s="89"/>
      <c r="AA99" s="96" t="n">
        <f aca="false">SUM(F99:Y99)</f>
        <v>42372.891548359</v>
      </c>
      <c r="AB99" s="97" t="n">
        <f aca="false">AA99*$C$60</f>
        <v>21186.4457741795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f aca="false">[10]FINANCIALS!$F$72+[10]FINANCIALS!$F$66</f>
        <v>47657</v>
      </c>
      <c r="E101" s="89"/>
      <c r="F101" s="221" t="s">
        <v>199</v>
      </c>
      <c r="G101" s="221"/>
      <c r="H101" s="222" t="n">
        <f aca="false">-AA66-AA46</f>
        <v>47657</v>
      </c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47657</v>
      </c>
      <c r="AB101" s="97" t="n">
        <f aca="false">AA101*$C$60</f>
        <v>23828.5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65672.7024967404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113329.70249674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101996.732247066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9" t="n">
        <v>30</v>
      </c>
      <c r="C109" s="89" t="s">
        <v>156</v>
      </c>
      <c r="D109" s="158" t="n">
        <f aca="false">D105</f>
        <v>101996.732247066</v>
      </c>
      <c r="E109" s="89"/>
      <c r="F109" s="137" t="n">
        <f aca="false">ROUND(D109/$B$109,0)</f>
        <v>3400</v>
      </c>
      <c r="G109" s="137" t="n">
        <f aca="false">F109</f>
        <v>3400</v>
      </c>
      <c r="H109" s="137" t="n">
        <f aca="false">G109</f>
        <v>3400</v>
      </c>
      <c r="I109" s="137" t="n">
        <f aca="false">H109</f>
        <v>3400</v>
      </c>
      <c r="J109" s="137" t="n">
        <f aca="false">I109</f>
        <v>3400</v>
      </c>
      <c r="K109" s="137" t="n">
        <f aca="false">J109</f>
        <v>3400</v>
      </c>
      <c r="L109" s="137" t="n">
        <f aca="false">K109</f>
        <v>3400</v>
      </c>
      <c r="M109" s="137" t="n">
        <f aca="false">L109</f>
        <v>3400</v>
      </c>
      <c r="N109" s="137" t="n">
        <f aca="false">M109</f>
        <v>3400</v>
      </c>
      <c r="O109" s="137" t="n">
        <f aca="false">N109</f>
        <v>3400</v>
      </c>
      <c r="P109" s="137" t="n">
        <f aca="false">O109</f>
        <v>3400</v>
      </c>
      <c r="Q109" s="137" t="n">
        <f aca="false">P109</f>
        <v>3400</v>
      </c>
      <c r="R109" s="137" t="n">
        <f aca="false">Q109</f>
        <v>3400</v>
      </c>
      <c r="S109" s="137" t="n">
        <f aca="false">R109</f>
        <v>3400</v>
      </c>
      <c r="T109" s="137" t="n">
        <f aca="false">S109</f>
        <v>3400</v>
      </c>
      <c r="U109" s="137" t="n">
        <f aca="false">T109</f>
        <v>3400</v>
      </c>
      <c r="V109" s="137" t="n">
        <f aca="false">U109</f>
        <v>3400</v>
      </c>
      <c r="W109" s="137" t="n">
        <f aca="false">V109</f>
        <v>3400</v>
      </c>
      <c r="X109" s="137" t="n">
        <f aca="false">W109</f>
        <v>3400</v>
      </c>
      <c r="Y109" s="137" t="n">
        <f aca="false">X109</f>
        <v>3400</v>
      </c>
      <c r="Z109" s="89"/>
      <c r="AA109" s="96" t="n">
        <f aca="false">SUM(F109:Y109)</f>
        <v>68000</v>
      </c>
      <c r="AB109" s="97" t="n">
        <f aca="false">AA109*$C$60</f>
        <v>34000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Summary'!J16</f>
        <v>10096.7933726141</v>
      </c>
      <c r="E110" s="89"/>
      <c r="F110" s="137" t="n">
        <f aca="false">ROUND(D110/$B$109,0)</f>
        <v>337</v>
      </c>
      <c r="G110" s="137" t="n">
        <f aca="false">F110</f>
        <v>337</v>
      </c>
      <c r="H110" s="137" t="n">
        <f aca="false">G110</f>
        <v>337</v>
      </c>
      <c r="I110" s="137" t="n">
        <f aca="false">H110</f>
        <v>337</v>
      </c>
      <c r="J110" s="137" t="n">
        <f aca="false">I110</f>
        <v>337</v>
      </c>
      <c r="K110" s="137" t="n">
        <f aca="false">J110</f>
        <v>337</v>
      </c>
      <c r="L110" s="137" t="n">
        <f aca="false">K110</f>
        <v>337</v>
      </c>
      <c r="M110" s="137" t="n">
        <f aca="false">L110</f>
        <v>337</v>
      </c>
      <c r="N110" s="137" t="n">
        <f aca="false">M110</f>
        <v>337</v>
      </c>
      <c r="O110" s="137" t="n">
        <f aca="false">N110</f>
        <v>337</v>
      </c>
      <c r="P110" s="137" t="n">
        <f aca="false">O110</f>
        <v>337</v>
      </c>
      <c r="Q110" s="137" t="n">
        <f aca="false">P110</f>
        <v>337</v>
      </c>
      <c r="R110" s="137" t="n">
        <f aca="false">Q110</f>
        <v>337</v>
      </c>
      <c r="S110" s="137" t="n">
        <f aca="false">R110</f>
        <v>337</v>
      </c>
      <c r="T110" s="137" t="n">
        <f aca="false">S110</f>
        <v>337</v>
      </c>
      <c r="U110" s="137" t="n">
        <f aca="false">T110</f>
        <v>337</v>
      </c>
      <c r="V110" s="137" t="n">
        <f aca="false">U110</f>
        <v>337</v>
      </c>
      <c r="W110" s="137" t="n">
        <f aca="false">V110</f>
        <v>337</v>
      </c>
      <c r="X110" s="137" t="n">
        <f aca="false">W110</f>
        <v>337</v>
      </c>
      <c r="Y110" s="137" t="n">
        <f aca="false">X110</f>
        <v>337</v>
      </c>
      <c r="Z110" s="89"/>
      <c r="AA110" s="96" t="n">
        <f aca="false">SUM(F110:Y110)</f>
        <v>6740</v>
      </c>
      <c r="AB110" s="97" t="n">
        <f aca="false">AA110*$C$60</f>
        <v>3370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101996.732247066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211</v>
      </c>
      <c r="B114" s="89"/>
      <c r="C114" s="89"/>
      <c r="D114" s="89"/>
      <c r="E114" s="160"/>
      <c r="F114" s="225" t="n">
        <v>0.2</v>
      </c>
      <c r="G114" s="225" t="n">
        <v>0.32</v>
      </c>
      <c r="H114" s="225" t="n">
        <v>0.192</v>
      </c>
      <c r="I114" s="225" t="n">
        <v>0.1152</v>
      </c>
      <c r="J114" s="225" t="n">
        <v>0.1152</v>
      </c>
      <c r="K114" s="225" t="n">
        <v>0.0576</v>
      </c>
      <c r="L114" s="225" t="n">
        <v>0</v>
      </c>
      <c r="M114" s="225" t="n">
        <v>0</v>
      </c>
      <c r="N114" s="225" t="n">
        <v>0</v>
      </c>
      <c r="O114" s="225" t="n">
        <v>0</v>
      </c>
      <c r="P114" s="225" t="n">
        <v>0</v>
      </c>
      <c r="Q114" s="225" t="n">
        <v>0</v>
      </c>
      <c r="R114" s="225" t="n">
        <v>0</v>
      </c>
      <c r="S114" s="225" t="n">
        <v>0</v>
      </c>
      <c r="T114" s="225" t="n">
        <v>0</v>
      </c>
      <c r="U114" s="225" t="n">
        <v>0</v>
      </c>
      <c r="V114" s="225" t="n">
        <v>0</v>
      </c>
      <c r="W114" s="225" t="n">
        <v>0</v>
      </c>
      <c r="X114" s="225" t="n">
        <v>0</v>
      </c>
      <c r="Y114" s="225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20399.3464494133</v>
      </c>
      <c r="G115" s="137" t="n">
        <f aca="false">$D$113*G114</f>
        <v>32638.9543190613</v>
      </c>
      <c r="H115" s="137" t="n">
        <f aca="false">$D$113*H114</f>
        <v>19583.3725914368</v>
      </c>
      <c r="I115" s="137" t="n">
        <f aca="false">$D$113*I114</f>
        <v>11750.0235548621</v>
      </c>
      <c r="J115" s="137" t="n">
        <f aca="false">$D$113*J114</f>
        <v>11750.0235548621</v>
      </c>
      <c r="K115" s="137" t="n">
        <f aca="false">$D$113*K114</f>
        <v>5875.01177743103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137" t="n">
        <f aca="false">$D$113*X114</f>
        <v>0</v>
      </c>
      <c r="Y115" s="137" t="n">
        <f aca="false">$D$113*Y114</f>
        <v>0</v>
      </c>
      <c r="Z115" s="89"/>
      <c r="AA115" s="96" t="n">
        <f aca="false">SUM(F115:Y115)</f>
        <v>101996.732247066</v>
      </c>
      <c r="AB115" s="97" t="n">
        <f aca="false">AA115*$C$60</f>
        <v>50998.3661235332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10096.7933726141</v>
      </c>
      <c r="E116" s="89"/>
      <c r="F116" s="137" t="n">
        <f aca="false">$D$116*F114</f>
        <v>2019.35867452282</v>
      </c>
      <c r="G116" s="137" t="n">
        <f aca="false">$D$116*G114</f>
        <v>3230.97387923651</v>
      </c>
      <c r="H116" s="137" t="n">
        <f aca="false">$D$116*H114</f>
        <v>1938.58432754191</v>
      </c>
      <c r="I116" s="137" t="n">
        <f aca="false">$D$116*I114</f>
        <v>1163.15059652514</v>
      </c>
      <c r="J116" s="137" t="n">
        <f aca="false">$D$116*J114</f>
        <v>1163.15059652514</v>
      </c>
      <c r="K116" s="137" t="n">
        <f aca="false">$D$116*K114</f>
        <v>581.575298262572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137" t="n">
        <f aca="false">$D$116*X114</f>
        <v>0</v>
      </c>
      <c r="Y116" s="137" t="n">
        <f aca="false">$D$116*Y114</f>
        <v>0</v>
      </c>
      <c r="Z116" s="89"/>
      <c r="AA116" s="96" t="n">
        <f aca="false">SUM(F116:Y116)</f>
        <v>10096.7933726141</v>
      </c>
      <c r="AB116" s="97" t="n">
        <f aca="false">AA116*$C$60</f>
        <v>5048.39668630705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7348.50163847556</v>
      </c>
      <c r="G121" s="137" t="n">
        <f aca="false">G39</f>
        <v>7179.88530751279</v>
      </c>
      <c r="H121" s="137" t="n">
        <f aca="false">H39</f>
        <v>7385.48825588405</v>
      </c>
      <c r="I121" s="137" t="n">
        <f aca="false">I39</f>
        <v>7571.78541058974</v>
      </c>
      <c r="J121" s="137" t="n">
        <f aca="false">J39</f>
        <v>7785.56822599447</v>
      </c>
      <c r="K121" s="137" t="n">
        <f aca="false">K39</f>
        <v>7899.83866105222</v>
      </c>
      <c r="L121" s="137" t="n">
        <f aca="false">L39</f>
        <v>7976.94917593715</v>
      </c>
      <c r="M121" s="137" t="n">
        <f aca="false">M39</f>
        <v>8004.6034993007</v>
      </c>
      <c r="N121" s="137" t="n">
        <f aca="false">N39</f>
        <v>8009.99810688711</v>
      </c>
      <c r="O121" s="137" t="n">
        <f aca="false">O39</f>
        <v>7993.5412289352</v>
      </c>
      <c r="P121" s="137" t="n">
        <f aca="false">P39</f>
        <v>8027.39670979845</v>
      </c>
      <c r="Q121" s="137" t="n">
        <f aca="false">Q39</f>
        <v>8203.25265438961</v>
      </c>
      <c r="R121" s="137" t="n">
        <f aca="false">R39</f>
        <v>8281.70527615364</v>
      </c>
      <c r="S121" s="137" t="n">
        <f aca="false">S39</f>
        <v>8474.62029966414</v>
      </c>
      <c r="T121" s="137" t="n">
        <f aca="false">T39</f>
        <v>7961.54154386681</v>
      </c>
      <c r="U121" s="137" t="n">
        <f aca="false">U39</f>
        <v>4965.42042298202</v>
      </c>
      <c r="V121" s="137" t="n">
        <f aca="false">V39</f>
        <v>4965.81581190945</v>
      </c>
      <c r="W121" s="137" t="n">
        <f aca="false">W39</f>
        <v>5030.22738337426</v>
      </c>
      <c r="X121" s="137" t="n">
        <f aca="false">X39</f>
        <v>5142.5390455835</v>
      </c>
      <c r="Y121" s="137" t="n">
        <f aca="false">Y39</f>
        <v>5296.61144354487</v>
      </c>
      <c r="Z121" s="89"/>
      <c r="AA121" s="96" t="n">
        <f aca="false">SUM(F121:Y121)</f>
        <v>143505.290101836</v>
      </c>
      <c r="AB121" s="97" t="n">
        <f aca="false">AA121*$C$60</f>
        <v>71752.6450509179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-20399.3464494133</v>
      </c>
      <c r="G122" s="137" t="n">
        <f aca="false">-G115</f>
        <v>-32638.9543190613</v>
      </c>
      <c r="H122" s="137" t="n">
        <f aca="false">-H115</f>
        <v>-19583.3725914368</v>
      </c>
      <c r="I122" s="137" t="n">
        <f aca="false">-I115</f>
        <v>-11750.0235548621</v>
      </c>
      <c r="J122" s="137" t="n">
        <f aca="false">-J115</f>
        <v>-11750.0235548621</v>
      </c>
      <c r="K122" s="137" t="n">
        <f aca="false">-K115</f>
        <v>-5875.01177743103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-101996.732247066</v>
      </c>
      <c r="AB122" s="97" t="n">
        <f aca="false">AA122*$C$60</f>
        <v>-50998.3661235332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-3552.48975208695</v>
      </c>
      <c r="G123" s="164" t="n">
        <f aca="false">-G46</f>
        <v>-3419.72759442804</v>
      </c>
      <c r="H123" s="164" t="n">
        <f aca="false">-H46</f>
        <v>-3284.69520908226</v>
      </c>
      <c r="I123" s="164" t="n">
        <f aca="false">-I46</f>
        <v>-3134.2773323353</v>
      </c>
      <c r="J123" s="164" t="n">
        <f aca="false">-J46</f>
        <v>-2966.17628394737</v>
      </c>
      <c r="K123" s="164" t="n">
        <f aca="false">-K46</f>
        <v>-2780.19428439476</v>
      </c>
      <c r="L123" s="164" t="n">
        <f aca="false">-L46</f>
        <v>-2578.37408090376</v>
      </c>
      <c r="M123" s="164" t="n">
        <f aca="false">-M46</f>
        <v>-2361.83185593912</v>
      </c>
      <c r="N123" s="164" t="n">
        <f aca="false">-N46</f>
        <v>-2128.00038089092</v>
      </c>
      <c r="O123" s="164" t="n">
        <f aca="false">-O46</f>
        <v>-1876.56352254687</v>
      </c>
      <c r="P123" s="164" t="n">
        <f aca="false">-P46</f>
        <v>-1605.93514631263</v>
      </c>
      <c r="Q123" s="164" t="n">
        <f aca="false">-Q46</f>
        <v>-1311.36134072683</v>
      </c>
      <c r="R123" s="164" t="n">
        <f aca="false">-R46</f>
        <v>-986.046222068871</v>
      </c>
      <c r="S123" s="164" t="n">
        <f aca="false">-S46</f>
        <v>-1203.4802596007</v>
      </c>
      <c r="T123" s="164" t="n">
        <f aca="false">-T46</f>
        <v>-282.481937405166</v>
      </c>
      <c r="U123" s="164" t="n">
        <f aca="false">-U46</f>
        <v>-0</v>
      </c>
      <c r="V123" s="164" t="n">
        <f aca="false">-V46</f>
        <v>-0</v>
      </c>
      <c r="W123" s="164" t="n">
        <f aca="false">-W46</f>
        <v>-0</v>
      </c>
      <c r="X123" s="164" t="n">
        <f aca="false">-X46</f>
        <v>-0</v>
      </c>
      <c r="Y123" s="164" t="n">
        <f aca="false">-Y46</f>
        <v>-0</v>
      </c>
      <c r="Z123" s="89"/>
      <c r="AA123" s="96" t="n">
        <f aca="false">SUM(F123:Y123)</f>
        <v>-33471.6352026696</v>
      </c>
      <c r="AB123" s="97" t="n">
        <f aca="false">AA123*$C$60</f>
        <v>-16735.8176013348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-16603.3345630247</v>
      </c>
      <c r="G124" s="137" t="n">
        <f aca="false">SUM(G121:G123)</f>
        <v>-28878.7966059765</v>
      </c>
      <c r="H124" s="137" t="n">
        <f aca="false">SUM(H121:H123)</f>
        <v>-15482.579544635</v>
      </c>
      <c r="I124" s="137" t="n">
        <f aca="false">SUM(I121:I123)</f>
        <v>-7312.51547660761</v>
      </c>
      <c r="J124" s="137" t="n">
        <f aca="false">SUM(J121:J123)</f>
        <v>-6930.63161281495</v>
      </c>
      <c r="K124" s="137" t="n">
        <f aca="false">SUM(K121:K123)</f>
        <v>-755.367400773567</v>
      </c>
      <c r="L124" s="137" t="n">
        <f aca="false">SUM(L121:L123)</f>
        <v>5398.57509503339</v>
      </c>
      <c r="M124" s="137" t="n">
        <f aca="false">SUM(M121:M123)</f>
        <v>5642.77164336158</v>
      </c>
      <c r="N124" s="137" t="n">
        <f aca="false">SUM(N121:N123)</f>
        <v>5881.99772599619</v>
      </c>
      <c r="O124" s="137" t="n">
        <f aca="false">SUM(O121:O123)</f>
        <v>6116.97770638834</v>
      </c>
      <c r="P124" s="137" t="n">
        <f aca="false">SUM(P121:P123)</f>
        <v>6421.46156348582</v>
      </c>
      <c r="Q124" s="137" t="n">
        <f aca="false">SUM(Q121:Q123)</f>
        <v>6891.89131366278</v>
      </c>
      <c r="R124" s="137" t="n">
        <f aca="false">SUM(R121:R123)</f>
        <v>7295.65905408477</v>
      </c>
      <c r="S124" s="137" t="n">
        <f aca="false">SUM(S121:S123)</f>
        <v>7271.14004006343</v>
      </c>
      <c r="T124" s="137" t="n">
        <f aca="false">SUM(T121:T123)</f>
        <v>7679.05960646164</v>
      </c>
      <c r="U124" s="137" t="n">
        <f aca="false">SUM(U121:U123)</f>
        <v>4965.42042298202</v>
      </c>
      <c r="V124" s="137" t="n">
        <f aca="false">SUM(V121:V123)</f>
        <v>4965.81581190945</v>
      </c>
      <c r="W124" s="137" t="n">
        <f aca="false">SUM(W121:W123)</f>
        <v>5030.22738337426</v>
      </c>
      <c r="X124" s="137" t="n">
        <f aca="false">SUM(X121:X123)</f>
        <v>5142.5390455835</v>
      </c>
      <c r="Y124" s="137" t="n">
        <f aca="false">SUM(Y121:Y123)</f>
        <v>5296.61144354487</v>
      </c>
      <c r="Z124" s="89"/>
      <c r="AA124" s="96" t="n">
        <f aca="false">SUM(F124:Y124)</f>
        <v>8036.92265209977</v>
      </c>
      <c r="AB124" s="97" t="n">
        <f aca="false">AA124*$C$60</f>
        <v>4018.46132604988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830.166728151234</v>
      </c>
      <c r="G126" s="137" t="n">
        <f aca="false">-G124*$C$126</f>
        <v>1443.93983029883</v>
      </c>
      <c r="H126" s="137" t="n">
        <f aca="false">-H124*$C$126</f>
        <v>774.128977231748</v>
      </c>
      <c r="I126" s="137" t="n">
        <f aca="false">-I124*$C$126</f>
        <v>365.625773830381</v>
      </c>
      <c r="J126" s="137" t="n">
        <f aca="false">-J124*$C$126</f>
        <v>346.531580640748</v>
      </c>
      <c r="K126" s="137" t="n">
        <f aca="false">-K124*$C$126</f>
        <v>37.7683700386783</v>
      </c>
      <c r="L126" s="137" t="n">
        <f aca="false">-L124*$C$126</f>
        <v>-269.92875475167</v>
      </c>
      <c r="M126" s="137" t="n">
        <f aca="false">-M124*$C$126</f>
        <v>-282.138582168079</v>
      </c>
      <c r="N126" s="137" t="n">
        <f aca="false">-N124*$C$126</f>
        <v>-294.09988629981</v>
      </c>
      <c r="O126" s="137" t="n">
        <f aca="false">-O124*$C$126</f>
        <v>-305.848885319417</v>
      </c>
      <c r="P126" s="137" t="n">
        <f aca="false">-P124*$C$126</f>
        <v>-321.073078174291</v>
      </c>
      <c r="Q126" s="137" t="n">
        <f aca="false">-Q124*$C$126</f>
        <v>-344.594565683139</v>
      </c>
      <c r="R126" s="137" t="n">
        <f aca="false">-R124*$C$126</f>
        <v>-364.782952704238</v>
      </c>
      <c r="S126" s="137" t="n">
        <f aca="false">-S124*$C$126</f>
        <v>-363.557002003172</v>
      </c>
      <c r="T126" s="137" t="n">
        <f aca="false">-T124*$C$126</f>
        <v>-383.952980323082</v>
      </c>
      <c r="U126" s="137" t="n">
        <f aca="false">-U124*$C$126</f>
        <v>-248.271021149101</v>
      </c>
      <c r="V126" s="137" t="n">
        <f aca="false">-V124*$C$126</f>
        <v>-248.290790595472</v>
      </c>
      <c r="W126" s="137" t="n">
        <f aca="false">-W124*$C$126</f>
        <v>-251.511369168713</v>
      </c>
      <c r="X126" s="137" t="n">
        <f aca="false">-X124*$C$126</f>
        <v>-257.126952279175</v>
      </c>
      <c r="Y126" s="137" t="n">
        <f aca="false">-Y124*$C$126</f>
        <v>-264.830572177244</v>
      </c>
      <c r="Z126" s="89"/>
      <c r="AA126" s="96" t="n">
        <f aca="false">SUM(F126:Y126)</f>
        <v>-401.846132604989</v>
      </c>
      <c r="AB126" s="97" t="n">
        <f aca="false">AA126*$C$60</f>
        <v>-200.923066302494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5520.6087422057</v>
      </c>
      <c r="G127" s="137" t="n">
        <f aca="false">-(G124+G126)*$C$127</f>
        <v>9602.19987148719</v>
      </c>
      <c r="H127" s="137" t="n">
        <f aca="false">-(H124+H126)*$C$127</f>
        <v>5147.95769859112</v>
      </c>
      <c r="I127" s="137" t="n">
        <f aca="false">-(I124+I126)*$C$127</f>
        <v>2431.41139597203</v>
      </c>
      <c r="J127" s="137" t="n">
        <f aca="false">-(J124+J126)*$C$127</f>
        <v>2304.43501126097</v>
      </c>
      <c r="K127" s="137" t="n">
        <f aca="false">-(K124+K126)*$C$127</f>
        <v>251.159660757211</v>
      </c>
      <c r="L127" s="137" t="n">
        <f aca="false">-(L124+L126)*$C$127</f>
        <v>-1795.0262190986</v>
      </c>
      <c r="M127" s="137" t="n">
        <f aca="false">-(M124+M126)*$C$127</f>
        <v>-1876.22157141773</v>
      </c>
      <c r="N127" s="137" t="n">
        <f aca="false">-(N124+N126)*$C$127</f>
        <v>-1955.76424389373</v>
      </c>
      <c r="O127" s="137" t="n">
        <f aca="false">-(O124+O126)*$C$127</f>
        <v>-2033.89508737412</v>
      </c>
      <c r="P127" s="137" t="n">
        <f aca="false">-(P124+P126)*$C$127</f>
        <v>-2135.13596985904</v>
      </c>
      <c r="Q127" s="137" t="n">
        <f aca="false">-(Q124+Q126)*$C$127</f>
        <v>-2291.55386179287</v>
      </c>
      <c r="R127" s="137" t="n">
        <f aca="false">-(R124+R126)*$C$127</f>
        <v>-2425.80663548318</v>
      </c>
      <c r="S127" s="137" t="n">
        <f aca="false">-(S124+S126)*$C$127</f>
        <v>-2417.65406332109</v>
      </c>
      <c r="T127" s="137" t="n">
        <f aca="false">-(T124+T126)*$C$127</f>
        <v>-2553.2873191485</v>
      </c>
      <c r="U127" s="137" t="n">
        <f aca="false">-(U124+U126)*$C$127</f>
        <v>-1651.00229064152</v>
      </c>
      <c r="V127" s="137" t="n">
        <f aca="false">-(V124+V126)*$C$127</f>
        <v>-1651.13375745989</v>
      </c>
      <c r="W127" s="137" t="n">
        <f aca="false">-(W124+W126)*$C$127</f>
        <v>-1672.55060497194</v>
      </c>
      <c r="X127" s="137" t="n">
        <f aca="false">-(X124+X126)*$C$127</f>
        <v>-1709.89423265651</v>
      </c>
      <c r="Y127" s="137" t="n">
        <f aca="false">-(Y124+Y126)*$C$127</f>
        <v>-1761.12330497867</v>
      </c>
      <c r="Z127" s="89"/>
      <c r="AA127" s="96" t="n">
        <f aca="false">SUM(F127:Y127)</f>
        <v>-2672.27678182317</v>
      </c>
      <c r="AB127" s="97" t="n">
        <f aca="false">AA127*$C$60</f>
        <v>-1336.13839091159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 t="s">
        <v>200</v>
      </c>
      <c r="C137" s="89"/>
      <c r="D137" s="89"/>
      <c r="E137" s="89" t="n">
        <v>1</v>
      </c>
      <c r="F137" s="167" t="n">
        <f aca="false">F46*$E$137</f>
        <v>3552.48975208695</v>
      </c>
      <c r="G137" s="167" t="n">
        <f aca="false">G46*$E$137</f>
        <v>3419.72759442804</v>
      </c>
      <c r="H137" s="167" t="n">
        <f aca="false">H46*$E$137</f>
        <v>3284.69520908226</v>
      </c>
      <c r="I137" s="167" t="n">
        <f aca="false">I46*$E$137</f>
        <v>3134.2773323353</v>
      </c>
      <c r="J137" s="167" t="n">
        <f aca="false">J46*$E$137</f>
        <v>2966.17628394737</v>
      </c>
      <c r="K137" s="167" t="n">
        <f aca="false">K46*$E$137</f>
        <v>2780.19428439476</v>
      </c>
      <c r="L137" s="167" t="n">
        <f aca="false">L46*$E$137</f>
        <v>2578.37408090376</v>
      </c>
      <c r="M137" s="167" t="n">
        <f aca="false">M46*$E$137</f>
        <v>2361.83185593912</v>
      </c>
      <c r="N137" s="167" t="n">
        <f aca="false">N46*$E$137</f>
        <v>2128.00038089092</v>
      </c>
      <c r="O137" s="167" t="n">
        <f aca="false">O46*$E$137</f>
        <v>1876.56352254687</v>
      </c>
      <c r="P137" s="167" t="n">
        <f aca="false">P46*$E$137</f>
        <v>1605.93514631263</v>
      </c>
      <c r="Q137" s="167" t="n">
        <f aca="false">Q46*$E$137</f>
        <v>1311.36134072683</v>
      </c>
      <c r="R137" s="167" t="n">
        <f aca="false">R46*$E$137</f>
        <v>986.046222068871</v>
      </c>
      <c r="S137" s="167" t="n">
        <f aca="false">S46*$E$137</f>
        <v>1203.4802596007</v>
      </c>
      <c r="T137" s="167" t="n">
        <f aca="false">T46*$E$137</f>
        <v>282.481937405166</v>
      </c>
      <c r="U137" s="167" t="n">
        <f aca="false">U46*$E$137</f>
        <v>0</v>
      </c>
      <c r="V137" s="167" t="n">
        <f aca="false">V46*$E$137</f>
        <v>0</v>
      </c>
      <c r="W137" s="167" t="n">
        <f aca="false">W46*$E$137</f>
        <v>0</v>
      </c>
      <c r="X137" s="167" t="n">
        <f aca="false">X46*$E$137</f>
        <v>0</v>
      </c>
      <c r="Y137" s="167" t="n">
        <f aca="false">Y46*$E$137</f>
        <v>0</v>
      </c>
      <c r="Z137" s="89"/>
      <c r="AA137" s="96" t="n">
        <f aca="false">SUM(F137:Y137)</f>
        <v>33471.6352026696</v>
      </c>
      <c r="AB137" s="97" t="n">
        <f aca="false">AA137</f>
        <v>33471.6352026696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107.6890625</v>
      </c>
      <c r="G138" s="164" t="n">
        <f aca="false">SUM(G33:G35)</f>
        <v>110.3812890625</v>
      </c>
      <c r="H138" s="164" t="n">
        <f aca="false">SUM(H33:H35)</f>
        <v>113.140821289062</v>
      </c>
      <c r="I138" s="164" t="n">
        <f aca="false">SUM(I33:I35)</f>
        <v>115.969341821289</v>
      </c>
      <c r="J138" s="164" t="n">
        <f aca="false">SUM(J33:J35)</f>
        <v>118.868575366821</v>
      </c>
      <c r="K138" s="164" t="n">
        <f aca="false">SUM(K33:K35)</f>
        <v>121.840289750992</v>
      </c>
      <c r="L138" s="164" t="n">
        <f aca="false">SUM(L33:L35)</f>
        <v>124.886296994767</v>
      </c>
      <c r="M138" s="164" t="n">
        <f aca="false">SUM(M33:M35)</f>
        <v>128.008454419636</v>
      </c>
      <c r="N138" s="164" t="n">
        <f aca="false">SUM(N33:N35)</f>
        <v>131.208665780127</v>
      </c>
      <c r="O138" s="164" t="n">
        <f aca="false">SUM(O33:O35)</f>
        <v>134.48888242463</v>
      </c>
      <c r="P138" s="164" t="n">
        <f aca="false">SUM(P33:P35)</f>
        <v>137.851104485245</v>
      </c>
      <c r="Q138" s="164" t="n">
        <f aca="false">SUM(Q33:Q35)</f>
        <v>141.297382097377</v>
      </c>
      <c r="R138" s="164" t="n">
        <f aca="false">SUM(R33:R35)</f>
        <v>144.829816649811</v>
      </c>
      <c r="S138" s="164" t="n">
        <f aca="false">SUM(S33:S35)</f>
        <v>148.450562066056</v>
      </c>
      <c r="T138" s="164" t="n">
        <f aca="false">SUM(T33:T35)</f>
        <v>152.161826117708</v>
      </c>
      <c r="U138" s="164" t="n">
        <f aca="false">SUM(U33:U35)</f>
        <v>155.96587177065</v>
      </c>
      <c r="V138" s="164" t="n">
        <f aca="false">SUM(V33:V35)</f>
        <v>159.865018564917</v>
      </c>
      <c r="W138" s="164" t="n">
        <f aca="false">SUM(W33:W35)</f>
        <v>163.861644029039</v>
      </c>
      <c r="X138" s="164" t="n">
        <f aca="false">SUM(X33:X35)</f>
        <v>167.958185129765</v>
      </c>
      <c r="Y138" s="164" t="n">
        <f aca="false">SUM(Y33:Y35)</f>
        <v>172.15713975801</v>
      </c>
      <c r="Z138" s="89"/>
      <c r="AA138" s="96" t="n">
        <f aca="false">SUM(F138:Y138)</f>
        <v>2750.8802300784</v>
      </c>
      <c r="AB138" s="97" t="n">
        <f aca="false">AA138</f>
        <v>2750.8802300784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3660.17881458695</v>
      </c>
      <c r="G139" s="137" t="n">
        <f aca="false">G137+G138</f>
        <v>3530.10888349054</v>
      </c>
      <c r="H139" s="137" t="n">
        <f aca="false">H137+H138</f>
        <v>3397.83603037132</v>
      </c>
      <c r="I139" s="137" t="n">
        <f aca="false">I137+I138</f>
        <v>3250.24667415659</v>
      </c>
      <c r="J139" s="137" t="n">
        <f aca="false">J137+J138</f>
        <v>3085.04485931419</v>
      </c>
      <c r="K139" s="137" t="n">
        <f aca="false">K137+K138</f>
        <v>2902.03457414575</v>
      </c>
      <c r="L139" s="137" t="n">
        <f aca="false">L137+L138</f>
        <v>2703.26037789853</v>
      </c>
      <c r="M139" s="137" t="n">
        <f aca="false">M137+M138</f>
        <v>2489.84031035875</v>
      </c>
      <c r="N139" s="137" t="n">
        <f aca="false">N137+N138</f>
        <v>2259.20904667105</v>
      </c>
      <c r="O139" s="137" t="n">
        <f aca="false">O137+O138</f>
        <v>2011.0524049715</v>
      </c>
      <c r="P139" s="137" t="n">
        <f aca="false">P137+P138</f>
        <v>1743.78625079787</v>
      </c>
      <c r="Q139" s="137" t="n">
        <f aca="false">Q137+Q138</f>
        <v>1452.65872282421</v>
      </c>
      <c r="R139" s="137" t="n">
        <f aca="false">R137+R138</f>
        <v>1130.87603871868</v>
      </c>
      <c r="S139" s="137" t="n">
        <f aca="false">S137+S138</f>
        <v>1351.93082166676</v>
      </c>
      <c r="T139" s="137" t="n">
        <f aca="false">T137+T138</f>
        <v>434.643763522873</v>
      </c>
      <c r="U139" s="137" t="n">
        <f aca="false">U137+U138</f>
        <v>155.96587177065</v>
      </c>
      <c r="V139" s="137" t="n">
        <f aca="false">V137+V138</f>
        <v>159.865018564917</v>
      </c>
      <c r="W139" s="137" t="n">
        <f aca="false">W137+W138</f>
        <v>163.861644029039</v>
      </c>
      <c r="X139" s="137" t="n">
        <f aca="false">X137+X138</f>
        <v>167.958185129765</v>
      </c>
      <c r="Y139" s="137" t="n">
        <f aca="false">Y137+Y138</f>
        <v>172.15713975801</v>
      </c>
      <c r="Z139" s="89"/>
      <c r="AA139" s="96" t="n">
        <f aca="false">SUM(F139:Y139)</f>
        <v>36222.515432748</v>
      </c>
      <c r="AB139" s="97" t="n">
        <f aca="false">AA139</f>
        <v>36222.515432748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183.008940729348</v>
      </c>
      <c r="G140" s="137" t="n">
        <f aca="false">G139*$C$140</f>
        <v>176.505444174527</v>
      </c>
      <c r="H140" s="137" t="n">
        <f aca="false">H139*$C$140</f>
        <v>169.891801518566</v>
      </c>
      <c r="I140" s="137" t="n">
        <f aca="false">I139*$C$140</f>
        <v>162.512333707829</v>
      </c>
      <c r="J140" s="137" t="n">
        <f aca="false">J139*$C$140</f>
        <v>154.25224296571</v>
      </c>
      <c r="K140" s="137" t="n">
        <f aca="false">K139*$C$140</f>
        <v>145.101728707288</v>
      </c>
      <c r="L140" s="137" t="n">
        <f aca="false">L139*$C$140</f>
        <v>135.163018894926</v>
      </c>
      <c r="M140" s="137" t="n">
        <f aca="false">M139*$C$140</f>
        <v>124.492015517938</v>
      </c>
      <c r="N140" s="137" t="n">
        <f aca="false">N139*$C$140</f>
        <v>112.960452333552</v>
      </c>
      <c r="O140" s="137" t="n">
        <f aca="false">O139*$C$140</f>
        <v>100.552620248575</v>
      </c>
      <c r="P140" s="137" t="n">
        <f aca="false">P139*$C$140</f>
        <v>87.1893125398936</v>
      </c>
      <c r="Q140" s="137" t="n">
        <f aca="false">Q139*$C$140</f>
        <v>72.6329361412104</v>
      </c>
      <c r="R140" s="137" t="n">
        <f aca="false">R139*$C$140</f>
        <v>56.5438019359341</v>
      </c>
      <c r="S140" s="137" t="n">
        <f aca="false">S139*$C$140</f>
        <v>67.596541083338</v>
      </c>
      <c r="T140" s="137" t="n">
        <f aca="false">T139*$C$140</f>
        <v>21.7321881761437</v>
      </c>
      <c r="U140" s="137" t="n">
        <f aca="false">U139*$C$140</f>
        <v>7.79829358853252</v>
      </c>
      <c r="V140" s="137" t="n">
        <f aca="false">V139*$C$140</f>
        <v>7.99325092824583</v>
      </c>
      <c r="W140" s="137" t="n">
        <f aca="false">W139*$C$140</f>
        <v>8.19308220145197</v>
      </c>
      <c r="X140" s="137" t="n">
        <f aca="false">X139*$C$140</f>
        <v>8.39790925648827</v>
      </c>
      <c r="Y140" s="137" t="n">
        <f aca="false">Y139*$C$140</f>
        <v>8.60785698790047</v>
      </c>
      <c r="Z140" s="89"/>
      <c r="AA140" s="96" t="n">
        <f aca="false">SUM(F140:Y140)</f>
        <v>1811.1257716374</v>
      </c>
      <c r="AB140" s="97" t="n">
        <f aca="false">AA140</f>
        <v>1811.1257716374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1217.00945585016</v>
      </c>
      <c r="G141" s="164" t="n">
        <f aca="false">(G139-G140)*$C$141</f>
        <v>1173.76120376061</v>
      </c>
      <c r="H141" s="164" t="n">
        <f aca="false">(H139-H140)*$C$141</f>
        <v>1129.78048009846</v>
      </c>
      <c r="I141" s="164" t="n">
        <f aca="false">(I139-I140)*$C$141</f>
        <v>1080.70701915707</v>
      </c>
      <c r="J141" s="164" t="n">
        <f aca="false">(J139-J140)*$C$141</f>
        <v>1025.77741572197</v>
      </c>
      <c r="K141" s="164" t="n">
        <f aca="false">(K139-K140)*$C$141</f>
        <v>964.926495903463</v>
      </c>
      <c r="L141" s="164" t="n">
        <f aca="false">(L139-L140)*$C$141</f>
        <v>898.83407565126</v>
      </c>
      <c r="M141" s="164" t="n">
        <f aca="false">(M139-M140)*$C$141</f>
        <v>827.871903194285</v>
      </c>
      <c r="N141" s="164" t="n">
        <f aca="false">(N139-N140)*$C$141</f>
        <v>751.187008018124</v>
      </c>
      <c r="O141" s="164" t="n">
        <f aca="false">(O139-O140)*$C$141</f>
        <v>668.674924653022</v>
      </c>
      <c r="P141" s="164" t="n">
        <f aca="false">(P139-P140)*$C$141</f>
        <v>579.808928390292</v>
      </c>
      <c r="Q141" s="164" t="n">
        <f aca="false">(Q139-Q140)*$C$141</f>
        <v>483.009025339049</v>
      </c>
      <c r="R141" s="164" t="n">
        <f aca="false">(R139-R140)*$C$141</f>
        <v>376.016282873962</v>
      </c>
      <c r="S141" s="164" t="n">
        <f aca="false">(S139-S140)*$C$141</f>
        <v>449.516998204198</v>
      </c>
      <c r="T141" s="164" t="n">
        <f aca="false">(T139-T140)*$C$141</f>
        <v>144.519051371355</v>
      </c>
      <c r="U141" s="164" t="n">
        <f aca="false">(U139-U140)*$C$141</f>
        <v>51.8586523637412</v>
      </c>
      <c r="V141" s="164" t="n">
        <f aca="false">(V139-V140)*$C$141</f>
        <v>53.1551186728347</v>
      </c>
      <c r="W141" s="164" t="n">
        <f aca="false">(W139-W140)*$C$141</f>
        <v>54.4839966396556</v>
      </c>
      <c r="X141" s="164" t="n">
        <f aca="false">(X139-X140)*$C$141</f>
        <v>55.846096555647</v>
      </c>
      <c r="Y141" s="164" t="n">
        <f aca="false">(Y139-Y140)*$C$141</f>
        <v>57.2422489695382</v>
      </c>
      <c r="Z141" s="89"/>
      <c r="AA141" s="96" t="n">
        <f aca="false">SUM(F141:Y141)</f>
        <v>12043.9863813887</v>
      </c>
      <c r="AB141" s="97" t="n">
        <f aca="false">AA141</f>
        <v>12043.9863813887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2260.16041800744</v>
      </c>
      <c r="G142" s="137" t="n">
        <f aca="false">G139-G140-G141</f>
        <v>2179.84223555541</v>
      </c>
      <c r="H142" s="137" t="n">
        <f aca="false">H139-H140-H141</f>
        <v>2098.16374875429</v>
      </c>
      <c r="I142" s="137" t="n">
        <f aca="false">I139-I140-I141</f>
        <v>2007.02732129169</v>
      </c>
      <c r="J142" s="137" t="n">
        <f aca="false">J139-J140-J141</f>
        <v>1905.01520062652</v>
      </c>
      <c r="K142" s="137" t="n">
        <f aca="false">K139-K140-K141</f>
        <v>1792.006349535</v>
      </c>
      <c r="L142" s="137" t="n">
        <f aca="false">L139-L140-L141</f>
        <v>1669.26328335234</v>
      </c>
      <c r="M142" s="137" t="n">
        <f aca="false">M139-M140-M141</f>
        <v>1537.47639164653</v>
      </c>
      <c r="N142" s="137" t="n">
        <f aca="false">N139-N140-N141</f>
        <v>1395.06158631937</v>
      </c>
      <c r="O142" s="137" t="n">
        <f aca="false">O139-O140-O141</f>
        <v>1241.8248600699</v>
      </c>
      <c r="P142" s="137" t="n">
        <f aca="false">P139-P140-P141</f>
        <v>1076.78800986769</v>
      </c>
      <c r="Q142" s="137" t="n">
        <f aca="false">Q139-Q140-Q141</f>
        <v>897.016761343949</v>
      </c>
      <c r="R142" s="137" t="n">
        <f aca="false">R139-R140-R141</f>
        <v>698.315953908786</v>
      </c>
      <c r="S142" s="137" t="n">
        <f aca="false">S139-S140-S141</f>
        <v>834.817282379225</v>
      </c>
      <c r="T142" s="137" t="n">
        <f aca="false">T139-T140-T141</f>
        <v>268.392523975374</v>
      </c>
      <c r="U142" s="137" t="n">
        <f aca="false">U139-U140-U141</f>
        <v>96.3089258183766</v>
      </c>
      <c r="V142" s="137" t="n">
        <f aca="false">V139-V140-V141</f>
        <v>98.716648963836</v>
      </c>
      <c r="W142" s="137" t="n">
        <f aca="false">W139-W140-W141</f>
        <v>101.184565187932</v>
      </c>
      <c r="X142" s="137" t="n">
        <f aca="false">X139-X140-X141</f>
        <v>103.71417931763</v>
      </c>
      <c r="Y142" s="137" t="n">
        <f aca="false">Y139-Y140-Y141</f>
        <v>106.307033800571</v>
      </c>
      <c r="Z142" s="89"/>
      <c r="AA142" s="96" t="n">
        <f aca="false">SUM(F142:Y142)</f>
        <v>22367.4032797219</v>
      </c>
      <c r="AB142" s="97" t="n">
        <f aca="false">AA142</f>
        <v>22367.4032797219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1791.95191792798</v>
      </c>
      <c r="G144" s="168" t="n">
        <f aca="false">G76</f>
        <v>1873.64212236517</v>
      </c>
      <c r="H144" s="168" t="n">
        <f aca="false">H76</f>
        <v>1978.8132816503</v>
      </c>
      <c r="I144" s="168" t="n">
        <f aca="false">I76</f>
        <v>2175.53422805606</v>
      </c>
      <c r="J144" s="168" t="n">
        <f aca="false">J76</f>
        <v>2293.44087100204</v>
      </c>
      <c r="K144" s="168" t="n">
        <f aca="false">K76</f>
        <v>2478.90399063274</v>
      </c>
      <c r="L144" s="168" t="n">
        <f aca="false">L76</f>
        <v>2565.02384993131</v>
      </c>
      <c r="M144" s="168" t="n">
        <f aca="false">M76</f>
        <v>2733.17971467239</v>
      </c>
      <c r="N144" s="168" t="n">
        <f aca="false">N76</f>
        <v>1170.4672501565</v>
      </c>
      <c r="O144" s="168" t="n">
        <f aca="false">O76</f>
        <v>838.866866847399</v>
      </c>
      <c r="P144" s="168" t="n">
        <f aca="false">P76</f>
        <v>932.876257726247</v>
      </c>
      <c r="Q144" s="168" t="n">
        <f aca="false">Q76</f>
        <v>1078.12144309338</v>
      </c>
      <c r="R144" s="168" t="n">
        <f aca="false">R76</f>
        <v>1202.78473294867</v>
      </c>
      <c r="S144" s="168" t="n">
        <f aca="false">S76</f>
        <v>1195.21448736958</v>
      </c>
      <c r="T144" s="168" t="n">
        <f aca="false">T76</f>
        <v>1321.15965349503</v>
      </c>
      <c r="U144" s="168" t="n">
        <f aca="false">U76</f>
        <v>483.323555595698</v>
      </c>
      <c r="V144" s="168" t="n">
        <f aca="false">V76</f>
        <v>483.445631927041</v>
      </c>
      <c r="W144" s="168" t="n">
        <f aca="false">W76</f>
        <v>503.332704616803</v>
      </c>
      <c r="X144" s="168" t="n">
        <f aca="false">X76</f>
        <v>538.008930323905</v>
      </c>
      <c r="Y144" s="168" t="n">
        <f aca="false">Y76</f>
        <v>585.57878319448</v>
      </c>
      <c r="Z144" s="89"/>
      <c r="AA144" s="96" t="n">
        <f aca="false">SUM(F144:Y144)</f>
        <v>28223.6702735327</v>
      </c>
      <c r="AB144" s="97" t="n">
        <f aca="false">AA144</f>
        <v>28223.6702735327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4052.11233593543</v>
      </c>
      <c r="G145" s="154" t="n">
        <f aca="false">G142+G144</f>
        <v>4053.48435792058</v>
      </c>
      <c r="H145" s="154" t="n">
        <f aca="false">H142+H144</f>
        <v>4076.9770304046</v>
      </c>
      <c r="I145" s="154" t="n">
        <f aca="false">I142+I144</f>
        <v>4182.56154934775</v>
      </c>
      <c r="J145" s="154" t="n">
        <f aca="false">J142+J144</f>
        <v>4198.45607162856</v>
      </c>
      <c r="K145" s="154" t="n">
        <f aca="false">K142+K144</f>
        <v>4270.91034016774</v>
      </c>
      <c r="L145" s="154" t="n">
        <f aca="false">L142+L144</f>
        <v>4234.28713328365</v>
      </c>
      <c r="M145" s="154" t="n">
        <f aca="false">M142+M144</f>
        <v>4270.65610631892</v>
      </c>
      <c r="N145" s="154" t="n">
        <f aca="false">N142+N144</f>
        <v>2565.52883647588</v>
      </c>
      <c r="O145" s="154" t="n">
        <f aca="false">O142+O144</f>
        <v>2080.6917269173</v>
      </c>
      <c r="P145" s="154" t="n">
        <f aca="false">P142+P144</f>
        <v>2009.66426759393</v>
      </c>
      <c r="Q145" s="154" t="n">
        <f aca="false">Q142+Q144</f>
        <v>1975.13820443733</v>
      </c>
      <c r="R145" s="154" t="n">
        <f aca="false">R142+R144</f>
        <v>1901.10068685746</v>
      </c>
      <c r="S145" s="154" t="n">
        <f aca="false">S142+S144</f>
        <v>2030.03176974881</v>
      </c>
      <c r="T145" s="154" t="n">
        <f aca="false">T142+T144</f>
        <v>1589.55217747041</v>
      </c>
      <c r="U145" s="154" t="n">
        <f aca="false">U142+U144</f>
        <v>579.632481414075</v>
      </c>
      <c r="V145" s="154" t="n">
        <f aca="false">V142+V144</f>
        <v>582.162280890878</v>
      </c>
      <c r="W145" s="154" t="n">
        <f aca="false">W142+W144</f>
        <v>604.517269804735</v>
      </c>
      <c r="X145" s="154" t="n">
        <f aca="false">X142+X144</f>
        <v>641.723109641535</v>
      </c>
      <c r="Y145" s="154" t="n">
        <f aca="false">Y142+Y144</f>
        <v>691.885816995051</v>
      </c>
      <c r="Z145" s="89"/>
      <c r="AA145" s="96" t="n">
        <f aca="false">SUM(F145:Y145)</f>
        <v>50591.0735532546</v>
      </c>
      <c r="AB145" s="97" t="n">
        <f aca="false">AA145</f>
        <v>50591.0735532546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 t="s">
        <v>212</v>
      </c>
      <c r="B147" s="89"/>
      <c r="C147" s="89"/>
      <c r="D147" s="89"/>
      <c r="E147" s="89"/>
      <c r="F147" s="162" t="n">
        <f aca="false">(F141+F140)/F139</f>
        <v>0.3825</v>
      </c>
      <c r="G147" s="162" t="n">
        <f aca="false">(G141+G140)/G139</f>
        <v>0.3825</v>
      </c>
      <c r="H147" s="162" t="n">
        <f aca="false">(H141+H140)/H139</f>
        <v>0.3825</v>
      </c>
      <c r="I147" s="162" t="n">
        <f aca="false">(I141+I140)/I139</f>
        <v>0.3825</v>
      </c>
      <c r="J147" s="162" t="n">
        <f aca="false">(J141+J140)/J139</f>
        <v>0.3825</v>
      </c>
      <c r="K147" s="162" t="n">
        <f aca="false">(K141+K140)/K139</f>
        <v>0.3825</v>
      </c>
      <c r="L147" s="162" t="n">
        <f aca="false">(L141+L140)/L139</f>
        <v>0.3825</v>
      </c>
      <c r="M147" s="162" t="n">
        <f aca="false">(M141+M140)/M139</f>
        <v>0.3825</v>
      </c>
      <c r="N147" s="162" t="n">
        <f aca="false">(N141+N140)/N139</f>
        <v>0.3825</v>
      </c>
      <c r="O147" s="162" t="n">
        <f aca="false">(O141+O140)/O139</f>
        <v>0.3825</v>
      </c>
      <c r="P147" s="162" t="n">
        <f aca="false">(P141+P140)/P139</f>
        <v>0.3825</v>
      </c>
      <c r="Q147" s="162" t="n">
        <f aca="false">(Q141+Q140)/Q139</f>
        <v>0.3825</v>
      </c>
      <c r="R147" s="162" t="n">
        <f aca="false">(R141+R140)/R139</f>
        <v>0.3825</v>
      </c>
      <c r="S147" s="162" t="n">
        <f aca="false">(S141+S140)/S139</f>
        <v>0.3825</v>
      </c>
      <c r="T147" s="162" t="n">
        <f aca="false">(T141+T140)/T139</f>
        <v>0.3825</v>
      </c>
      <c r="U147" s="162" t="n">
        <f aca="false">(U141+U140)/U139</f>
        <v>0.3825</v>
      </c>
      <c r="V147" s="162" t="n">
        <f aca="false">(V141+V140)/V139</f>
        <v>0.3825</v>
      </c>
      <c r="W147" s="162" t="n">
        <f aca="false">(W141+W140)/W139</f>
        <v>0.3825</v>
      </c>
      <c r="X147" s="162" t="n">
        <f aca="false">(X141+X140)/X139</f>
        <v>0.3825</v>
      </c>
      <c r="Y147" s="162" t="n">
        <f aca="false">(Y141+Y140)/Y139</f>
        <v>0.3825</v>
      </c>
      <c r="Z147" s="89"/>
      <c r="AA147" s="96" t="n">
        <f aca="false">SUM(F147:Y147)</f>
        <v>7.65</v>
      </c>
      <c r="AB147" s="97" t="n">
        <f aca="false">AA147</f>
        <v>7.65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(1-((F140+F141)/F139))*F138</f>
        <v>66.49799609375</v>
      </c>
      <c r="G150" s="133" t="n">
        <f aca="false">(1-((G140+G141)/G139))*G138</f>
        <v>68.1604459960937</v>
      </c>
      <c r="H150" s="133" t="n">
        <f aca="false">(1-((H140+H141)/H139))*H138</f>
        <v>69.8644571459961</v>
      </c>
      <c r="I150" s="133" t="n">
        <f aca="false">(1-((I140+I141)/I139))*I138</f>
        <v>71.611068574646</v>
      </c>
      <c r="J150" s="133" t="n">
        <f aca="false">(1-((J140+J141)/J139))*J138</f>
        <v>73.4013452890121</v>
      </c>
      <c r="K150" s="133" t="n">
        <f aca="false">(1-((K140+K141)/K139))*K138</f>
        <v>75.2363789212374</v>
      </c>
      <c r="L150" s="133" t="n">
        <f aca="false">(1-((L140+L141)/L139))*L138</f>
        <v>77.1172883942683</v>
      </c>
      <c r="M150" s="133" t="n">
        <f aca="false">(1-((M140+M141)/M139))*M138</f>
        <v>79.045220604125</v>
      </c>
      <c r="N150" s="133" t="n">
        <f aca="false">(1-((N140+N141)/N139))*N138</f>
        <v>81.0213511192282</v>
      </c>
      <c r="O150" s="133" t="n">
        <f aca="false">(1-((O140+O141)/O139))*O138</f>
        <v>83.0468848972089</v>
      </c>
      <c r="P150" s="133" t="n">
        <f aca="false">(1-((P140+P141)/P139))*P138</f>
        <v>85.1230570196391</v>
      </c>
      <c r="Q150" s="133" t="n">
        <f aca="false">(1-((Q140+Q141)/Q139))*Q138</f>
        <v>87.25113344513</v>
      </c>
      <c r="R150" s="133" t="n">
        <f aca="false">(1-((R140+R141)/R139))*R138</f>
        <v>89.4324117812583</v>
      </c>
      <c r="S150" s="133" t="n">
        <f aca="false">(1-((S140+S141)/S139))*S138</f>
        <v>91.6682220757897</v>
      </c>
      <c r="T150" s="133" t="n">
        <f aca="false">(1-((T140+T141)/T139))*T138</f>
        <v>93.9599276276845</v>
      </c>
      <c r="U150" s="133" t="n">
        <f aca="false">(1-((U140+U141)/U139))*U138</f>
        <v>96.3089258183766</v>
      </c>
      <c r="V150" s="133" t="n">
        <f aca="false">(1-((V140+V141)/V139))*V138</f>
        <v>98.716648963836</v>
      </c>
      <c r="W150" s="133" t="n">
        <f aca="false">(1-((W140+W141)/W139))*W138</f>
        <v>101.184565187932</v>
      </c>
      <c r="X150" s="133" t="n">
        <f aca="false">(1-((X140+X141)/X139))*X138</f>
        <v>103.71417931763</v>
      </c>
      <c r="Y150" s="133" t="n">
        <f aca="false">(1-((Y140+Y141)/Y139))*Y138</f>
        <v>106.307033800571</v>
      </c>
      <c r="Z150" s="89"/>
      <c r="AA150" s="96" t="n">
        <f aca="false">SUM(F150:Y150)</f>
        <v>1698.66854207341</v>
      </c>
      <c r="AB150" s="97" t="n">
        <f aca="false">AA150</f>
        <v>1698.66854207341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66.49799609375</v>
      </c>
      <c r="G152" s="133" t="n">
        <f aca="false">G150+G151</f>
        <v>68.1604459960937</v>
      </c>
      <c r="H152" s="133" t="n">
        <f aca="false">H150+H151</f>
        <v>69.8644571459961</v>
      </c>
      <c r="I152" s="133" t="n">
        <f aca="false">I150+I151</f>
        <v>71.611068574646</v>
      </c>
      <c r="J152" s="133" t="n">
        <f aca="false">J150+J151</f>
        <v>73.4013452890121</v>
      </c>
      <c r="K152" s="133" t="n">
        <f aca="false">K150+K151</f>
        <v>75.2363789212374</v>
      </c>
      <c r="L152" s="133" t="n">
        <f aca="false">L150+L151</f>
        <v>77.1172883942683</v>
      </c>
      <c r="M152" s="133" t="n">
        <f aca="false">M150+M151</f>
        <v>79.045220604125</v>
      </c>
      <c r="N152" s="133" t="n">
        <f aca="false">N150+N151</f>
        <v>81.0213511192282</v>
      </c>
      <c r="O152" s="133" t="n">
        <f aca="false">O150+O151</f>
        <v>83.0468848972089</v>
      </c>
      <c r="P152" s="133" t="n">
        <f aca="false">P150+P151</f>
        <v>85.1230570196391</v>
      </c>
      <c r="Q152" s="133" t="n">
        <f aca="false">Q150+Q151</f>
        <v>87.25113344513</v>
      </c>
      <c r="R152" s="133" t="n">
        <f aca="false">R150+R151</f>
        <v>89.4324117812583</v>
      </c>
      <c r="S152" s="133" t="n">
        <f aca="false">S150+S151</f>
        <v>91.6682220757897</v>
      </c>
      <c r="T152" s="133" t="n">
        <f aca="false">T150+T151</f>
        <v>93.9599276276845</v>
      </c>
      <c r="U152" s="133" t="n">
        <f aca="false">U150+U151</f>
        <v>96.3089258183766</v>
      </c>
      <c r="V152" s="133" t="n">
        <f aca="false">V150+V151</f>
        <v>98.716648963836</v>
      </c>
      <c r="W152" s="133" t="n">
        <f aca="false">W150+W151</f>
        <v>101.184565187932</v>
      </c>
      <c r="X152" s="133" t="n">
        <f aca="false">X150+X151</f>
        <v>103.71417931763</v>
      </c>
      <c r="Y152" s="133" t="n">
        <f aca="false">Y150+Y151</f>
        <v>106.307033800571</v>
      </c>
      <c r="Z152" s="89"/>
      <c r="AA152" s="96" t="n">
        <f aca="false">SUM(F152:Y152)</f>
        <v>1698.66854207341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723.928092258796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-E92*C76</f>
        <v>32836.3512483702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f aca="false">[10]FINANCIALS!$F$72+[10]FINANCIALS!$F$66</f>
        <v>47657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</f>
        <v>723.928092258796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81217.279340629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183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184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185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186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79" t="s">
        <v>187</v>
      </c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 t="s">
        <v>213</v>
      </c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79" t="s">
        <v>214</v>
      </c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 t="s">
        <v>190</v>
      </c>
      <c r="B177" s="79"/>
      <c r="C177" s="43" t="n">
        <f aca="false">E57</f>
        <v>0.800853405474416</v>
      </c>
      <c r="D177" s="62" t="s">
        <v>215</v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106" t="s">
        <v>216</v>
      </c>
      <c r="B178" s="79"/>
      <c r="C178" s="43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 t="s">
        <v>192</v>
      </c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79" t="s">
        <v>193</v>
      </c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79" t="s">
        <v>194</v>
      </c>
      <c r="B181" s="106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79" t="s">
        <v>195</v>
      </c>
      <c r="B182" s="79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 t="s">
        <v>196</v>
      </c>
      <c r="B183" s="79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2.75" hidden="false" customHeight="false" outlineLevel="1" collapsed="false">
      <c r="A184" s="79" t="s">
        <v>217</v>
      </c>
      <c r="B184" s="79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106" t="s">
        <v>205</v>
      </c>
      <c r="B185" s="79"/>
      <c r="C185" s="6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79"/>
      <c r="B186" s="79" t="s">
        <v>206</v>
      </c>
      <c r="C186" s="62"/>
      <c r="D186" s="62"/>
      <c r="E186" s="79"/>
      <c r="F186" s="79"/>
      <c r="G186" s="62"/>
      <c r="H186" s="79"/>
      <c r="I186" s="79"/>
      <c r="J186" s="79"/>
      <c r="K186" s="79"/>
      <c r="L186" s="79"/>
      <c r="M186" s="79"/>
      <c r="N186" s="79"/>
      <c r="O186" s="79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79"/>
      <c r="B187" s="106" t="s">
        <v>207</v>
      </c>
      <c r="C187" s="79"/>
      <c r="D187" s="62"/>
      <c r="E187" s="62"/>
      <c r="F187" s="62"/>
      <c r="G187" s="184"/>
      <c r="H187" s="185"/>
      <c r="I187" s="185"/>
      <c r="J187" s="185"/>
      <c r="K187" s="185"/>
      <c r="L187" s="185"/>
      <c r="M187" s="185"/>
      <c r="N187" s="185"/>
      <c r="O187" s="185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79"/>
      <c r="B188" s="79" t="s">
        <v>208</v>
      </c>
      <c r="C188" s="79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86"/>
      <c r="B189" s="186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106" t="s">
        <v>218</v>
      </c>
      <c r="B190" s="186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186" t="s">
        <v>219</v>
      </c>
      <c r="B191" s="79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79"/>
      <c r="B192" s="106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106"/>
      <c r="B193" s="106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106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79"/>
      <c r="B196" s="106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06"/>
      <c r="B197" s="79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8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12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12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23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2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12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18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2.75" hidden="false" customHeight="false" outlineLevel="1" collapsed="false">
      <c r="A219" s="123"/>
      <c r="B219" s="79"/>
      <c r="C219" s="79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2.75" hidden="false" customHeight="false" outlineLevel="1" collapsed="false">
      <c r="A220" s="123"/>
      <c r="B220" s="79"/>
      <c r="C220" s="79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5" hidden="false" customHeight="tru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2.75" hidden="false" customHeight="fals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4.25" hidden="false" customHeight="true" outlineLevel="1" collapsed="false">
      <c r="A223" s="123"/>
      <c r="B223" s="79"/>
      <c r="C223" s="79"/>
      <c r="D223" s="79"/>
      <c r="E223" s="126"/>
      <c r="F223" s="126"/>
      <c r="G223" s="126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</row>
    <row r="224" customFormat="false" ht="12.75" hidden="false" customHeight="false" outlineLevel="1" collapsed="false">
      <c r="A224" s="123"/>
      <c r="B224" s="79"/>
      <c r="C224" s="79"/>
      <c r="D224" s="79"/>
      <c r="E224" s="126"/>
      <c r="F224" s="126"/>
      <c r="G224" s="126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</row>
    <row r="225" customFormat="false" ht="12.75" hidden="false" customHeight="false" outlineLevel="1" collapsed="false">
      <c r="A225" s="123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5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125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126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79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79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106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106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79"/>
      <c r="B236" s="79"/>
      <c r="C236" s="79"/>
      <c r="D236" s="79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</row>
    <row r="237" customFormat="false" ht="12.75" hidden="false" customHeight="false" outlineLevel="1" collapsed="false">
      <c r="A237" s="79"/>
      <c r="B237" s="79"/>
      <c r="C237" s="79"/>
      <c r="D237" s="79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</row>
    <row r="238" customFormat="false" ht="12.75" hidden="false" customHeight="false" outlineLevel="1" collapsed="false">
      <c r="A238" s="88"/>
      <c r="B238" s="88"/>
      <c r="C238" s="88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customFormat="false" ht="12.75" hidden="false" customHeight="false" outlineLevel="1" collapsed="false">
      <c r="A239" s="123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2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12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18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26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23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79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79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12"/>
      <c r="B247" s="79"/>
      <c r="C247" s="79"/>
      <c r="D247" s="45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12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6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3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26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23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12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23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2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2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8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2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8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12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12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23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2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12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18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123"/>
      <c r="B279" s="79"/>
      <c r="C279" s="79"/>
      <c r="D279" s="79"/>
      <c r="E279" s="126"/>
      <c r="F279" s="126"/>
      <c r="G279" s="126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</row>
    <row r="280" customFormat="false" ht="12.75" hidden="false" customHeight="false" outlineLevel="1" collapsed="false">
      <c r="A280" s="123"/>
      <c r="B280" s="79"/>
      <c r="C280" s="79"/>
      <c r="D280" s="79"/>
      <c r="E280" s="126"/>
      <c r="F280" s="126"/>
      <c r="G280" s="126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</row>
    <row r="281" customFormat="false" ht="12.75" hidden="false" customHeight="false" outlineLevel="1" collapsed="false">
      <c r="A281" s="79"/>
      <c r="B281" s="79"/>
      <c r="C281" s="79"/>
      <c r="D281" s="79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79"/>
      <c r="B282" s="79"/>
      <c r="C282" s="79"/>
      <c r="D282" s="79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</row>
    <row r="283" customFormat="false" ht="12.75" hidden="false" customHeight="false" outlineLevel="1" collapsed="false">
      <c r="A283" s="79"/>
      <c r="B283" s="79"/>
      <c r="C283" s="79"/>
      <c r="D283" s="79"/>
      <c r="E283" s="79"/>
      <c r="F283" s="79"/>
      <c r="G283" s="79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</row>
    <row r="284" customFormat="false" ht="12.75" hidden="false" customHeight="false" outlineLevel="1" collapsed="false">
      <c r="A284" s="88"/>
      <c r="B284" s="88"/>
      <c r="C284" s="88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106"/>
      <c r="B285" s="106"/>
      <c r="C285" s="106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106"/>
      <c r="B286" s="188"/>
      <c r="C286" s="188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88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06"/>
      <c r="B289" s="106"/>
      <c r="C289" s="106"/>
      <c r="D289" s="106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06"/>
      <c r="C290" s="106"/>
      <c r="D290" s="106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06"/>
      <c r="C291" s="106"/>
      <c r="D291" s="106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189"/>
      <c r="C292" s="189"/>
      <c r="D292" s="189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189"/>
      <c r="B293" s="189"/>
      <c r="C293" s="189"/>
      <c r="D293" s="189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189"/>
      <c r="B294" s="88"/>
      <c r="C294" s="88"/>
      <c r="D294" s="88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79"/>
      <c r="B295" s="79"/>
      <c r="C295" s="79"/>
      <c r="D295" s="79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06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06"/>
      <c r="C304" s="106"/>
      <c r="D304" s="106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06"/>
      <c r="C305" s="106"/>
      <c r="D305" s="106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89"/>
      <c r="B306" s="189"/>
      <c r="C306" s="189"/>
      <c r="D306" s="189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89"/>
      <c r="B307" s="189"/>
      <c r="C307" s="189"/>
      <c r="D307" s="189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06"/>
      <c r="B308" s="106"/>
      <c r="C308" s="106"/>
      <c r="D308" s="106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89"/>
      <c r="B309" s="189"/>
      <c r="C309" s="189"/>
      <c r="D309" s="189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89"/>
      <c r="B310" s="189"/>
      <c r="C310" s="189"/>
      <c r="D310" s="189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106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106"/>
      <c r="B312" s="106"/>
      <c r="C312" s="106"/>
      <c r="D312" s="106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79"/>
      <c r="B313" s="106"/>
      <c r="C313" s="106"/>
      <c r="D313" s="106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79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06"/>
      <c r="B315" s="191"/>
      <c r="C315" s="191"/>
      <c r="D315" s="191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189"/>
      <c r="B316" s="191"/>
      <c r="C316" s="191"/>
      <c r="D316" s="191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106"/>
      <c r="B317" s="106"/>
      <c r="C317" s="106"/>
      <c r="D317" s="106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79"/>
      <c r="B318" s="79"/>
      <c r="C318" s="79"/>
      <c r="D318" s="79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06"/>
      <c r="B319" s="106"/>
      <c r="C319" s="106"/>
      <c r="D319" s="106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189"/>
      <c r="C323" s="189"/>
      <c r="D323" s="18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89"/>
      <c r="B324" s="189"/>
      <c r="C324" s="189"/>
      <c r="D324" s="189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89"/>
      <c r="B325" s="79"/>
      <c r="C325" s="79"/>
      <c r="D325" s="79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106"/>
      <c r="B326" s="106"/>
      <c r="C326" s="106"/>
      <c r="D326" s="106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106"/>
      <c r="B327" s="106"/>
      <c r="C327" s="106"/>
      <c r="D327" s="106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79"/>
      <c r="B328" s="79"/>
      <c r="C328" s="79"/>
      <c r="D328" s="79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106"/>
      <c r="B329" s="192"/>
      <c r="C329" s="192"/>
      <c r="D329" s="79"/>
      <c r="E329" s="190"/>
      <c r="F329" s="190"/>
      <c r="G329" s="190"/>
      <c r="H329" s="190"/>
      <c r="I329" s="190"/>
      <c r="J329" s="190"/>
      <c r="K329" s="190"/>
      <c r="L329" s="190"/>
      <c r="M329" s="79"/>
      <c r="N329" s="190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106"/>
      <c r="B330" s="188"/>
      <c r="C330" s="188"/>
      <c r="D330" s="188"/>
      <c r="E330" s="190"/>
      <c r="F330" s="190"/>
      <c r="G330" s="190"/>
      <c r="H330" s="190"/>
      <c r="I330" s="190"/>
      <c r="J330" s="190"/>
      <c r="K330" s="190"/>
      <c r="L330" s="190"/>
      <c r="M330" s="79"/>
      <c r="N330" s="190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193"/>
      <c r="C332" s="193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106"/>
      <c r="B334" s="79"/>
      <c r="C334" s="79"/>
      <c r="D334" s="79"/>
      <c r="E334" s="79"/>
      <c r="F334" s="79"/>
      <c r="G334" s="45"/>
      <c r="H334" s="45"/>
      <c r="I334" s="45"/>
      <c r="J334" s="45"/>
      <c r="K334" s="45"/>
      <c r="L334" s="45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106"/>
      <c r="B335" s="79"/>
      <c r="C335" s="79"/>
      <c r="D335" s="79"/>
      <c r="E335" s="79"/>
      <c r="F335" s="79"/>
      <c r="G335" s="45"/>
      <c r="H335" s="45"/>
      <c r="I335" s="45"/>
      <c r="J335" s="45"/>
      <c r="K335" s="45"/>
      <c r="L335" s="45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106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106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customFormat="false" ht="12.75" hidden="false" customHeight="false" outlineLevel="1" collapsed="false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customFormat="false" ht="12.75" hidden="false" customHeight="false" outlineLevel="1" collapsed="false">
      <c r="A341" s="194"/>
      <c r="B341" s="195"/>
      <c r="C341" s="195"/>
      <c r="D341" s="195"/>
      <c r="E341" s="195"/>
      <c r="F341" s="195"/>
      <c r="G341" s="195"/>
      <c r="H341" s="195"/>
      <c r="I341" s="195"/>
      <c r="J341" s="195"/>
      <c r="K341" s="195"/>
      <c r="L341" s="195"/>
      <c r="M341" s="195"/>
      <c r="N341" s="195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  <c r="AA341" s="195"/>
      <c r="AB341" s="195"/>
      <c r="AC341" s="195"/>
      <c r="AD341" s="195"/>
      <c r="AE341" s="195"/>
      <c r="AF341" s="195"/>
      <c r="AG341" s="195"/>
      <c r="AH341" s="195"/>
      <c r="AI341" s="195"/>
      <c r="AJ341" s="195"/>
      <c r="AK341" s="195"/>
      <c r="AL341" s="195"/>
      <c r="AM341" s="195"/>
      <c r="AN341" s="195"/>
      <c r="AO341" s="195"/>
      <c r="AP341" s="195"/>
      <c r="AQ341" s="195"/>
      <c r="AR341" s="195"/>
      <c r="AS341" s="195"/>
      <c r="AT341" s="195"/>
      <c r="AU341" s="195"/>
      <c r="AV341" s="195"/>
      <c r="AW341" s="195"/>
      <c r="AX341" s="195"/>
      <c r="AY341" s="195"/>
      <c r="AZ341" s="195"/>
      <c r="BA341" s="195"/>
      <c r="BB341" s="195"/>
      <c r="BC341" s="195"/>
      <c r="BD341" s="195"/>
      <c r="BE341" s="195"/>
      <c r="BF341" s="195"/>
      <c r="BG341" s="195"/>
      <c r="BH341" s="195"/>
      <c r="BI341" s="195"/>
      <c r="BJ341" s="195"/>
      <c r="BK341" s="195"/>
      <c r="BL341" s="195"/>
      <c r="BM341" s="195"/>
      <c r="BN341" s="195"/>
      <c r="BO341" s="195"/>
      <c r="BP341" s="195"/>
      <c r="BQ341" s="195"/>
      <c r="BR341" s="195"/>
      <c r="BS341" s="195"/>
      <c r="BT341" s="195"/>
      <c r="BU341" s="195"/>
      <c r="BV341" s="195"/>
      <c r="BW341" s="195"/>
      <c r="BX341" s="195"/>
      <c r="BY341" s="195"/>
      <c r="BZ341" s="195"/>
      <c r="CA341" s="195"/>
      <c r="CB341" s="195"/>
      <c r="CC341" s="195"/>
      <c r="CD341" s="195"/>
      <c r="CE341" s="195"/>
      <c r="CF341" s="195"/>
      <c r="CG341" s="195"/>
      <c r="CH341" s="195"/>
      <c r="CI341" s="195"/>
      <c r="CJ341" s="195"/>
      <c r="CK341" s="195"/>
      <c r="CL341" s="195"/>
      <c r="CM341" s="195"/>
      <c r="CN341" s="195"/>
      <c r="CO341" s="195"/>
      <c r="CP341" s="195"/>
      <c r="CQ341" s="195"/>
      <c r="CR341" s="195"/>
      <c r="CS341" s="195"/>
      <c r="CT341" s="195"/>
      <c r="CU341" s="195"/>
      <c r="CV341" s="195"/>
      <c r="CW341" s="195"/>
      <c r="CX341" s="195"/>
      <c r="CY341" s="195"/>
      <c r="CZ341" s="195"/>
      <c r="DA341" s="195"/>
      <c r="DB341" s="195"/>
      <c r="DC341" s="195"/>
      <c r="DD341" s="195"/>
      <c r="DE341" s="195"/>
      <c r="DF341" s="195"/>
      <c r="DG341" s="195"/>
      <c r="DH341" s="195"/>
      <c r="DI341" s="195"/>
      <c r="DJ341" s="195"/>
      <c r="DK341" s="195"/>
      <c r="DL341" s="195"/>
      <c r="DM341" s="195"/>
      <c r="DN341" s="195"/>
      <c r="DO341" s="195"/>
      <c r="DP341" s="195"/>
      <c r="DQ341" s="195"/>
      <c r="DR341" s="195"/>
      <c r="DS341" s="195"/>
      <c r="DT341" s="195"/>
      <c r="DU341" s="195"/>
      <c r="DV341" s="195"/>
      <c r="DW341" s="195"/>
      <c r="DX341" s="195"/>
      <c r="DY341" s="195"/>
      <c r="DZ341" s="195"/>
      <c r="EA341" s="195"/>
      <c r="EB341" s="195"/>
      <c r="EC341" s="195"/>
      <c r="ED341" s="195"/>
      <c r="EE341" s="195"/>
      <c r="EF341" s="195"/>
      <c r="EG341" s="195"/>
      <c r="EH341" s="195"/>
      <c r="EI341" s="195"/>
      <c r="EJ341" s="195"/>
      <c r="EK341" s="195"/>
      <c r="EL341" s="195"/>
      <c r="EM341" s="195"/>
      <c r="EN341" s="195"/>
      <c r="EO341" s="195"/>
      <c r="EP341" s="195"/>
      <c r="EQ341" s="195"/>
      <c r="ER341" s="195"/>
      <c r="ES341" s="195"/>
      <c r="ET341" s="195"/>
      <c r="EU341" s="195"/>
      <c r="EV341" s="195"/>
      <c r="EW341" s="195"/>
      <c r="EX341" s="195"/>
      <c r="EY341" s="195"/>
      <c r="EZ341" s="195"/>
      <c r="FA341" s="195"/>
      <c r="FB341" s="195"/>
      <c r="FC341" s="195"/>
      <c r="FD341" s="195"/>
      <c r="FE341" s="195"/>
      <c r="FF341" s="195"/>
      <c r="FG341" s="195"/>
      <c r="FH341" s="195"/>
      <c r="FI341" s="195"/>
      <c r="FJ341" s="195"/>
      <c r="FK341" s="195"/>
      <c r="FL341" s="195"/>
      <c r="FM341" s="195"/>
      <c r="FN341" s="195"/>
      <c r="FO341" s="195"/>
      <c r="FP341" s="195"/>
      <c r="FQ341" s="195"/>
      <c r="FR341" s="195"/>
      <c r="FS341" s="195"/>
      <c r="FT341" s="195"/>
      <c r="FU341" s="195"/>
      <c r="FV341" s="195"/>
      <c r="FW341" s="195"/>
      <c r="FX341" s="195"/>
      <c r="FY341" s="195"/>
      <c r="FZ341" s="195"/>
      <c r="GA341" s="195"/>
      <c r="GB341" s="195"/>
      <c r="GC341" s="195"/>
      <c r="GD341" s="195"/>
      <c r="GE341" s="195"/>
      <c r="GF341" s="195"/>
      <c r="GG341" s="195"/>
      <c r="GH341" s="195"/>
      <c r="GI341" s="195"/>
      <c r="GJ341" s="195"/>
      <c r="GK341" s="195"/>
      <c r="GL341" s="195"/>
      <c r="GM341" s="195"/>
      <c r="GN341" s="195"/>
      <c r="GO341" s="195"/>
      <c r="GP341" s="195"/>
      <c r="GQ341" s="195"/>
      <c r="GR341" s="195"/>
      <c r="GS341" s="195"/>
      <c r="GT341" s="195"/>
      <c r="GU341" s="195"/>
      <c r="GV341" s="195"/>
      <c r="GW341" s="195"/>
      <c r="GX341" s="195"/>
      <c r="GY341" s="195"/>
      <c r="GZ341" s="195"/>
      <c r="HA341" s="195"/>
      <c r="HB341" s="195"/>
      <c r="HC341" s="195"/>
      <c r="HD341" s="195"/>
      <c r="HE341" s="195"/>
      <c r="HF341" s="195"/>
      <c r="HG341" s="195"/>
      <c r="HH341" s="195"/>
      <c r="HI341" s="195"/>
      <c r="HJ341" s="195"/>
      <c r="HK341" s="195"/>
      <c r="HL341" s="195"/>
      <c r="HM341" s="195"/>
      <c r="HN341" s="195"/>
      <c r="HO341" s="195"/>
      <c r="HP341" s="195"/>
      <c r="HQ341" s="195"/>
      <c r="HR341" s="195"/>
      <c r="HS341" s="195"/>
      <c r="HT341" s="195"/>
      <c r="HU341" s="195"/>
      <c r="HV341" s="195"/>
      <c r="HW341" s="195"/>
      <c r="HX341" s="195"/>
      <c r="HY341" s="195"/>
      <c r="HZ341" s="195"/>
      <c r="IA341" s="195"/>
      <c r="IB341" s="195"/>
      <c r="IC341" s="195"/>
      <c r="ID341" s="195"/>
      <c r="IE341" s="195"/>
      <c r="IF341" s="195"/>
      <c r="IG341" s="195"/>
      <c r="IH341" s="195"/>
      <c r="II341" s="195"/>
      <c r="IJ341" s="195"/>
      <c r="IK341" s="195"/>
      <c r="IL341" s="195"/>
      <c r="IM341" s="195"/>
      <c r="IN341" s="195"/>
      <c r="IO341" s="195"/>
      <c r="IP341" s="195"/>
      <c r="IQ341" s="195"/>
      <c r="IR341" s="195"/>
      <c r="IS341" s="195"/>
      <c r="IT341" s="195"/>
      <c r="IU341" s="195"/>
      <c r="IV341" s="195"/>
      <c r="IW341" s="195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106"/>
      <c r="B343" s="79"/>
      <c r="C343" s="79"/>
      <c r="D343" s="79"/>
      <c r="E343" s="79"/>
      <c r="F343" s="79"/>
      <c r="G343" s="107"/>
      <c r="H343" s="107"/>
      <c r="I343" s="107"/>
      <c r="J343" s="107"/>
      <c r="K343" s="107"/>
      <c r="L343" s="10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106"/>
      <c r="B344" s="79"/>
      <c r="C344" s="79"/>
      <c r="D344" s="79"/>
      <c r="E344" s="79"/>
      <c r="F344" s="79"/>
      <c r="G344" s="107"/>
      <c r="H344" s="107"/>
      <c r="I344" s="107"/>
      <c r="J344" s="107"/>
      <c r="K344" s="107"/>
      <c r="L344" s="107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79"/>
      <c r="B345" s="196"/>
      <c r="C345" s="196"/>
      <c r="D345" s="196"/>
      <c r="E345" s="79"/>
      <c r="F345" s="79"/>
      <c r="G345" s="197"/>
      <c r="H345" s="197"/>
      <c r="I345" s="197"/>
      <c r="J345" s="197"/>
      <c r="K345" s="197"/>
      <c r="L345" s="197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06"/>
      <c r="B346" s="198"/>
      <c r="C346" s="198"/>
      <c r="D346" s="198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4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45"/>
      <c r="H350" s="45"/>
      <c r="I350" s="45"/>
      <c r="J350" s="45"/>
      <c r="K350" s="45"/>
      <c r="L350" s="45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99"/>
      <c r="B351" s="79"/>
      <c r="C351" s="79"/>
      <c r="D351" s="79"/>
      <c r="E351" s="79"/>
      <c r="F351" s="79"/>
      <c r="G351" s="45"/>
      <c r="H351" s="45"/>
      <c r="I351" s="45"/>
      <c r="J351" s="45"/>
      <c r="K351" s="45"/>
      <c r="L351" s="45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99"/>
      <c r="B352" s="79"/>
      <c r="C352" s="79"/>
      <c r="D352" s="79"/>
      <c r="E352" s="79"/>
      <c r="F352" s="79"/>
      <c r="G352" s="107"/>
      <c r="H352" s="107"/>
      <c r="I352" s="107"/>
      <c r="J352" s="107"/>
      <c r="K352" s="107"/>
      <c r="L352" s="107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06"/>
      <c r="B353" s="79"/>
      <c r="C353" s="79"/>
      <c r="D353" s="79"/>
      <c r="E353" s="79"/>
      <c r="F353" s="79"/>
      <c r="G353" s="198"/>
      <c r="H353" s="198"/>
      <c r="I353" s="198"/>
      <c r="J353" s="198"/>
      <c r="K353" s="198"/>
      <c r="L353" s="198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181"/>
      <c r="C354" s="181"/>
      <c r="D354" s="181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200"/>
      <c r="H356" s="200"/>
      <c r="I356" s="200"/>
      <c r="J356" s="200"/>
      <c r="K356" s="200"/>
      <c r="L356" s="200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99"/>
      <c r="B357" s="79"/>
      <c r="C357" s="79"/>
      <c r="D357" s="79"/>
      <c r="E357" s="79"/>
      <c r="F357" s="79"/>
      <c r="G357" s="200"/>
      <c r="H357" s="200"/>
      <c r="I357" s="200"/>
      <c r="J357" s="200"/>
      <c r="K357" s="200"/>
      <c r="L357" s="200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199"/>
      <c r="B358" s="79"/>
      <c r="C358" s="79"/>
      <c r="D358" s="79"/>
      <c r="E358" s="79"/>
      <c r="F358" s="79"/>
      <c r="G358" s="198"/>
      <c r="H358" s="198"/>
      <c r="I358" s="198"/>
      <c r="J358" s="198"/>
      <c r="K358" s="198"/>
      <c r="L358" s="198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106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79"/>
      <c r="F361" s="79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79"/>
      <c r="F362" s="79"/>
      <c r="G362" s="45"/>
      <c r="H362" s="45"/>
      <c r="I362" s="45"/>
      <c r="J362" s="45"/>
      <c r="K362" s="45"/>
      <c r="L362" s="45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79"/>
      <c r="B363" s="79"/>
      <c r="C363" s="79"/>
      <c r="D363" s="79"/>
      <c r="E363" s="45"/>
      <c r="F363" s="45"/>
      <c r="G363" s="45"/>
      <c r="H363" s="45"/>
      <c r="I363" s="45"/>
      <c r="J363" s="45"/>
      <c r="K363" s="45"/>
      <c r="L363" s="45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106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7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79"/>
      <c r="F367" s="79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199"/>
      <c r="B368" s="79"/>
      <c r="C368" s="79"/>
      <c r="D368" s="79"/>
      <c r="E368" s="79"/>
      <c r="F368" s="79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199"/>
      <c r="B369" s="79"/>
      <c r="C369" s="79"/>
      <c r="D369" s="79"/>
      <c r="E369" s="45"/>
      <c r="F369" s="45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107"/>
      <c r="H374" s="107"/>
      <c r="I374" s="107"/>
      <c r="J374" s="107"/>
      <c r="K374" s="107"/>
      <c r="L374" s="107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79"/>
      <c r="B375" s="79"/>
      <c r="C375" s="79"/>
      <c r="D375" s="79"/>
      <c r="E375" s="79"/>
      <c r="F375" s="79"/>
      <c r="G375" s="107"/>
      <c r="H375" s="107"/>
      <c r="I375" s="107"/>
      <c r="J375" s="107"/>
      <c r="K375" s="107"/>
      <c r="L375" s="107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79"/>
      <c r="E377" s="201"/>
      <c r="F377" s="201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181"/>
      <c r="E378" s="45"/>
      <c r="F378" s="45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106"/>
      <c r="B379" s="79"/>
      <c r="C379" s="79"/>
      <c r="D379" s="79"/>
      <c r="E379" s="201"/>
      <c r="F379" s="201"/>
      <c r="G379" s="201"/>
      <c r="H379" s="201"/>
      <c r="I379" s="201"/>
      <c r="J379" s="201"/>
      <c r="K379" s="201"/>
      <c r="L379" s="201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106"/>
      <c r="B380" s="79"/>
      <c r="C380" s="79"/>
      <c r="D380" s="79"/>
      <c r="E380" s="79"/>
      <c r="F380" s="79"/>
      <c r="G380" s="201"/>
      <c r="H380" s="201"/>
      <c r="I380" s="201"/>
      <c r="J380" s="201"/>
      <c r="K380" s="201"/>
      <c r="L380" s="201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106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106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190"/>
      <c r="H385" s="190"/>
      <c r="I385" s="190"/>
      <c r="J385" s="190"/>
      <c r="K385" s="190"/>
      <c r="L385" s="190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201"/>
      <c r="H386" s="201"/>
      <c r="I386" s="201"/>
      <c r="J386" s="201"/>
      <c r="K386" s="201"/>
      <c r="L386" s="201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190"/>
      <c r="H388" s="190"/>
      <c r="I388" s="190"/>
      <c r="J388" s="190"/>
      <c r="K388" s="190"/>
      <c r="L388" s="190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190"/>
      <c r="H389" s="190"/>
      <c r="I389" s="190"/>
      <c r="J389" s="190"/>
      <c r="K389" s="190"/>
      <c r="L389" s="190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false" customHeight="false" outlineLevel="1" collapsed="false">
      <c r="A390" s="79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false" customHeight="false" outlineLevel="1" collapsed="false">
      <c r="A391" s="79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106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106"/>
      <c r="B393" s="79"/>
      <c r="C393" s="79"/>
      <c r="D393" s="79"/>
      <c r="E393" s="79"/>
      <c r="F393" s="79"/>
      <c r="G393" s="202"/>
      <c r="H393" s="202"/>
      <c r="I393" s="202"/>
      <c r="J393" s="202"/>
      <c r="K393" s="202"/>
      <c r="L393" s="202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customFormat="false" ht="12.75" hidden="true" customHeight="false" outlineLevel="2" collapsed="false">
      <c r="A394" s="79"/>
      <c r="B394" s="79"/>
      <c r="C394" s="79"/>
      <c r="D394" s="79"/>
      <c r="E394" s="79"/>
      <c r="F394" s="79"/>
      <c r="G394" s="202"/>
      <c r="H394" s="202"/>
      <c r="I394" s="202"/>
      <c r="J394" s="202"/>
      <c r="K394" s="202"/>
      <c r="L394" s="202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customFormat="false" ht="12.75" hidden="true" customHeight="false" outlineLevel="2" collapsed="false">
      <c r="A395" s="106"/>
      <c r="B395" s="90"/>
      <c r="C395" s="90"/>
      <c r="D395" s="90"/>
      <c r="E395" s="91"/>
      <c r="F395" s="91"/>
      <c r="G395" s="91"/>
      <c r="H395" s="90"/>
      <c r="I395" s="90"/>
      <c r="J395" s="91"/>
      <c r="K395" s="91"/>
      <c r="L395" s="90"/>
      <c r="M395" s="91"/>
      <c r="N395" s="91"/>
      <c r="O395" s="91"/>
      <c r="P395" s="90"/>
      <c r="Q395" s="91"/>
      <c r="R395" s="91"/>
      <c r="S395" s="79"/>
      <c r="T395" s="79"/>
      <c r="U395" s="79"/>
      <c r="V395" s="79"/>
      <c r="W395" s="79"/>
      <c r="X395" s="91"/>
      <c r="Y395" s="79"/>
    </row>
    <row r="396" customFormat="false" ht="12.75" hidden="true" customHeight="false" outlineLevel="2" collapsed="false">
      <c r="A396" s="106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</row>
    <row r="397" customFormat="false" ht="12.75" hidden="true" customHeight="false" outlineLevel="2" collapsed="false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customFormat="false" ht="12.75" hidden="true" customHeight="false" outlineLevel="2" collapsed="false">
      <c r="A398" s="79"/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79"/>
      <c r="T398" s="79"/>
      <c r="U398" s="79"/>
      <c r="V398" s="79"/>
      <c r="W398" s="79"/>
      <c r="X398" s="190"/>
      <c r="Y398" s="79"/>
    </row>
    <row r="399" customFormat="false" ht="12.75" hidden="true" customHeight="false" outlineLevel="2" collapsed="false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customFormat="false" ht="12.75" hidden="true" customHeight="false" outlineLevel="2" collapsed="false">
      <c r="A400" s="79"/>
      <c r="B400" s="201"/>
      <c r="C400" s="201"/>
      <c r="D400" s="201"/>
      <c r="E400" s="201"/>
      <c r="F400" s="201"/>
      <c r="G400" s="201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79"/>
      <c r="T400" s="79"/>
      <c r="U400" s="79"/>
      <c r="V400" s="79"/>
      <c r="W400" s="79"/>
      <c r="X400" s="190"/>
      <c r="Y400" s="79"/>
    </row>
    <row r="401" customFormat="false" ht="12.75" hidden="true" customHeight="false" outlineLevel="2" collapsed="false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customFormat="false" ht="12.75" hidden="true" customHeight="false" outlineLevel="2" collapsed="false">
      <c r="A402" s="79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79"/>
      <c r="T402" s="79"/>
      <c r="U402" s="79"/>
      <c r="V402" s="79"/>
      <c r="W402" s="79"/>
      <c r="X402" s="190"/>
      <c r="Y402" s="190"/>
      <c r="Z402" s="190"/>
      <c r="AA402" s="190"/>
      <c r="AB402" s="190"/>
      <c r="AC402" s="190"/>
      <c r="AD402" s="190"/>
    </row>
    <row r="403" customFormat="false" ht="12.75" hidden="true" customHeight="false" outlineLevel="2" collapsed="false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customFormat="false" ht="12.75" hidden="true" customHeight="false" outlineLevel="2" collapsed="false">
      <c r="A404" s="79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79"/>
      <c r="T404" s="79"/>
      <c r="U404" s="79"/>
      <c r="V404" s="79"/>
      <c r="W404" s="79"/>
      <c r="X404" s="190"/>
      <c r="Y404" s="79"/>
    </row>
    <row r="405" customFormat="false" ht="12.75" hidden="true" customHeight="false" outlineLevel="2" collapsed="false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customFormat="false" ht="12.75" hidden="true" customHeight="false" outlineLevel="2" collapsed="false">
      <c r="A406" s="79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79"/>
      <c r="T406" s="79"/>
      <c r="U406" s="79"/>
      <c r="V406" s="79"/>
      <c r="W406" s="79"/>
      <c r="X406" s="190"/>
      <c r="Y406" s="190"/>
    </row>
    <row r="407" customFormat="false" ht="12.75" hidden="true" customHeight="false" outlineLevel="2" collapsed="false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customFormat="false" ht="12.75" hidden="true" customHeight="false" outlineLevel="2" collapsed="false">
      <c r="A408" s="79"/>
      <c r="B408" s="190"/>
      <c r="C408" s="190"/>
      <c r="D408" s="190"/>
      <c r="E408" s="190"/>
      <c r="F408" s="190"/>
      <c r="G408" s="190"/>
      <c r="H408" s="190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  <c r="S408" s="79"/>
      <c r="T408" s="79"/>
      <c r="U408" s="79"/>
      <c r="V408" s="79"/>
      <c r="W408" s="79"/>
      <c r="X408" s="190"/>
      <c r="Y408" s="190"/>
    </row>
    <row r="409" customFormat="false" ht="12.75" hidden="true" customHeight="false" outlineLevel="2" collapsed="fals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tru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88"/>
      <c r="B413" s="88"/>
      <c r="C413" s="88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106"/>
      <c r="B414" s="106"/>
      <c r="C414" s="106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106"/>
      <c r="B415" s="188"/>
      <c r="C415" s="188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</row>
    <row r="416" customFormat="false" ht="12.75" hidden="false" customHeight="false" outlineLevel="1" collapsed="false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customFormat="false" ht="12.75" hidden="false" customHeight="false" outlineLevel="1" collapsed="false">
      <c r="A417" s="88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customFormat="false" ht="12.75" hidden="false" customHeight="false" outlineLevel="1" collapsed="false">
      <c r="A418" s="106"/>
      <c r="B418" s="106"/>
      <c r="C418" s="106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</row>
    <row r="419" customFormat="false" ht="12.75" hidden="false" customHeight="false" outlineLevel="1" collapsed="false">
      <c r="A419" s="189"/>
      <c r="B419" s="106"/>
      <c r="C419" s="106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06"/>
      <c r="C420" s="106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189"/>
      <c r="C421" s="189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189"/>
      <c r="B422" s="189"/>
      <c r="C422" s="189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189"/>
      <c r="B423" s="88"/>
      <c r="C423" s="88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79"/>
      <c r="B424" s="79"/>
      <c r="C424" s="79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06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06"/>
      <c r="C433" s="106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06"/>
      <c r="C434" s="106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89"/>
      <c r="B435" s="189"/>
      <c r="C435" s="189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89"/>
      <c r="B436" s="189"/>
      <c r="C436" s="189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06"/>
      <c r="B437" s="106"/>
      <c r="C437" s="106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89"/>
      <c r="B438" s="189"/>
      <c r="C438" s="189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06"/>
      <c r="B439" s="106"/>
      <c r="C439" s="106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189"/>
      <c r="B440" s="191"/>
      <c r="C440" s="191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106"/>
      <c r="B441" s="106"/>
      <c r="C441" s="106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79"/>
      <c r="B442" s="79"/>
      <c r="C442" s="79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06"/>
      <c r="B443" s="106"/>
      <c r="C443" s="106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189"/>
      <c r="C445" s="18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89"/>
      <c r="B446" s="189"/>
      <c r="C446" s="189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89"/>
      <c r="B447" s="79"/>
      <c r="C447" s="79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06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06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189"/>
      <c r="B453" s="106"/>
      <c r="C453" s="106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189"/>
      <c r="B454" s="106"/>
      <c r="C454" s="106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88"/>
      <c r="B455" s="191"/>
      <c r="C455" s="191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106"/>
      <c r="B456" s="106"/>
      <c r="C456" s="106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79"/>
      <c r="B457" s="79"/>
      <c r="C457" s="79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106"/>
      <c r="B459" s="188"/>
      <c r="C459" s="188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</row>
    <row r="460" customFormat="false" ht="12.75" hidden="false" customHeight="false" outlineLevel="1" collapsed="false">
      <c r="A460" s="106"/>
      <c r="B460" s="188"/>
      <c r="C460" s="188"/>
      <c r="D460" s="190"/>
      <c r="E460" s="190"/>
      <c r="F460" s="190"/>
      <c r="G460" s="190"/>
      <c r="H460" s="190"/>
      <c r="I460" s="190"/>
      <c r="J460" s="190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</row>
    <row r="461" customFormat="false" ht="12.75" hidden="false" customHeight="false" outlineLevel="1" collapsed="false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88"/>
      <c r="B463" s="88"/>
      <c r="C463" s="88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106"/>
      <c r="B464" s="106"/>
      <c r="C464" s="106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106"/>
      <c r="B465" s="188"/>
      <c r="C465" s="188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88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06"/>
      <c r="B468" s="106"/>
      <c r="C468" s="106"/>
      <c r="D468" s="106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06"/>
      <c r="C469" s="106"/>
      <c r="D469" s="106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06"/>
      <c r="C470" s="106"/>
      <c r="D470" s="106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189"/>
      <c r="C471" s="189"/>
      <c r="D471" s="189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189"/>
      <c r="C472" s="189"/>
      <c r="D472" s="189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89"/>
      <c r="B473" s="88"/>
      <c r="C473" s="88"/>
      <c r="D473" s="88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89"/>
      <c r="B474" s="88"/>
      <c r="C474" s="88"/>
      <c r="D474" s="88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06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06"/>
      <c r="C484" s="106"/>
      <c r="D484" s="106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06"/>
      <c r="C485" s="106"/>
      <c r="D485" s="106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89"/>
      <c r="B486" s="189"/>
      <c r="C486" s="189"/>
      <c r="D486" s="189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189"/>
      <c r="B487" s="189"/>
      <c r="C487" s="189"/>
      <c r="D487" s="189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106"/>
      <c r="B488" s="106"/>
      <c r="C488" s="106"/>
      <c r="D488" s="106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79"/>
      <c r="B489" s="106"/>
      <c r="C489" s="106"/>
      <c r="D489" s="106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89"/>
      <c r="B490" s="189"/>
      <c r="C490" s="189"/>
      <c r="D490" s="189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06"/>
      <c r="B491" s="106"/>
      <c r="C491" s="106"/>
      <c r="D491" s="106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89"/>
      <c r="B492" s="191"/>
      <c r="C492" s="191"/>
      <c r="D492" s="191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06"/>
      <c r="C494" s="106"/>
      <c r="D494" s="106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06"/>
      <c r="C495" s="106"/>
      <c r="D495" s="106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106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79"/>
      <c r="T499" s="79"/>
      <c r="U499" s="79"/>
      <c r="V499" s="79"/>
      <c r="W499" s="79"/>
      <c r="X499" s="79"/>
      <c r="Y499" s="79"/>
    </row>
    <row r="500" customFormat="false" ht="12.75" hidden="false" customHeight="false" outlineLevel="1" collapsed="false">
      <c r="A500" s="106"/>
      <c r="B500" s="188"/>
      <c r="C500" s="188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79"/>
      <c r="T500" s="79"/>
      <c r="U500" s="79"/>
      <c r="V500" s="79"/>
      <c r="W500" s="79"/>
      <c r="X500" s="79"/>
      <c r="Y500" s="79"/>
    </row>
    <row r="501" customFormat="false" ht="12.75" hidden="false" customHeight="false" outlineLevel="1" collapsed="false">
      <c r="A501" s="79"/>
      <c r="B501" s="188"/>
      <c r="C501" s="188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90"/>
      <c r="C502" s="190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79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79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106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79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79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106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106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</row>
    <row r="518" customFormat="false" ht="12.75" hidden="false" customHeight="false" outlineLevel="1" collapsed="false">
      <c r="A518" s="79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</row>
    <row r="519" customFormat="false" ht="12.75" hidden="false" customHeight="false" outlineLevel="1" collapsed="false">
      <c r="A519" s="79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190"/>
      <c r="F522" s="190"/>
      <c r="G522" s="190"/>
      <c r="H522" s="190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106"/>
      <c r="B523" s="188"/>
      <c r="C523" s="188"/>
      <c r="D523" s="188"/>
      <c r="E523" s="190"/>
      <c r="F523" s="190"/>
      <c r="G523" s="190"/>
      <c r="H523" s="190"/>
      <c r="I523" s="190"/>
      <c r="J523" s="190"/>
      <c r="K523" s="190"/>
      <c r="L523" s="190"/>
      <c r="M523" s="190"/>
      <c r="N523" s="190"/>
      <c r="O523" s="190"/>
      <c r="P523" s="190"/>
      <c r="Q523" s="190"/>
      <c r="R523" s="190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106"/>
      <c r="B524" s="188"/>
      <c r="C524" s="188"/>
      <c r="D524" s="188"/>
      <c r="E524" s="79"/>
      <c r="F524" s="79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106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106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</row>
    <row r="529" customFormat="false" ht="12.75" hidden="false" customHeight="false" outlineLevel="1" collapsed="false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customFormat="false" ht="12.75" hidden="false" customHeight="false" outlineLevel="1" collapsed="false">
      <c r="A530" s="88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customFormat="false" ht="12.75" hidden="false" customHeight="false" outlineLevel="1" collapsed="false">
      <c r="A531" s="79"/>
      <c r="B531" s="79"/>
      <c r="C531" s="79"/>
      <c r="D531" s="79"/>
      <c r="E531" s="79"/>
      <c r="F531" s="79"/>
      <c r="G531" s="62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106"/>
      <c r="B532" s="79"/>
      <c r="C532" s="79"/>
      <c r="D532" s="79"/>
      <c r="E532" s="79"/>
      <c r="F532" s="79"/>
      <c r="G532" s="62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190"/>
      <c r="I534" s="190"/>
      <c r="J534" s="190"/>
      <c r="K534" s="190"/>
      <c r="L534" s="190"/>
      <c r="M534" s="190"/>
      <c r="N534" s="190"/>
      <c r="O534" s="190"/>
      <c r="P534" s="190"/>
      <c r="Q534" s="190"/>
      <c r="R534" s="190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79"/>
      <c r="B535" s="79"/>
      <c r="C535" s="79"/>
      <c r="D535" s="79"/>
      <c r="E535" s="79"/>
      <c r="F535" s="79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79"/>
      <c r="B536" s="79"/>
      <c r="C536" s="79"/>
      <c r="D536" s="79"/>
      <c r="E536" s="79"/>
      <c r="F536" s="79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99"/>
      <c r="B537" s="79"/>
      <c r="C537" s="79"/>
      <c r="D537" s="79"/>
      <c r="E537" s="79"/>
      <c r="F537" s="79"/>
      <c r="G537" s="62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199"/>
      <c r="B538" s="79"/>
      <c r="C538" s="79"/>
      <c r="D538" s="79"/>
      <c r="E538" s="79"/>
      <c r="F538" s="79"/>
      <c r="G538" s="62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106"/>
      <c r="B539" s="79"/>
      <c r="C539" s="79"/>
      <c r="D539" s="79"/>
      <c r="E539" s="79"/>
      <c r="F539" s="79"/>
      <c r="G539" s="62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79"/>
      <c r="B540" s="79"/>
      <c r="C540" s="79"/>
      <c r="D540" s="79"/>
      <c r="E540" s="79"/>
      <c r="F540" s="79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79"/>
      <c r="B541" s="79"/>
      <c r="C541" s="79"/>
      <c r="D541" s="79"/>
      <c r="E541" s="79"/>
      <c r="F541" s="79"/>
      <c r="G541" s="62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106"/>
      <c r="B542" s="79"/>
      <c r="C542" s="79"/>
      <c r="D542" s="79"/>
      <c r="E542" s="79"/>
      <c r="F542" s="79"/>
      <c r="G542" s="62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79"/>
      <c r="B543" s="181"/>
      <c r="C543" s="181"/>
      <c r="D543" s="79"/>
      <c r="E543" s="79"/>
      <c r="F543" s="79"/>
      <c r="G543" s="62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106"/>
      <c r="B544" s="79"/>
      <c r="C544" s="79"/>
      <c r="D544" s="79"/>
      <c r="E544" s="79"/>
      <c r="F544" s="79"/>
      <c r="G544" s="62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</row>
    <row r="546" customFormat="false" ht="12.75" hidden="false" customHeight="false" outlineLevel="1" collapsed="false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</row>
    <row r="547" customFormat="false" ht="12.75" hidden="false" customHeight="false" outlineLevel="1" collapsed="false">
      <c r="A547" s="203"/>
      <c r="B547" s="203"/>
      <c r="C547" s="203"/>
      <c r="D547" s="203"/>
      <c r="E547" s="203"/>
      <c r="F547" s="203"/>
      <c r="G547" s="203"/>
      <c r="H547" s="204"/>
      <c r="I547" s="204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203"/>
      <c r="C548" s="203"/>
      <c r="D548" s="203"/>
      <c r="E548" s="203"/>
      <c r="F548" s="205"/>
      <c r="G548" s="206"/>
      <c r="H548" s="203"/>
      <c r="I548" s="207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3"/>
      <c r="B549" s="206"/>
      <c r="C549" s="206"/>
      <c r="D549" s="206"/>
      <c r="E549" s="206"/>
      <c r="F549" s="69"/>
      <c r="G549" s="192"/>
      <c r="H549" s="192"/>
      <c r="I549" s="207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203"/>
      <c r="B550" s="192"/>
      <c r="C550" s="192"/>
      <c r="D550" s="192"/>
      <c r="E550" s="192"/>
      <c r="F550" s="192"/>
      <c r="G550" s="207"/>
      <c r="H550" s="192"/>
      <c r="I550" s="69"/>
      <c r="J550" s="204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208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23"/>
      <c r="B552" s="203"/>
      <c r="C552" s="203"/>
      <c r="D552" s="203"/>
      <c r="E552" s="203"/>
      <c r="F552" s="203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03"/>
      <c r="C553" s="203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2"/>
      <c r="B554" s="210"/>
      <c r="C554" s="210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12"/>
      <c r="B555" s="211"/>
      <c r="C555" s="211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18"/>
      <c r="B556" s="208"/>
      <c r="C556" s="208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126"/>
      <c r="B557" s="204"/>
      <c r="C557" s="204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123"/>
      <c r="B558" s="203"/>
      <c r="C558" s="20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212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212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125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212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212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23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23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12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12"/>
      <c r="B575" s="213"/>
      <c r="C575" s="213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23"/>
      <c r="B576" s="213"/>
      <c r="C576" s="213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2.75" hidden="false" customHeight="false" outlineLevel="1" collapsed="false">
      <c r="A577" s="112"/>
      <c r="B577" s="213"/>
      <c r="C577" s="213"/>
      <c r="D577" s="214"/>
      <c r="E577" s="214"/>
      <c r="F577" s="214"/>
      <c r="G577" s="214"/>
      <c r="H577" s="214"/>
      <c r="I577" s="214"/>
      <c r="J577" s="214"/>
      <c r="K577" s="214"/>
      <c r="L577" s="214"/>
      <c r="M577" s="214"/>
      <c r="N577" s="214"/>
      <c r="O577" s="214"/>
      <c r="P577" s="214"/>
      <c r="Q577" s="214"/>
      <c r="R577" s="214"/>
      <c r="S577" s="214"/>
      <c r="T577" s="214"/>
      <c r="U577" s="214"/>
      <c r="V577" s="214"/>
      <c r="W577" s="214"/>
      <c r="X577" s="214"/>
      <c r="Y577" s="214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2.75" hidden="false" customHeight="false" outlineLevel="1" collapsed="false">
      <c r="A578" s="112"/>
      <c r="B578" s="215"/>
      <c r="C578" s="215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3.9" hidden="false" customHeight="true" outlineLevel="1" collapsed="false">
      <c r="A579" s="118"/>
      <c r="B579" s="215"/>
      <c r="C579" s="215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2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8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12"/>
      <c r="B584" s="210"/>
      <c r="C584" s="210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12"/>
      <c r="B585" s="210"/>
      <c r="C585" s="210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23"/>
      <c r="B586" s="204"/>
      <c r="C586" s="204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23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03"/>
      <c r="C592" s="203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03"/>
      <c r="C593" s="203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2"/>
      <c r="B594" s="216"/>
      <c r="C594" s="216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12"/>
      <c r="B595" s="216"/>
      <c r="C595" s="216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18"/>
      <c r="B596" s="215"/>
      <c r="C596" s="215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03"/>
      <c r="C598" s="203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03"/>
      <c r="C599" s="203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123"/>
      <c r="B601" s="215"/>
      <c r="C601" s="215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4"/>
      <c r="AA601" s="204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  <c r="BP601" s="204"/>
      <c r="BQ601" s="204"/>
      <c r="BR601" s="204"/>
      <c r="BS601" s="204"/>
      <c r="BT601" s="204"/>
      <c r="BU601" s="204"/>
      <c r="BV601" s="204"/>
      <c r="BW601" s="204"/>
      <c r="BX601" s="204"/>
      <c r="BY601" s="204"/>
      <c r="BZ601" s="204"/>
      <c r="CA601" s="204"/>
      <c r="CB601" s="204"/>
      <c r="CC601" s="204"/>
      <c r="CD601" s="204"/>
      <c r="CE601" s="204"/>
      <c r="CF601" s="204"/>
      <c r="CG601" s="204"/>
      <c r="CH601" s="204"/>
      <c r="CI601" s="204"/>
      <c r="CJ601" s="204"/>
      <c r="CK601" s="204"/>
      <c r="CL601" s="204"/>
      <c r="CM601" s="204"/>
      <c r="CN601" s="204"/>
      <c r="CO601" s="204"/>
      <c r="CP601" s="204"/>
      <c r="CQ601" s="204"/>
      <c r="CR601" s="204"/>
      <c r="CS601" s="204"/>
      <c r="CT601" s="204"/>
      <c r="CU601" s="204"/>
      <c r="CV601" s="204"/>
      <c r="CW601" s="204"/>
      <c r="CX601" s="204"/>
      <c r="CY601" s="204"/>
      <c r="CZ601" s="204"/>
      <c r="DA601" s="204"/>
      <c r="DB601" s="204"/>
      <c r="DC601" s="204"/>
      <c r="DD601" s="204"/>
      <c r="DE601" s="204"/>
      <c r="DF601" s="204"/>
      <c r="DG601" s="204"/>
      <c r="DH601" s="204"/>
      <c r="DI601" s="204"/>
      <c r="DJ601" s="204"/>
      <c r="DK601" s="204"/>
      <c r="DL601" s="204"/>
      <c r="DM601" s="204"/>
      <c r="DN601" s="204"/>
      <c r="DO601" s="204"/>
      <c r="DP601" s="204"/>
      <c r="DQ601" s="204"/>
      <c r="DR601" s="204"/>
      <c r="DS601" s="204"/>
      <c r="DT601" s="204"/>
      <c r="DU601" s="204"/>
      <c r="DV601" s="204"/>
      <c r="DW601" s="204"/>
      <c r="DX601" s="204"/>
      <c r="DY601" s="204"/>
      <c r="DZ601" s="204"/>
      <c r="EA601" s="204"/>
      <c r="EB601" s="204"/>
      <c r="EC601" s="204"/>
      <c r="ED601" s="204"/>
      <c r="EE601" s="204"/>
      <c r="EF601" s="204"/>
      <c r="EG601" s="204"/>
      <c r="EH601" s="204"/>
      <c r="EI601" s="204"/>
      <c r="EJ601" s="204"/>
      <c r="EK601" s="204"/>
      <c r="EL601" s="204"/>
      <c r="EM601" s="204"/>
      <c r="EN601" s="204"/>
      <c r="EO601" s="204"/>
      <c r="EP601" s="204"/>
      <c r="EQ601" s="204"/>
      <c r="ER601" s="204"/>
      <c r="ES601" s="204"/>
      <c r="ET601" s="204"/>
      <c r="EU601" s="204"/>
      <c r="EV601" s="204"/>
      <c r="EW601" s="204"/>
      <c r="EX601" s="204"/>
      <c r="EY601" s="204"/>
      <c r="EZ601" s="204"/>
      <c r="FA601" s="204"/>
      <c r="FB601" s="204"/>
      <c r="FC601" s="204"/>
      <c r="FD601" s="204"/>
      <c r="FE601" s="204"/>
      <c r="FF601" s="204"/>
      <c r="FG601" s="204"/>
      <c r="FH601" s="204"/>
      <c r="FI601" s="204"/>
      <c r="FJ601" s="204"/>
      <c r="FK601" s="204"/>
      <c r="FL601" s="204"/>
      <c r="FM601" s="204"/>
      <c r="FN601" s="204"/>
      <c r="FO601" s="204"/>
      <c r="FP601" s="204"/>
      <c r="FQ601" s="204"/>
      <c r="FR601" s="204"/>
      <c r="FS601" s="204"/>
      <c r="FT601" s="204"/>
      <c r="FU601" s="204"/>
      <c r="FV601" s="204"/>
      <c r="FW601" s="204"/>
      <c r="FX601" s="204"/>
      <c r="FY601" s="204"/>
      <c r="FZ601" s="204"/>
      <c r="GA601" s="204"/>
      <c r="GB601" s="204"/>
      <c r="GC601" s="204"/>
      <c r="GD601" s="204"/>
      <c r="GE601" s="204"/>
      <c r="GF601" s="204"/>
      <c r="GG601" s="204"/>
      <c r="GH601" s="204"/>
      <c r="GI601" s="204"/>
      <c r="GJ601" s="204"/>
      <c r="GK601" s="204"/>
      <c r="GL601" s="204"/>
      <c r="GM601" s="204"/>
      <c r="GN601" s="204"/>
      <c r="GO601" s="204"/>
      <c r="GP601" s="204"/>
      <c r="GQ601" s="204"/>
      <c r="GR601" s="204"/>
      <c r="GS601" s="204"/>
      <c r="GT601" s="204"/>
      <c r="GU601" s="204"/>
      <c r="GV601" s="204"/>
      <c r="GW601" s="204"/>
      <c r="GX601" s="204"/>
      <c r="GY601" s="204"/>
      <c r="GZ601" s="204"/>
      <c r="HA601" s="204"/>
      <c r="HB601" s="204"/>
      <c r="HC601" s="204"/>
      <c r="HD601" s="204"/>
      <c r="HE601" s="204"/>
      <c r="HF601" s="204"/>
      <c r="HG601" s="204"/>
      <c r="HH601" s="204"/>
      <c r="HI601" s="204"/>
      <c r="HJ601" s="204"/>
      <c r="HK601" s="204"/>
      <c r="HL601" s="204"/>
      <c r="HM601" s="204"/>
      <c r="HN601" s="204"/>
      <c r="HO601" s="204"/>
      <c r="HP601" s="204"/>
      <c r="HQ601" s="204"/>
      <c r="HR601" s="204"/>
      <c r="HS601" s="204"/>
      <c r="HT601" s="204"/>
      <c r="HU601" s="204"/>
      <c r="HV601" s="204"/>
      <c r="HW601" s="204"/>
      <c r="HX601" s="204"/>
      <c r="HY601" s="204"/>
      <c r="HZ601" s="204"/>
      <c r="IA601" s="204"/>
      <c r="IB601" s="204"/>
      <c r="IC601" s="204"/>
      <c r="ID601" s="204"/>
      <c r="IE601" s="204"/>
      <c r="IF601" s="204"/>
      <c r="IG601" s="204"/>
      <c r="IH601" s="204"/>
      <c r="II601" s="204"/>
      <c r="IJ601" s="204"/>
      <c r="IK601" s="204"/>
      <c r="IL601" s="204"/>
      <c r="IM601" s="204"/>
      <c r="IN601" s="204"/>
      <c r="IO601" s="204"/>
      <c r="IP601" s="204"/>
      <c r="IQ601" s="204"/>
      <c r="IR601" s="204"/>
      <c r="IS601" s="204"/>
      <c r="IT601" s="204"/>
      <c r="IU601" s="204"/>
      <c r="IV601" s="204"/>
      <c r="IW601" s="204"/>
    </row>
    <row r="602" customFormat="false" ht="12.75" hidden="false" customHeight="false" outlineLevel="1" collapsed="false">
      <c r="A602" s="123"/>
      <c r="B602" s="215"/>
      <c r="C602" s="215"/>
      <c r="D602" s="209"/>
      <c r="E602" s="209"/>
      <c r="F602" s="209"/>
      <c r="G602" s="209"/>
      <c r="H602" s="209"/>
      <c r="I602" s="209"/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4"/>
      <c r="AA602" s="204"/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204"/>
      <c r="BN602" s="204"/>
      <c r="BO602" s="204"/>
      <c r="BP602" s="204"/>
      <c r="BQ602" s="204"/>
      <c r="BR602" s="204"/>
      <c r="BS602" s="204"/>
      <c r="BT602" s="204"/>
      <c r="BU602" s="204"/>
      <c r="BV602" s="204"/>
      <c r="BW602" s="204"/>
      <c r="BX602" s="204"/>
      <c r="BY602" s="204"/>
      <c r="BZ602" s="204"/>
      <c r="CA602" s="204"/>
      <c r="CB602" s="204"/>
      <c r="CC602" s="204"/>
      <c r="CD602" s="204"/>
      <c r="CE602" s="204"/>
      <c r="CF602" s="204"/>
      <c r="CG602" s="204"/>
      <c r="CH602" s="204"/>
      <c r="CI602" s="204"/>
      <c r="CJ602" s="204"/>
      <c r="CK602" s="204"/>
      <c r="CL602" s="204"/>
      <c r="CM602" s="204"/>
      <c r="CN602" s="204"/>
      <c r="CO602" s="204"/>
      <c r="CP602" s="204"/>
      <c r="CQ602" s="204"/>
      <c r="CR602" s="204"/>
      <c r="CS602" s="204"/>
      <c r="CT602" s="204"/>
      <c r="CU602" s="204"/>
      <c r="CV602" s="204"/>
      <c r="CW602" s="204"/>
      <c r="CX602" s="204"/>
      <c r="CY602" s="204"/>
      <c r="CZ602" s="204"/>
      <c r="DA602" s="204"/>
      <c r="DB602" s="204"/>
      <c r="DC602" s="204"/>
      <c r="DD602" s="204"/>
      <c r="DE602" s="204"/>
      <c r="DF602" s="204"/>
      <c r="DG602" s="204"/>
      <c r="DH602" s="204"/>
      <c r="DI602" s="204"/>
      <c r="DJ602" s="204"/>
      <c r="DK602" s="204"/>
      <c r="DL602" s="204"/>
      <c r="DM602" s="204"/>
      <c r="DN602" s="204"/>
      <c r="DO602" s="204"/>
      <c r="DP602" s="204"/>
      <c r="DQ602" s="204"/>
      <c r="DR602" s="204"/>
      <c r="DS602" s="204"/>
      <c r="DT602" s="204"/>
      <c r="DU602" s="204"/>
      <c r="DV602" s="204"/>
      <c r="DW602" s="204"/>
      <c r="DX602" s="204"/>
      <c r="DY602" s="204"/>
      <c r="DZ602" s="204"/>
      <c r="EA602" s="204"/>
      <c r="EB602" s="204"/>
      <c r="EC602" s="204"/>
      <c r="ED602" s="204"/>
      <c r="EE602" s="204"/>
      <c r="EF602" s="204"/>
      <c r="EG602" s="204"/>
      <c r="EH602" s="204"/>
      <c r="EI602" s="204"/>
      <c r="EJ602" s="204"/>
      <c r="EK602" s="204"/>
      <c r="EL602" s="204"/>
      <c r="EM602" s="204"/>
      <c r="EN602" s="204"/>
      <c r="EO602" s="204"/>
      <c r="EP602" s="204"/>
      <c r="EQ602" s="204"/>
      <c r="ER602" s="204"/>
      <c r="ES602" s="204"/>
      <c r="ET602" s="204"/>
      <c r="EU602" s="204"/>
      <c r="EV602" s="204"/>
      <c r="EW602" s="204"/>
      <c r="EX602" s="204"/>
      <c r="EY602" s="204"/>
      <c r="EZ602" s="204"/>
      <c r="FA602" s="204"/>
      <c r="FB602" s="204"/>
      <c r="FC602" s="204"/>
      <c r="FD602" s="204"/>
      <c r="FE602" s="204"/>
      <c r="FF602" s="204"/>
      <c r="FG602" s="204"/>
      <c r="FH602" s="204"/>
      <c r="FI602" s="204"/>
      <c r="FJ602" s="204"/>
      <c r="FK602" s="204"/>
      <c r="FL602" s="204"/>
      <c r="FM602" s="204"/>
      <c r="FN602" s="204"/>
      <c r="FO602" s="204"/>
      <c r="FP602" s="204"/>
      <c r="FQ602" s="204"/>
      <c r="FR602" s="204"/>
      <c r="FS602" s="204"/>
      <c r="FT602" s="204"/>
      <c r="FU602" s="204"/>
      <c r="FV602" s="204"/>
      <c r="FW602" s="204"/>
      <c r="FX602" s="204"/>
      <c r="FY602" s="204"/>
      <c r="FZ602" s="204"/>
      <c r="GA602" s="204"/>
      <c r="GB602" s="204"/>
      <c r="GC602" s="204"/>
      <c r="GD602" s="204"/>
      <c r="GE602" s="204"/>
      <c r="GF602" s="204"/>
      <c r="GG602" s="204"/>
      <c r="GH602" s="204"/>
      <c r="GI602" s="204"/>
      <c r="GJ602" s="204"/>
      <c r="GK602" s="204"/>
      <c r="GL602" s="204"/>
      <c r="GM602" s="204"/>
      <c r="GN602" s="204"/>
      <c r="GO602" s="204"/>
      <c r="GP602" s="204"/>
      <c r="GQ602" s="204"/>
      <c r="GR602" s="204"/>
      <c r="GS602" s="204"/>
      <c r="GT602" s="204"/>
      <c r="GU602" s="204"/>
      <c r="GV602" s="204"/>
      <c r="GW602" s="204"/>
      <c r="GX602" s="204"/>
      <c r="GY602" s="204"/>
      <c r="GZ602" s="204"/>
      <c r="HA602" s="204"/>
      <c r="HB602" s="204"/>
      <c r="HC602" s="204"/>
      <c r="HD602" s="204"/>
      <c r="HE602" s="204"/>
      <c r="HF602" s="204"/>
      <c r="HG602" s="204"/>
      <c r="HH602" s="204"/>
      <c r="HI602" s="204"/>
      <c r="HJ602" s="204"/>
      <c r="HK602" s="204"/>
      <c r="HL602" s="204"/>
      <c r="HM602" s="204"/>
      <c r="HN602" s="204"/>
      <c r="HO602" s="204"/>
      <c r="HP602" s="204"/>
      <c r="HQ602" s="204"/>
      <c r="HR602" s="204"/>
      <c r="HS602" s="204"/>
      <c r="HT602" s="204"/>
      <c r="HU602" s="204"/>
      <c r="HV602" s="204"/>
      <c r="HW602" s="204"/>
      <c r="HX602" s="204"/>
      <c r="HY602" s="204"/>
      <c r="HZ602" s="204"/>
      <c r="IA602" s="204"/>
      <c r="IB602" s="204"/>
      <c r="IC602" s="204"/>
      <c r="ID602" s="204"/>
      <c r="IE602" s="204"/>
      <c r="IF602" s="204"/>
      <c r="IG602" s="204"/>
      <c r="IH602" s="204"/>
      <c r="II602" s="204"/>
      <c r="IJ602" s="204"/>
      <c r="IK602" s="204"/>
      <c r="IL602" s="204"/>
      <c r="IM602" s="204"/>
      <c r="IN602" s="204"/>
      <c r="IO602" s="204"/>
      <c r="IP602" s="204"/>
      <c r="IQ602" s="204"/>
      <c r="IR602" s="204"/>
      <c r="IS602" s="204"/>
      <c r="IT602" s="204"/>
      <c r="IU602" s="204"/>
      <c r="IV602" s="204"/>
      <c r="IW602" s="204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88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106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217"/>
      <c r="B608" s="79"/>
      <c r="C608" s="79"/>
      <c r="D608" s="79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false" customHeight="false" outlineLevel="1" collapsed="false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false" customHeight="false" outlineLevel="1" collapsed="false">
      <c r="A610" s="88"/>
      <c r="B610" s="88"/>
      <c r="C610" s="88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06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18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189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79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06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18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18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7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7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18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79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79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true" customHeight="false" outlineLevel="2" collapsed="false">
      <c r="A634" s="106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true" customHeight="false" outlineLevel="2" collapsed="false">
      <c r="A635" s="189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tru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106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106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79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79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1" collapsed="false">
      <c r="A643" s="106"/>
      <c r="B643" s="79"/>
      <c r="C643" s="79"/>
      <c r="D643" s="79"/>
      <c r="E643" s="190"/>
      <c r="F643" s="190"/>
      <c r="G643" s="190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1" collapsed="false">
      <c r="A644" s="106"/>
      <c r="B644" s="79"/>
      <c r="C644" s="79"/>
      <c r="D644" s="79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190"/>
      <c r="I648" s="190"/>
      <c r="J648" s="190"/>
      <c r="K648" s="190"/>
      <c r="L648" s="190"/>
      <c r="M648" s="190"/>
      <c r="N648" s="190"/>
      <c r="O648" s="190"/>
      <c r="P648" s="190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190"/>
      <c r="I649" s="190"/>
      <c r="J649" s="190"/>
      <c r="K649" s="190"/>
      <c r="L649" s="190"/>
      <c r="M649" s="190"/>
      <c r="N649" s="190"/>
      <c r="O649" s="190"/>
      <c r="P649" s="190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  <row r="857" customFormat="false" ht="12.75" hidden="false" customHeight="false" outlineLevel="0" collapsed="false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</row>
    <row r="858" customFormat="false" ht="12.75" hidden="false" customHeight="false" outlineLevel="0" collapsed="false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7185" topLeftCell="BM173" activePane="topLeft" state="split"/>
      <selection pane="topLeft" activeCell="M101" activeCellId="0" sqref="M101"/>
      <selection pane="bottomLeft" activeCell="A173" activeCellId="0" sqref="A173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8" min="26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16</v>
      </c>
      <c r="C1" s="80" t="n">
        <v>14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96" t="n">
        <f aca="false">SUM(F10:Y10)</f>
        <v>0</v>
      </c>
      <c r="AB10" s="97" t="n">
        <f aca="false">AA10*$C$60</f>
        <v>0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[11]FINANCIALS!F$19</f>
        <v>8200.39855084248</v>
      </c>
      <c r="F11" s="95" t="n">
        <f aca="false">[11]FINANCIALS!G$19</f>
        <v>8012.82481638199</v>
      </c>
      <c r="G11" s="95" t="n">
        <f aca="false">[11]FINANCIALS!H$19</f>
        <v>7924.17662581114</v>
      </c>
      <c r="H11" s="95" t="n">
        <f aca="false">[11]FINANCIALS!I$19</f>
        <v>7911.37089229096</v>
      </c>
      <c r="I11" s="95" t="n">
        <f aca="false">[11]FINANCIALS!J$19</f>
        <v>7889.56682112057</v>
      </c>
      <c r="J11" s="95" t="n">
        <f aca="false">[11]FINANCIALS!K$19</f>
        <v>8574.37536513639</v>
      </c>
      <c r="K11" s="95" t="n">
        <f aca="false">[11]FINANCIALS!L$19</f>
        <v>8793.47220418078</v>
      </c>
      <c r="L11" s="95" t="n">
        <f aca="false">[11]FINANCIALS!M$19</f>
        <v>9012.56904322517</v>
      </c>
      <c r="M11" s="95" t="n">
        <f aca="false">[11]FINANCIALS!N$19</f>
        <v>9231.66588226956</v>
      </c>
      <c r="N11" s="95" t="n">
        <f aca="false">[11]FINANCIALS!O$19</f>
        <v>9450.76272131394</v>
      </c>
      <c r="O11" s="95" t="n">
        <f aca="false">[11]FINANCIALS!P$19</f>
        <v>9669.85956035833</v>
      </c>
      <c r="P11" s="95" t="n">
        <f aca="false">[11]FINANCIALS!Q$19</f>
        <v>9840.95748056443</v>
      </c>
      <c r="Q11" s="95" t="n">
        <f aca="false">[11]FINANCIALS!R$19</f>
        <v>10012.0554007705</v>
      </c>
      <c r="R11" s="95" t="n">
        <f aca="false">[11]FINANCIALS!S$19</f>
        <v>10183.1533209766</v>
      </c>
      <c r="S11" s="95" t="n">
        <f aca="false">[11]FINANCIALS!T$19</f>
        <v>10354.2512411827</v>
      </c>
      <c r="T11" s="95" t="n">
        <f aca="false">[11]FINANCIALS!U$19</f>
        <v>8298.19433578616</v>
      </c>
      <c r="U11" s="95" t="n">
        <f aca="false">[11]FINANCIALS!V$19</f>
        <v>8789.04175168838</v>
      </c>
      <c r="V11" s="95" t="n">
        <f aca="false">[11]FINANCIALS!W$19</f>
        <v>9472.11384003844</v>
      </c>
      <c r="W11" s="95" t="n">
        <f aca="false">[11]FINANCIALS!X$19</f>
        <v>9766.04103464473</v>
      </c>
      <c r="X11" s="95" t="n">
        <f aca="false">[11]FINANCIALS!Y$19</f>
        <v>5197.42026865939</v>
      </c>
      <c r="Y11" s="95" t="n">
        <f aca="false">[11]FINANCIALS!Z$19</f>
        <v>0</v>
      </c>
      <c r="AA11" s="96" t="n">
        <f aca="false">SUM(F11:Y11)</f>
        <v>168383.8726064</v>
      </c>
      <c r="AB11" s="97" t="n">
        <f aca="false">AA11*$C$60</f>
        <v>84191.9363032001</v>
      </c>
    </row>
    <row r="12" customFormat="false" ht="12.75" hidden="false" customHeight="false" outlineLevel="0" collapsed="false">
      <c r="A12" s="94" t="s">
        <v>98</v>
      </c>
      <c r="B12" s="90"/>
      <c r="C12" s="90"/>
      <c r="D12" s="81" t="n">
        <v>1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8200.39855084248</v>
      </c>
      <c r="F20" s="81" t="n">
        <f aca="false">SUM(F10:F19)</f>
        <v>8012.82481638199</v>
      </c>
      <c r="G20" s="81" t="n">
        <f aca="false">SUM(G10:G19)</f>
        <v>7924.17662581114</v>
      </c>
      <c r="H20" s="81" t="n">
        <f aca="false">SUM(H10:H19)</f>
        <v>7911.37089229096</v>
      </c>
      <c r="I20" s="81" t="n">
        <f aca="false">SUM(I10:I19)</f>
        <v>7889.56682112057</v>
      </c>
      <c r="J20" s="81" t="n">
        <f aca="false">SUM(J10:J19)</f>
        <v>8574.37536513639</v>
      </c>
      <c r="K20" s="81" t="n">
        <f aca="false">SUM(K10:K19)</f>
        <v>8793.47220418078</v>
      </c>
      <c r="L20" s="81" t="n">
        <f aca="false">SUM(L10:L19)</f>
        <v>9012.56904322517</v>
      </c>
      <c r="M20" s="81" t="n">
        <f aca="false">SUM(M10:M19)</f>
        <v>9231.66588226956</v>
      </c>
      <c r="N20" s="81" t="n">
        <f aca="false">SUM(N10:N19)</f>
        <v>9450.76272131394</v>
      </c>
      <c r="O20" s="81" t="n">
        <f aca="false">SUM(O10:O19)</f>
        <v>9669.85956035833</v>
      </c>
      <c r="P20" s="81" t="n">
        <f aca="false">SUM(P10:P19)</f>
        <v>9840.95748056443</v>
      </c>
      <c r="Q20" s="81" t="n">
        <f aca="false">SUM(Q10:Q19)</f>
        <v>10012.0554007705</v>
      </c>
      <c r="R20" s="81" t="n">
        <f aca="false">SUM(R10:R19)</f>
        <v>10183.1533209766</v>
      </c>
      <c r="S20" s="81" t="n">
        <f aca="false">SUM(S10:S19)</f>
        <v>10354.2512411827</v>
      </c>
      <c r="T20" s="81" t="n">
        <f aca="false">SUM(T10:T19)</f>
        <v>8298.19433578616</v>
      </c>
      <c r="U20" s="81" t="n">
        <f aca="false">SUM(U10:U19)</f>
        <v>8789.04175168838</v>
      </c>
      <c r="V20" s="81" t="n">
        <f aca="false">SUM(V10:V19)</f>
        <v>9472.11384003844</v>
      </c>
      <c r="W20" s="81" t="n">
        <f aca="false">SUM(W10:W19)</f>
        <v>9766.04103464473</v>
      </c>
      <c r="X20" s="81" t="n">
        <f aca="false">SUM(X10:X19)</f>
        <v>5197.42026865939</v>
      </c>
      <c r="Y20" s="81" t="n">
        <f aca="false">SUM(Y10:Y19)</f>
        <v>0</v>
      </c>
      <c r="AA20" s="96" t="n">
        <f aca="false">SUM(F20:Y20)</f>
        <v>168383.8726064</v>
      </c>
      <c r="AB20" s="97" t="n">
        <f aca="false">AA20*$C$60</f>
        <v>84191.9363032001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83.7469949784789</v>
      </c>
      <c r="F23" s="103" t="n">
        <f aca="false">F25/$C$1</f>
        <v>84.3553480045898</v>
      </c>
      <c r="G23" s="103" t="n">
        <f aca="false">G25/$C$1</f>
        <v>85.2809172798364</v>
      </c>
      <c r="H23" s="103" t="n">
        <f aca="false">H25/$C$1</f>
        <v>86.4555901557261</v>
      </c>
      <c r="I23" s="103" t="n">
        <f aca="false">I25/$C$1</f>
        <v>87.6277837051204</v>
      </c>
      <c r="J23" s="103" t="n">
        <f aca="false">J25/$C$1</f>
        <v>90.9240336500602</v>
      </c>
      <c r="K23" s="103" t="n">
        <f aca="false">K25/$C$1</f>
        <v>92.8619075617143</v>
      </c>
      <c r="L23" s="103" t="n">
        <f aca="false">L25/$C$1</f>
        <v>94.8255203981017</v>
      </c>
      <c r="M23" s="103" t="n">
        <f aca="false">M25/$C$1</f>
        <v>96.8153869377171</v>
      </c>
      <c r="N23" s="103" t="n">
        <f aca="false">N25/$C$1</f>
        <v>98.8320322546251</v>
      </c>
      <c r="O23" s="103" t="n">
        <f aca="false">O25/$C$1</f>
        <v>100.875991924371</v>
      </c>
      <c r="P23" s="103" t="n">
        <f aca="false">P25/$C$1</f>
        <v>102.805209425238</v>
      </c>
      <c r="Q23" s="103" t="n">
        <f aca="false">Q25/$C$1</f>
        <v>104.762844778798</v>
      </c>
      <c r="R23" s="103" t="n">
        <f aca="false">R25/$C$1</f>
        <v>106.749466342105</v>
      </c>
      <c r="S23" s="103" t="n">
        <f aca="false">S25/$C$1</f>
        <v>108.765653839354</v>
      </c>
      <c r="T23" s="103" t="n">
        <f aca="false">T25/$C$1</f>
        <v>104.533700841658</v>
      </c>
      <c r="U23" s="103" t="n">
        <f aca="false">U25/$C$1</f>
        <v>107.589983244084</v>
      </c>
      <c r="V23" s="103" t="n">
        <f aca="false">V25/$C$1</f>
        <v>111.219518141062</v>
      </c>
      <c r="W23" s="103" t="n">
        <f aca="false">W25/$C$1</f>
        <v>113.58444541939</v>
      </c>
      <c r="X23" s="103" t="n">
        <f aca="false">X25/$C$1</f>
        <v>58.1954824911413</v>
      </c>
      <c r="Y23" s="103" t="n">
        <f aca="false">Y25/$C$1</f>
        <v>0</v>
      </c>
      <c r="AA23" s="96" t="n">
        <f aca="false">SUM(F23:Y23)</f>
        <v>1837.06081639469</v>
      </c>
      <c r="AB23" s="97" t="n">
        <f aca="false">AA23*$C$60</f>
        <v>918.530408197347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SUM([11]FINANCIALS!F$22:F$24)+[11]FINANCIALS!F$27+[11]FINANCIALS!F$28+[11]FINANCIALS!F$30</f>
        <v>1172.4579296987</v>
      </c>
      <c r="F25" s="95" t="n">
        <f aca="false">SUM([11]FINANCIALS!G$22:G$24)+[11]FINANCIALS!G$27+[11]FINANCIALS!G$28+[11]FINANCIALS!G$30</f>
        <v>1180.97487206426</v>
      </c>
      <c r="G25" s="95" t="n">
        <f aca="false">SUM([11]FINANCIALS!H$22:H$24)+[11]FINANCIALS!H$27+[11]FINANCIALS!H$28+[11]FINANCIALS!H$30</f>
        <v>1193.93284191771</v>
      </c>
      <c r="H25" s="95" t="n">
        <f aca="false">SUM([11]FINANCIALS!I$22:I$24)+[11]FINANCIALS!I$27+[11]FINANCIALS!I$28+[11]FINANCIALS!I$30</f>
        <v>1210.37826218017</v>
      </c>
      <c r="I25" s="95" t="n">
        <f aca="false">SUM([11]FINANCIALS!J$22:J$24)+[11]FINANCIALS!J$27+[11]FINANCIALS!J$28+[11]FINANCIALS!J$30</f>
        <v>1226.78897187169</v>
      </c>
      <c r="J25" s="95" t="n">
        <f aca="false">SUM([11]FINANCIALS!K$22:K$24)+[11]FINANCIALS!K$27+[11]FINANCIALS!K$28+[11]FINANCIALS!K$30</f>
        <v>1272.93647110084</v>
      </c>
      <c r="K25" s="95" t="n">
        <f aca="false">SUM([11]FINANCIALS!L$22:L$24)+[11]FINANCIALS!L$27+[11]FINANCIALS!L$28+[11]FINANCIALS!L$30</f>
        <v>1300.066705864</v>
      </c>
      <c r="L25" s="95" t="n">
        <f aca="false">SUM([11]FINANCIALS!M$22:M$24)+[11]FINANCIALS!M$27+[11]FINANCIALS!M$28+[11]FINANCIALS!M$30</f>
        <v>1327.55728557342</v>
      </c>
      <c r="M25" s="95" t="n">
        <f aca="false">SUM([11]FINANCIALS!N$22:N$24)+[11]FINANCIALS!N$27+[11]FINANCIALS!N$28+[11]FINANCIALS!N$30</f>
        <v>1355.41541712804</v>
      </c>
      <c r="N25" s="95" t="n">
        <f aca="false">SUM([11]FINANCIALS!O$22:O$24)+[11]FINANCIALS!O$27+[11]FINANCIALS!O$28+[11]FINANCIALS!O$30</f>
        <v>1383.64845156475</v>
      </c>
      <c r="O25" s="95" t="n">
        <f aca="false">SUM([11]FINANCIALS!P$22:P$24)+[11]FINANCIALS!P$27+[11]FINANCIALS!P$28+[11]FINANCIALS!P$30</f>
        <v>1412.2638869412</v>
      </c>
      <c r="P25" s="95" t="n">
        <f aca="false">SUM([11]FINANCIALS!Q$22:Q$24)+[11]FINANCIALS!Q$27+[11]FINANCIALS!Q$28+[11]FINANCIALS!Q$30</f>
        <v>1439.27293195334</v>
      </c>
      <c r="Q25" s="95" t="n">
        <f aca="false">SUM([11]FINANCIALS!R$22:R$24)+[11]FINANCIALS!R$27+[11]FINANCIALS!R$28+[11]FINANCIALS!R$30</f>
        <v>1466.67982690318</v>
      </c>
      <c r="R25" s="95" t="n">
        <f aca="false">SUM([11]FINANCIALS!S$22:S$24)+[11]FINANCIALS!S$27+[11]FINANCIALS!S$28+[11]FINANCIALS!S$30</f>
        <v>1494.49252878947</v>
      </c>
      <c r="S25" s="95" t="n">
        <f aca="false">SUM([11]FINANCIALS!T$22:T$24)+[11]FINANCIALS!T$27+[11]FINANCIALS!T$28+[11]FINANCIALS!T$30</f>
        <v>1522.71915375096</v>
      </c>
      <c r="T25" s="95" t="n">
        <f aca="false">SUM([11]FINANCIALS!U$22:U$24)+[11]FINANCIALS!U$27+[11]FINANCIALS!U$28+[11]FINANCIALS!U$30</f>
        <v>1463.47181178321</v>
      </c>
      <c r="U25" s="95" t="n">
        <f aca="false">SUM([11]FINANCIALS!V$22:V$24)+[11]FINANCIALS!V$27+[11]FINANCIALS!V$28+[11]FINANCIALS!V$30</f>
        <v>1506.25976541717</v>
      </c>
      <c r="V25" s="95" t="n">
        <f aca="false">SUM([11]FINANCIALS!W$22:W$24)+[11]FINANCIALS!W$27+[11]FINANCIALS!W$28+[11]FINANCIALS!W$30</f>
        <v>1557.07325397487</v>
      </c>
      <c r="W25" s="95" t="n">
        <f aca="false">SUM([11]FINANCIALS!X$22:X$24)+[11]FINANCIALS!X$27+[11]FINANCIALS!X$28+[11]FINANCIALS!X$30</f>
        <v>1590.18223587146</v>
      </c>
      <c r="X25" s="95" t="n">
        <f aca="false">SUM([11]FINANCIALS!Y$22:Y$24)+[11]FINANCIALS!Y$27+[11]FINANCIALS!Y$28+[11]FINANCIALS!Y$30</f>
        <v>814.736754875979</v>
      </c>
      <c r="Y25" s="95" t="n">
        <f aca="false">SUM([11]FINANCIALS!Z$22:Z$24)+[11]FINANCIALS!Z$27+[11]FINANCIALS!Z$28+[11]FINANCIALS!Z$30</f>
        <v>0</v>
      </c>
      <c r="AA25" s="96" t="n">
        <f aca="false">SUM(F25:Y25)</f>
        <v>25718.8514295257</v>
      </c>
      <c r="AB25" s="97" t="n">
        <f aca="false">AA25*$C$60</f>
        <v>12859.4257147629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 t="n">
        <f aca="false">[11]FINANCIALS!F$29</f>
        <v>130.5651</v>
      </c>
      <c r="F28" s="95" t="n">
        <f aca="false">[11]FINANCIALS!G$29</f>
        <v>130.5651</v>
      </c>
      <c r="G28" s="95" t="n">
        <f aca="false">[11]FINANCIALS!H$29</f>
        <v>130.5651</v>
      </c>
      <c r="H28" s="95" t="n">
        <f aca="false">[11]FINANCIALS!I$29</f>
        <v>130.5651</v>
      </c>
      <c r="I28" s="95" t="n">
        <f aca="false">[11]FINANCIALS!J$29</f>
        <v>130.5651</v>
      </c>
      <c r="J28" s="95" t="n">
        <f aca="false">[11]FINANCIALS!K$29</f>
        <v>130.5651</v>
      </c>
      <c r="K28" s="95" t="n">
        <f aca="false">[11]FINANCIALS!L$29</f>
        <v>130.5651</v>
      </c>
      <c r="L28" s="95" t="n">
        <f aca="false">[11]FINANCIALS!M$29</f>
        <v>130.5651</v>
      </c>
      <c r="M28" s="95" t="n">
        <f aca="false">[11]FINANCIALS!N$29</f>
        <v>130.5651</v>
      </c>
      <c r="N28" s="95" t="n">
        <f aca="false">[11]FINANCIALS!O$29</f>
        <v>130.5651</v>
      </c>
      <c r="O28" s="95" t="n">
        <f aca="false">[11]FINANCIALS!P$29</f>
        <v>130.5651</v>
      </c>
      <c r="P28" s="95" t="n">
        <f aca="false">[11]FINANCIALS!Q$29</f>
        <v>130.5651</v>
      </c>
      <c r="Q28" s="95" t="n">
        <f aca="false">[11]FINANCIALS!R$29</f>
        <v>130.5651</v>
      </c>
      <c r="R28" s="95" t="n">
        <f aca="false">[11]FINANCIALS!S$29</f>
        <v>130.5651</v>
      </c>
      <c r="S28" s="95" t="n">
        <f aca="false">[11]FINANCIALS!T$29</f>
        <v>130.5651</v>
      </c>
      <c r="T28" s="95" t="n">
        <f aca="false">[11]FINANCIALS!U$29</f>
        <v>130.5651</v>
      </c>
      <c r="U28" s="95" t="n">
        <f aca="false">[11]FINANCIALS!V$29</f>
        <v>130.5651</v>
      </c>
      <c r="V28" s="95" t="n">
        <f aca="false">[11]FINANCIALS!W$29</f>
        <v>130.5651</v>
      </c>
      <c r="W28" s="95" t="n">
        <f aca="false">[11]FINANCIALS!X$29</f>
        <v>130.5651</v>
      </c>
      <c r="X28" s="95" t="n">
        <f aca="false">[11]FINANCIALS!Y$29</f>
        <v>64.3882684931507</v>
      </c>
      <c r="Y28" s="95" t="n">
        <f aca="false">[11]FINANCIALS!Z$29</f>
        <v>0</v>
      </c>
      <c r="AA28" s="96" t="n">
        <f aca="false">SUM(F28:Y28)</f>
        <v>2414.56006849315</v>
      </c>
      <c r="AB28" s="97" t="n">
        <f aca="false">AA28*$C$60</f>
        <v>1207.28003424658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 t="n">
        <f aca="false">[11]FINANCIALS!F$32+[11]FINANCIALS!F$34+[11]FINANCIALS!F$35+[11]FINANCIALS!F$36</f>
        <v>84.6928832975469</v>
      </c>
      <c r="F29" s="95" t="n">
        <f aca="false">[11]FINANCIALS!G$32+[11]FINANCIALS!G$34+[11]FINANCIALS!G$35+[11]FINANCIALS!G$36</f>
        <v>139.3673176816</v>
      </c>
      <c r="G29" s="95" t="n">
        <f aca="false">[11]FINANCIALS!H$32+[11]FINANCIALS!H$34+[11]FINANCIALS!H$35+[11]FINANCIALS!H$36</f>
        <v>141.347529567178</v>
      </c>
      <c r="H29" s="95" t="n">
        <f aca="false">[11]FINANCIALS!I$32+[11]FINANCIALS!I$34+[11]FINANCIALS!I$35+[11]FINANCIALS!I$36</f>
        <v>143.619744348802</v>
      </c>
      <c r="I29" s="95" t="n">
        <f aca="false">[11]FINANCIALS!J$32+[11]FINANCIALS!J$34+[11]FINANCIALS!J$35+[11]FINANCIALS!J$36</f>
        <v>145.908974470491</v>
      </c>
      <c r="J29" s="95" t="n">
        <f aca="false">[11]FINANCIALS!K$32+[11]FINANCIALS!K$34+[11]FINANCIALS!K$35+[11]FINANCIALS!K$36</f>
        <v>150.543250609663</v>
      </c>
      <c r="K29" s="95" t="n">
        <f aca="false">[11]FINANCIALS!L$32+[11]FINANCIALS!L$34+[11]FINANCIALS!L$35+[11]FINANCIALS!L$36</f>
        <v>153.711219183445</v>
      </c>
      <c r="L29" s="95" t="n">
        <f aca="false">[11]FINANCIALS!M$32+[11]FINANCIALS!M$34+[11]FINANCIALS!M$35+[11]FINANCIALS!M$36</f>
        <v>156.928297448007</v>
      </c>
      <c r="M29" s="95" t="n">
        <f aca="false">[11]FINANCIALS!N$32+[11]FINANCIALS!N$34+[11]FINANCIALS!N$35+[11]FINANCIALS!N$36</f>
        <v>160.195467597163</v>
      </c>
      <c r="N29" s="95" t="n">
        <f aca="false">[11]FINANCIALS!O$32+[11]FINANCIALS!O$34+[11]FINANCIALS!O$35+[11]FINANCIALS!O$36</f>
        <v>163.513731468606</v>
      </c>
      <c r="O29" s="95" t="n">
        <f aca="false">[11]FINANCIALS!P$32+[11]FINANCIALS!P$34+[11]FINANCIALS!P$35+[11]FINANCIALS!P$36</f>
        <v>166.884110936782</v>
      </c>
      <c r="P29" s="95" t="n">
        <f aca="false">[11]FINANCIALS!Q$32+[11]FINANCIALS!Q$34+[11]FINANCIALS!Q$35+[11]FINANCIALS!Q$36</f>
        <v>170.151559966983</v>
      </c>
      <c r="Q29" s="95" t="n">
        <f aca="false">[11]FINANCIALS!R$32+[11]FINANCIALS!R$34+[11]FINANCIALS!R$35+[11]FINANCIALS!R$36</f>
        <v>173.473230064024</v>
      </c>
      <c r="R29" s="95" t="n">
        <f aca="false">[11]FINANCIALS!S$32+[11]FINANCIALS!S$34+[11]FINANCIALS!S$35+[11]FINANCIALS!S$36</f>
        <v>176.850205649243</v>
      </c>
      <c r="S29" s="95" t="n">
        <f aca="false">[11]FINANCIALS!T$32+[11]FINANCIALS!T$34+[11]FINANCIALS!T$35+[11]FINANCIALS!T$36</f>
        <v>180.283592832402</v>
      </c>
      <c r="T29" s="95" t="n">
        <f aca="false">[11]FINANCIALS!U$32+[11]FINANCIALS!U$34+[11]FINANCIALS!U$35+[11]FINANCIALS!U$36</f>
        <v>184.679875568277</v>
      </c>
      <c r="U29" s="95" t="n">
        <f aca="false">[11]FINANCIALS!V$32+[11]FINANCIALS!V$34+[11]FINANCIALS!V$35+[11]FINANCIALS!V$36</f>
        <v>190.028605755147</v>
      </c>
      <c r="V29" s="95" t="n">
        <f aca="false">[11]FINANCIALS!W$32+[11]FINANCIALS!W$34+[11]FINANCIALS!W$35+[11]FINANCIALS!W$36</f>
        <v>195.302983697283</v>
      </c>
      <c r="W29" s="95" t="n">
        <f aca="false">[11]FINANCIALS!X$32+[11]FINANCIALS!X$34+[11]FINANCIALS!X$35+[11]FINANCIALS!X$36</f>
        <v>200.638423367228</v>
      </c>
      <c r="X29" s="95" t="n">
        <f aca="false">[11]FINANCIALS!Y$32+[11]FINANCIALS!Y$34+[11]FINANCIALS!Y$35+[11]FINANCIALS!Y$36</f>
        <v>79.8894173143037</v>
      </c>
      <c r="Y29" s="95" t="n">
        <f aca="false">[11]FINANCIALS!Z$32+[11]FINANCIALS!Z$34+[11]FINANCIALS!Z$35+[11]FINANCIALS!Z$36</f>
        <v>0</v>
      </c>
      <c r="AA29" s="96" t="n">
        <f aca="false">SUM(F29:Y29)</f>
        <v>3073.31753752663</v>
      </c>
      <c r="AB29" s="97" t="n">
        <f aca="false">AA29*$C$60</f>
        <v>1536.65876876331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 t="n">
        <f aca="false">SUM([11]FINANCIALS!F$25:F$26)</f>
        <v>467.442662758123</v>
      </c>
      <c r="F31" s="95" t="n">
        <f aca="false">SUM([11]FINANCIALS!G$25:G$26)</f>
        <v>401.53256656881</v>
      </c>
      <c r="G31" s="95" t="n">
        <f aca="false">SUM([11]FINANCIALS!H$25:H$26)</f>
        <v>350.902292871385</v>
      </c>
      <c r="H31" s="95" t="n">
        <f aca="false">SUM([11]FINANCIALS!I$25:I$26)</f>
        <v>305.369025100654</v>
      </c>
      <c r="I31" s="95" t="n">
        <f aca="false">SUM([11]FINANCIALS!J$25:J$26)</f>
        <v>259.841410068056</v>
      </c>
      <c r="J31" s="95" t="n">
        <f aca="false">SUM([11]FINANCIALS!K$25:K$26)</f>
        <v>193.953712767525</v>
      </c>
      <c r="K31" s="95" t="n">
        <f aca="false">SUM([11]FINANCIALS!L$25:L$26)</f>
        <v>173.895042588902</v>
      </c>
      <c r="L31" s="95" t="n">
        <f aca="false">SUM([11]FINANCIALS!M$25:M$26)</f>
        <v>169.116746249712</v>
      </c>
      <c r="M31" s="95" t="n">
        <f aca="false">SUM([11]FINANCIALS!N$25:N$26)</f>
        <v>169.436017936042</v>
      </c>
      <c r="N31" s="95" t="n">
        <f aca="false">SUM([11]FINANCIALS!O$25:O$26)</f>
        <v>169.761515420255</v>
      </c>
      <c r="O31" s="95" t="n">
        <f aca="false">SUM([11]FINANCIALS!P$25:P$26)</f>
        <v>170.09336010541</v>
      </c>
      <c r="P31" s="95" t="n">
        <f aca="false">SUM([11]FINANCIALS!Q$25:Q$26)</f>
        <v>170.431675761926</v>
      </c>
      <c r="Q31" s="95" t="n">
        <f aca="false">SUM([11]FINANCIALS!R$25:R$26)</f>
        <v>170.776588573744</v>
      </c>
      <c r="R31" s="95" t="n">
        <f aca="false">SUM([11]FINANCIALS!S$25:S$26)</f>
        <v>171.128227185392</v>
      </c>
      <c r="S31" s="95" t="n">
        <f aca="false">SUM([11]FINANCIALS!T$25:T$26)</f>
        <v>171.486722749967</v>
      </c>
      <c r="T31" s="95" t="n">
        <f aca="false">SUM([11]FINANCIALS!U$25:U$26)</f>
        <v>171.852208978052</v>
      </c>
      <c r="U31" s="95" t="n">
        <f aca="false">SUM([11]FINANCIALS!V$25:V$26)</f>
        <v>172.224822187584</v>
      </c>
      <c r="V31" s="95" t="n">
        <f aca="false">SUM([11]FINANCIALS!W$25:W$26)</f>
        <v>172.604701354702</v>
      </c>
      <c r="W31" s="95" t="n">
        <f aca="false">SUM([11]FINANCIALS!X$25:X$26)</f>
        <v>172.991988165579</v>
      </c>
      <c r="X31" s="95" t="n">
        <f aca="false">SUM([11]FINANCIALS!Y$25:Y$26)</f>
        <v>85.5058325273104</v>
      </c>
      <c r="Y31" s="95" t="n">
        <f aca="false">SUM([11]FINANCIALS!Z$25:Z$26)</f>
        <v>0</v>
      </c>
      <c r="AA31" s="96" t="n">
        <f aca="false">SUM(F31:Y31)</f>
        <v>3822.90445716101</v>
      </c>
      <c r="AB31" s="97" t="n">
        <f aca="false">AA31*$C$60</f>
        <v>1911.4522285805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 t="n">
        <f aca="false">[11]FINANCIALS!F$33</f>
        <v>51</v>
      </c>
      <c r="F34" s="95" t="n">
        <f aca="false">[11]FINANCIALS!G$33</f>
        <v>52.02</v>
      </c>
      <c r="G34" s="95" t="n">
        <f aca="false">[11]FINANCIALS!H$33</f>
        <v>53.0604</v>
      </c>
      <c r="H34" s="95" t="n">
        <f aca="false">[11]FINANCIALS!I$33</f>
        <v>54.121608</v>
      </c>
      <c r="I34" s="95" t="n">
        <f aca="false">[11]FINANCIALS!J$33</f>
        <v>55.20404016</v>
      </c>
      <c r="J34" s="95" t="n">
        <f aca="false">[11]FINANCIALS!K$33</f>
        <v>56.3081209632</v>
      </c>
      <c r="K34" s="95" t="n">
        <f aca="false">[11]FINANCIALS!L$33</f>
        <v>57.434283382464</v>
      </c>
      <c r="L34" s="95" t="n">
        <f aca="false">[11]FINANCIALS!M$33</f>
        <v>58.5829690501133</v>
      </c>
      <c r="M34" s="95" t="n">
        <f aca="false">[11]FINANCIALS!N$33</f>
        <v>59.7546284311156</v>
      </c>
      <c r="N34" s="95" t="n">
        <f aca="false">[11]FINANCIALS!O$33</f>
        <v>60.9497209997379</v>
      </c>
      <c r="O34" s="95" t="n">
        <f aca="false">[11]FINANCIALS!P$33</f>
        <v>62.1687154197326</v>
      </c>
      <c r="P34" s="95" t="n">
        <f aca="false">[11]FINANCIALS!Q$33</f>
        <v>63.4120897281273</v>
      </c>
      <c r="Q34" s="95" t="n">
        <f aca="false">[11]FINANCIALS!R$33</f>
        <v>64.6803315226898</v>
      </c>
      <c r="R34" s="95" t="n">
        <f aca="false">[11]FINANCIALS!S$33</f>
        <v>65.9739381531436</v>
      </c>
      <c r="S34" s="95" t="n">
        <f aca="false">[11]FINANCIALS!T$33</f>
        <v>67.2934169162065</v>
      </c>
      <c r="T34" s="95" t="n">
        <f aca="false">[11]FINANCIALS!U$33</f>
        <v>68.6392852545306</v>
      </c>
      <c r="U34" s="95" t="n">
        <f aca="false">[11]FINANCIALS!V$33</f>
        <v>70.0120709596213</v>
      </c>
      <c r="V34" s="95" t="n">
        <f aca="false">[11]FINANCIALS!W$33</f>
        <v>71.4123123788137</v>
      </c>
      <c r="W34" s="95" t="n">
        <f aca="false">[11]FINANCIALS!X$33</f>
        <v>72.84055862639</v>
      </c>
      <c r="X34" s="95" t="n">
        <f aca="false">[11]FINANCIALS!Y$33</f>
        <v>36.6397988049457</v>
      </c>
      <c r="Y34" s="95" t="n">
        <f aca="false">[11]FINANCIALS!Z$33</f>
        <v>0</v>
      </c>
      <c r="AA34" s="96" t="n">
        <f aca="false">SUM(F34:Y34)</f>
        <v>1150.50828875083</v>
      </c>
      <c r="AB34" s="97" t="n">
        <f aca="false">AA34*$C$60</f>
        <v>575.254144375416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 t="n">
        <f aca="false">E37-E36</f>
        <v>-1905.92612868928</v>
      </c>
      <c r="E36" s="81" t="n">
        <f aca="false">SUM(E24:E35)</f>
        <v>1906.15857575437</v>
      </c>
      <c r="F36" s="81" t="n">
        <f aca="false">SUM(F24:F35)</f>
        <v>1904.45985631467</v>
      </c>
      <c r="G36" s="81" t="n">
        <f aca="false">SUM(G24:G35)</f>
        <v>1869.80816435627</v>
      </c>
      <c r="H36" s="81" t="n">
        <f aca="false">SUM(H24:H35)</f>
        <v>1844.05373962962</v>
      </c>
      <c r="I36" s="81" t="n">
        <f aca="false">SUM(I24:I35)</f>
        <v>1818.30849657023</v>
      </c>
      <c r="J36" s="81" t="n">
        <f aca="false">SUM(J24:J35)</f>
        <v>1804.30665544123</v>
      </c>
      <c r="K36" s="81" t="n">
        <f aca="false">SUM(K24:K35)</f>
        <v>1815.67235101881</v>
      </c>
      <c r="L36" s="81" t="n">
        <f aca="false">SUM(L24:L35)</f>
        <v>1842.75039832126</v>
      </c>
      <c r="M36" s="81" t="n">
        <f aca="false">SUM(M24:M35)</f>
        <v>1875.36663109236</v>
      </c>
      <c r="N36" s="81" t="n">
        <f aca="false">SUM(N24:N35)</f>
        <v>1908.43851945335</v>
      </c>
      <c r="O36" s="81" t="n">
        <f aca="false">SUM(O24:O35)</f>
        <v>1941.97517340312</v>
      </c>
      <c r="P36" s="81" t="n">
        <f aca="false">SUM(P24:P35)</f>
        <v>1973.83335741037</v>
      </c>
      <c r="Q36" s="81" t="n">
        <f aca="false">SUM(Q24:Q35)</f>
        <v>2006.17507706364</v>
      </c>
      <c r="R36" s="81" t="n">
        <f aca="false">SUM(R24:R35)</f>
        <v>2039.00999977725</v>
      </c>
      <c r="S36" s="81" t="n">
        <f aca="false">SUM(S24:S35)</f>
        <v>2072.34798624953</v>
      </c>
      <c r="T36" s="81" t="n">
        <f aca="false">SUM(T24:T35)</f>
        <v>2019.20828158407</v>
      </c>
      <c r="U36" s="81" t="n">
        <f aca="false">SUM(U24:U35)</f>
        <v>2069.09036431952</v>
      </c>
      <c r="V36" s="81" t="n">
        <f aca="false">SUM(V24:V35)</f>
        <v>2126.95835140567</v>
      </c>
      <c r="W36" s="81" t="n">
        <f aca="false">SUM(W24:W35)</f>
        <v>2167.21830603066</v>
      </c>
      <c r="X36" s="81" t="n">
        <f aca="false">SUM(X24:X35)</f>
        <v>1081.16007201569</v>
      </c>
      <c r="Y36" s="81" t="n">
        <f aca="false">SUM(Y24:Y35)</f>
        <v>0</v>
      </c>
      <c r="AA36" s="96" t="n">
        <f aca="false">SUM(F36:Y36)</f>
        <v>36180.1417814573</v>
      </c>
      <c r="AB36" s="97" t="n">
        <f aca="false">AA36*$C$60</f>
        <v>18090.0708907287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0.232447065095213</v>
      </c>
      <c r="F37" s="104" t="n">
        <f aca="false">F36/F20</f>
        <v>0.237676462415733</v>
      </c>
      <c r="G37" s="104" t="n">
        <f aca="false">G36/G20</f>
        <v>0.235962454227208</v>
      </c>
      <c r="H37" s="104" t="n">
        <f aca="false">H36/H20</f>
        <v>0.233089026508227</v>
      </c>
      <c r="I37" s="104" t="n">
        <f aca="false">I36/I20</f>
        <v>0.230470003968098</v>
      </c>
      <c r="J37" s="104" t="n">
        <f aca="false">J36/J20</f>
        <v>0.210430098824176</v>
      </c>
      <c r="K37" s="104" t="n">
        <f aca="false">K36/K20</f>
        <v>0.206479569032534</v>
      </c>
      <c r="L37" s="104" t="n">
        <f aca="false">L36/L20</f>
        <v>0.204464497246373</v>
      </c>
      <c r="M37" s="104" t="n">
        <f aca="false">M36/M20</f>
        <v>0.203144985423943</v>
      </c>
      <c r="N37" s="104" t="n">
        <f aca="false">N36/N20</f>
        <v>0.201934867664101</v>
      </c>
      <c r="O37" s="104" t="n">
        <f aca="false">O36/O20</f>
        <v>0.200827650213687</v>
      </c>
      <c r="P37" s="104" t="n">
        <f aca="false">P36/P20</f>
        <v>0.200573304102637</v>
      </c>
      <c r="Q37" s="104" t="n">
        <f aca="false">Q36/Q20</f>
        <v>0.200375946472414</v>
      </c>
      <c r="R37" s="104" t="n">
        <f aca="false">R36/R20</f>
        <v>0.200233654105652</v>
      </c>
      <c r="S37" s="104" t="n">
        <f aca="false">S36/S20</f>
        <v>0.200144649572248</v>
      </c>
      <c r="T37" s="104" t="n">
        <f aca="false">T36/T20</f>
        <v>0.243331042860275</v>
      </c>
      <c r="U37" s="104" t="n">
        <f aca="false">U36/U20</f>
        <v>0.235417059421984</v>
      </c>
      <c r="V37" s="104" t="n">
        <f aca="false">V36/V20</f>
        <v>0.224549492048444</v>
      </c>
      <c r="W37" s="104" t="n">
        <f aca="false">W36/W20</f>
        <v>0.221913700581691</v>
      </c>
      <c r="X37" s="104" t="n">
        <f aca="false">X36/X20</f>
        <v>0.208018596944164</v>
      </c>
      <c r="Y37" s="104" t="e">
        <f aca="false">Y36/Y20</f>
        <v>#DIV/0!</v>
      </c>
      <c r="AA37" s="96" t="e">
        <f aca="false">SUM(F37:Y37)</f>
        <v>#DIV/0!</v>
      </c>
      <c r="AB37" s="97" t="e">
        <f aca="false">AA37*$C$60</f>
        <v>#DIV/0!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6294.23997508811</v>
      </c>
      <c r="F39" s="105" t="n">
        <f aca="false">F20-F36</f>
        <v>6108.36496006733</v>
      </c>
      <c r="G39" s="105" t="n">
        <f aca="false">G20-G36</f>
        <v>6054.36846145487</v>
      </c>
      <c r="H39" s="105" t="n">
        <f aca="false">H20-H36</f>
        <v>6067.31715266134</v>
      </c>
      <c r="I39" s="105" t="n">
        <f aca="false">I20-I36</f>
        <v>6071.25832455034</v>
      </c>
      <c r="J39" s="105" t="n">
        <f aca="false">J20-J36</f>
        <v>6770.06870969516</v>
      </c>
      <c r="K39" s="105" t="n">
        <f aca="false">K20-K36</f>
        <v>6977.79985316197</v>
      </c>
      <c r="L39" s="105" t="n">
        <f aca="false">L20-L36</f>
        <v>7169.81864490391</v>
      </c>
      <c r="M39" s="105" t="n">
        <f aca="false">M20-M36</f>
        <v>7356.2992511772</v>
      </c>
      <c r="N39" s="105" t="n">
        <f aca="false">N20-N36</f>
        <v>7542.32420186059</v>
      </c>
      <c r="O39" s="105" t="n">
        <f aca="false">O20-O36</f>
        <v>7727.88438695521</v>
      </c>
      <c r="P39" s="105" t="n">
        <f aca="false">P20-P36</f>
        <v>7867.12412315406</v>
      </c>
      <c r="Q39" s="105" t="n">
        <f aca="false">Q20-Q36</f>
        <v>8005.88032370689</v>
      </c>
      <c r="R39" s="105" t="n">
        <f aca="false">R20-R36</f>
        <v>8144.14332119938</v>
      </c>
      <c r="S39" s="105" t="n">
        <f aca="false">S20-S36</f>
        <v>8281.9032549332</v>
      </c>
      <c r="T39" s="105" t="n">
        <f aca="false">T20-T36</f>
        <v>6278.98605420209</v>
      </c>
      <c r="U39" s="105" t="n">
        <f aca="false">U20-U36</f>
        <v>6719.95138736885</v>
      </c>
      <c r="V39" s="105" t="n">
        <f aca="false">V20-V36</f>
        <v>7345.15548863277</v>
      </c>
      <c r="W39" s="105" t="n">
        <f aca="false">W20-W36</f>
        <v>7598.82272861407</v>
      </c>
      <c r="X39" s="105" t="n">
        <f aca="false">X20-X36</f>
        <v>4116.2601966437</v>
      </c>
      <c r="Y39" s="105" t="n">
        <f aca="false">Y20-Y36</f>
        <v>0</v>
      </c>
      <c r="Z39" s="106"/>
      <c r="AA39" s="96" t="n">
        <f aca="false">SUM(F39:Y39)</f>
        <v>132203.730824943</v>
      </c>
      <c r="AB39" s="97" t="n">
        <f aca="false">AA39*$C$60</f>
        <v>66101.8654124715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2934</v>
      </c>
      <c r="G41" s="81" t="n">
        <f aca="false">+G109</f>
        <v>2934</v>
      </c>
      <c r="H41" s="81" t="n">
        <f aca="false">+H109</f>
        <v>2934</v>
      </c>
      <c r="I41" s="81" t="n">
        <f aca="false">+I109</f>
        <v>2934</v>
      </c>
      <c r="J41" s="81" t="n">
        <f aca="false">+J109</f>
        <v>2934</v>
      </c>
      <c r="K41" s="81" t="n">
        <f aca="false">+K109</f>
        <v>2934</v>
      </c>
      <c r="L41" s="81" t="n">
        <f aca="false">+L109</f>
        <v>2934</v>
      </c>
      <c r="M41" s="81" t="n">
        <f aca="false">+M109</f>
        <v>2934</v>
      </c>
      <c r="N41" s="81" t="n">
        <f aca="false">+N109</f>
        <v>2934</v>
      </c>
      <c r="O41" s="81" t="n">
        <f aca="false">+O109</f>
        <v>2934</v>
      </c>
      <c r="P41" s="81" t="n">
        <f aca="false">+P109</f>
        <v>2934</v>
      </c>
      <c r="Q41" s="81" t="n">
        <f aca="false">+Q109</f>
        <v>2934</v>
      </c>
      <c r="R41" s="81" t="n">
        <f aca="false">+R109</f>
        <v>2934</v>
      </c>
      <c r="S41" s="81" t="n">
        <f aca="false">+S109</f>
        <v>2934</v>
      </c>
      <c r="T41" s="81" t="n">
        <f aca="false">+T109</f>
        <v>2934</v>
      </c>
      <c r="U41" s="81" t="n">
        <f aca="false">+U109</f>
        <v>2934</v>
      </c>
      <c r="V41" s="81" t="n">
        <f aca="false">+V109</f>
        <v>2934</v>
      </c>
      <c r="W41" s="81" t="n">
        <f aca="false">+W109</f>
        <v>2934</v>
      </c>
      <c r="X41" s="81" t="n">
        <f aca="false">+X109</f>
        <v>2934</v>
      </c>
      <c r="Y41" s="81" t="n">
        <f aca="false">+Y109</f>
        <v>0</v>
      </c>
      <c r="AA41" s="96" t="n">
        <f aca="false">SUM(F41:Y41)</f>
        <v>55746</v>
      </c>
      <c r="AB41" s="97" t="n">
        <f aca="false">AA41*$C$60</f>
        <v>27873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6294.23997508811</v>
      </c>
      <c r="F44" s="105" t="n">
        <f aca="false">F39-F41</f>
        <v>3174.36496006733</v>
      </c>
      <c r="G44" s="105" t="n">
        <f aca="false">G39-G41</f>
        <v>3120.36846145487</v>
      </c>
      <c r="H44" s="105" t="n">
        <f aca="false">H39-H41</f>
        <v>3133.31715266134</v>
      </c>
      <c r="I44" s="105" t="n">
        <f aca="false">I39-I41</f>
        <v>3137.25832455034</v>
      </c>
      <c r="J44" s="105" t="n">
        <f aca="false">J39-J41</f>
        <v>3836.06870969516</v>
      </c>
      <c r="K44" s="105" t="n">
        <f aca="false">K39-K41</f>
        <v>4043.79985316197</v>
      </c>
      <c r="L44" s="105" t="n">
        <f aca="false">L39-L41</f>
        <v>4235.81864490391</v>
      </c>
      <c r="M44" s="105" t="n">
        <f aca="false">M39-M41</f>
        <v>4422.2992511772</v>
      </c>
      <c r="N44" s="105" t="n">
        <f aca="false">N39-N41</f>
        <v>4608.32420186059</v>
      </c>
      <c r="O44" s="105" t="n">
        <f aca="false">O39-O41</f>
        <v>4793.88438695521</v>
      </c>
      <c r="P44" s="105" t="n">
        <f aca="false">P39-P41</f>
        <v>4933.12412315406</v>
      </c>
      <c r="Q44" s="105" t="n">
        <f aca="false">Q39-Q41</f>
        <v>5071.88032370689</v>
      </c>
      <c r="R44" s="105" t="n">
        <f aca="false">R39-R41</f>
        <v>5210.14332119938</v>
      </c>
      <c r="S44" s="105" t="n">
        <f aca="false">S39-S41</f>
        <v>5347.9032549332</v>
      </c>
      <c r="T44" s="105" t="n">
        <f aca="false">T39-T41</f>
        <v>3344.98605420209</v>
      </c>
      <c r="U44" s="105" t="n">
        <f aca="false">U39-U41</f>
        <v>3785.95138736885</v>
      </c>
      <c r="V44" s="105" t="n">
        <f aca="false">V39-V41</f>
        <v>4411.15548863277</v>
      </c>
      <c r="W44" s="105" t="n">
        <f aca="false">W39-W41</f>
        <v>4664.82272861407</v>
      </c>
      <c r="X44" s="105" t="n">
        <f aca="false">X39-X41</f>
        <v>1182.2601966437</v>
      </c>
      <c r="Y44" s="105" t="n">
        <f aca="false">Y39-Y41</f>
        <v>0</v>
      </c>
      <c r="Z44" s="106"/>
      <c r="AA44" s="96" t="n">
        <f aca="false">SUM(F44:Y44)</f>
        <v>76457.7308249429</v>
      </c>
      <c r="AB44" s="97" t="n">
        <f aca="false">AA44*$C$60</f>
        <v>38228.8654124715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/>
      <c r="C46" s="91"/>
      <c r="D46" s="81"/>
      <c r="E46" s="95" t="n">
        <f aca="false">-[11]FINANCIALS!F$45</f>
        <v>3655.068</v>
      </c>
      <c r="F46" s="95" t="n">
        <f aca="false">-[11]FINANCIALS!G$45</f>
        <v>3077.39792604228</v>
      </c>
      <c r="G46" s="95" t="n">
        <f aca="false">-[11]FINANCIALS!H$45</f>
        <v>2963.3557414873</v>
      </c>
      <c r="H46" s="95" t="n">
        <f aca="false">-[11]FINANCIALS!I$45</f>
        <v>2844.99612738296</v>
      </c>
      <c r="I46" s="95" t="n">
        <f aca="false">-[11]FINANCIALS!J$45</f>
        <v>2723.19288936511</v>
      </c>
      <c r="J46" s="95" t="n">
        <f aca="false">-[11]FINANCIALS!K$45</f>
        <v>2587.18523084577</v>
      </c>
      <c r="K46" s="95" t="n">
        <f aca="false">-[11]FINANCIALS!L$45</f>
        <v>2416.2688557591</v>
      </c>
      <c r="L46" s="95" t="n">
        <f aca="false">-[11]FINANCIALS!M$45</f>
        <v>2223.45077659745</v>
      </c>
      <c r="M46" s="95" t="n">
        <f aca="false">-[11]FINANCIALS!N$45</f>
        <v>2007.5270869911</v>
      </c>
      <c r="N46" s="95" t="n">
        <f aca="false">-[11]FINANCIALS!O$45</f>
        <v>1763.58018638297</v>
      </c>
      <c r="O46" s="95" t="n">
        <f aca="false">-[11]FINANCIALS!P$45</f>
        <v>1489.63269914333</v>
      </c>
      <c r="P46" s="95" t="n">
        <f aca="false">-[11]FINANCIALS!Q$45</f>
        <v>1183.49749309207</v>
      </c>
      <c r="Q46" s="95" t="n">
        <f aca="false">-[11]FINANCIALS!R$45</f>
        <v>844.582950144684</v>
      </c>
      <c r="R46" s="95" t="n">
        <f aca="false">-[11]FINANCIALS!S$45</f>
        <v>469.389741590332</v>
      </c>
      <c r="S46" s="95" t="n">
        <f aca="false">-[11]FINANCIALS!T$45</f>
        <v>88.5722631771267</v>
      </c>
      <c r="T46" s="95" t="n">
        <f aca="false">-[11]FINANCIALS!U$45</f>
        <v>-0</v>
      </c>
      <c r="U46" s="95" t="n">
        <f aca="false">-[11]FINANCIALS!V$45</f>
        <v>-0</v>
      </c>
      <c r="V46" s="95" t="n">
        <f aca="false">-[11]FINANCIALS!W$45</f>
        <v>-0</v>
      </c>
      <c r="W46" s="95" t="n">
        <f aca="false">-[11]FINANCIALS!X$45</f>
        <v>-0</v>
      </c>
      <c r="X46" s="95" t="n">
        <f aca="false">-[11]FINANCIALS!Y$45</f>
        <v>-0</v>
      </c>
      <c r="Y46" s="95" t="n">
        <f aca="false">-[11]FINANCIALS!Z$45</f>
        <v>-0</v>
      </c>
      <c r="AA46" s="96" t="n">
        <f aca="false">SUM(F46:Y46)</f>
        <v>26682.6299680016</v>
      </c>
      <c r="AB46" s="97" t="n">
        <f aca="false">AA46*$C$60</f>
        <v>13341.3149840008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2639.17197508811</v>
      </c>
      <c r="F49" s="105" t="n">
        <f aca="false">F44-F46</f>
        <v>96.9670340250505</v>
      </c>
      <c r="G49" s="105" t="n">
        <f aca="false">G44-G46</f>
        <v>157.012719967567</v>
      </c>
      <c r="H49" s="105" t="n">
        <f aca="false">H44-H46</f>
        <v>288.321025278378</v>
      </c>
      <c r="I49" s="105" t="n">
        <f aca="false">I44-I46</f>
        <v>414.065435185234</v>
      </c>
      <c r="J49" s="105" t="n">
        <f aca="false">J44-J46</f>
        <v>1248.88347884939</v>
      </c>
      <c r="K49" s="105" t="n">
        <f aca="false">K44-K46</f>
        <v>1627.53099740287</v>
      </c>
      <c r="L49" s="105" t="n">
        <f aca="false">L44-L46</f>
        <v>2012.36786830646</v>
      </c>
      <c r="M49" s="105" t="n">
        <f aca="false">M44-M46</f>
        <v>2414.7721641861</v>
      </c>
      <c r="N49" s="105" t="n">
        <f aca="false">N44-N46</f>
        <v>2844.74401547763</v>
      </c>
      <c r="O49" s="105" t="n">
        <f aca="false">O44-O46</f>
        <v>3304.25168781188</v>
      </c>
      <c r="P49" s="105" t="n">
        <f aca="false">P44-P46</f>
        <v>3749.62663006199</v>
      </c>
      <c r="Q49" s="105" t="n">
        <f aca="false">Q44-Q46</f>
        <v>4227.29737356221</v>
      </c>
      <c r="R49" s="105" t="n">
        <f aca="false">R44-R46</f>
        <v>4740.75357960905</v>
      </c>
      <c r="S49" s="105" t="n">
        <f aca="false">S44-S46</f>
        <v>5259.33099175607</v>
      </c>
      <c r="T49" s="105" t="n">
        <f aca="false">T44-T46</f>
        <v>3344.98605420209</v>
      </c>
      <c r="U49" s="105" t="n">
        <f aca="false">U44-U46</f>
        <v>3785.95138736885</v>
      </c>
      <c r="V49" s="105" t="n">
        <f aca="false">V44-V46</f>
        <v>4411.15548863277</v>
      </c>
      <c r="W49" s="105" t="n">
        <f aca="false">W44-W46</f>
        <v>4664.82272861407</v>
      </c>
      <c r="X49" s="105" t="n">
        <f aca="false">X44-X46</f>
        <v>1182.2601966437</v>
      </c>
      <c r="Y49" s="105" t="n">
        <f aca="false">Y44-Y46</f>
        <v>0</v>
      </c>
      <c r="Z49" s="106"/>
      <c r="AA49" s="96" t="n">
        <f aca="false">SUM(F49:Y49)</f>
        <v>49775.1008569414</v>
      </c>
      <c r="AB49" s="97" t="n">
        <f aca="false">AA49*$C$60</f>
        <v>24887.5504284707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0.05</v>
      </c>
      <c r="D51" s="81"/>
      <c r="E51" s="81" t="n">
        <f aca="false">E49*-$C$51</f>
        <v>-131.958598754405</v>
      </c>
      <c r="F51" s="81" t="n">
        <f aca="false">F49*-$C$51</f>
        <v>-4.84835170125252</v>
      </c>
      <c r="G51" s="107" t="n">
        <f aca="false">G49*-$C$51</f>
        <v>-7.85063599837836</v>
      </c>
      <c r="H51" s="81" t="n">
        <f aca="false">H49*-$C$51</f>
        <v>-14.4160512639189</v>
      </c>
      <c r="I51" s="81" t="n">
        <f aca="false">I49*-$C$51</f>
        <v>-20.7032717592617</v>
      </c>
      <c r="J51" s="81" t="n">
        <f aca="false">J49*-$C$51</f>
        <v>-62.4441739424695</v>
      </c>
      <c r="K51" s="81" t="n">
        <f aca="false">K49*-$C$51</f>
        <v>-81.3765498701434</v>
      </c>
      <c r="L51" s="81" t="n">
        <f aca="false">L49*-$C$51</f>
        <v>-100.618393415323</v>
      </c>
      <c r="M51" s="81" t="n">
        <f aca="false">M49*-$C$51</f>
        <v>-120.738608209305</v>
      </c>
      <c r="N51" s="81" t="n">
        <f aca="false">N49*-$C$51</f>
        <v>-142.237200773881</v>
      </c>
      <c r="O51" s="81" t="n">
        <f aca="false">O49*-$C$51</f>
        <v>-165.212584390594</v>
      </c>
      <c r="P51" s="81" t="n">
        <f aca="false">P49*-$C$51</f>
        <v>-187.4813315031</v>
      </c>
      <c r="Q51" s="81" t="n">
        <f aca="false">Q49*-$C$51</f>
        <v>-211.364868678111</v>
      </c>
      <c r="R51" s="81" t="n">
        <f aca="false">R49*-$C$51</f>
        <v>-237.037678980452</v>
      </c>
      <c r="S51" s="81" t="n">
        <f aca="false">S49*-$C$51</f>
        <v>-262.966549587804</v>
      </c>
      <c r="T51" s="81" t="n">
        <f aca="false">T49*-$C$51</f>
        <v>-167.249302710104</v>
      </c>
      <c r="U51" s="81" t="n">
        <f aca="false">U49*-$C$51</f>
        <v>-189.297569368443</v>
      </c>
      <c r="V51" s="81" t="n">
        <f aca="false">V49*-$C$51</f>
        <v>-220.557774431638</v>
      </c>
      <c r="W51" s="81" t="n">
        <f aca="false">W49*-$C$51</f>
        <v>-233.241136430704</v>
      </c>
      <c r="X51" s="81" t="n">
        <f aca="false">X49*-$C$51</f>
        <v>-59.1130098321852</v>
      </c>
      <c r="Y51" s="81" t="n">
        <f aca="false">Y49*-$C$51</f>
        <v>-0</v>
      </c>
      <c r="AA51" s="96" t="n">
        <f aca="false">SUM(F51:Y51)</f>
        <v>-2488.75504284707</v>
      </c>
      <c r="AB51" s="97" t="n">
        <f aca="false">AA51*$C$60</f>
        <v>-1244.37752142353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2006.3155956032</v>
      </c>
      <c r="F52" s="110" t="n">
        <f aca="false">((F49+F51)*-$C$52)+F56</f>
        <v>2851.59873850667</v>
      </c>
      <c r="G52" s="110" t="n">
        <f aca="false">((G49+G51)*-$C$52)+G56</f>
        <v>2831.63354793078</v>
      </c>
      <c r="H52" s="110" t="n">
        <f aca="false">((H49+H51)*-$C$52)+H56</f>
        <v>2948.18688515494</v>
      </c>
      <c r="I52" s="110" t="n">
        <f aca="false">((I49+I51)*-$C$52)+I56</f>
        <v>2906.37686886091</v>
      </c>
      <c r="J52" s="110" t="n">
        <f aca="false">((J49+J51)*-$C$52)+J56</f>
        <v>2628.79986934258</v>
      </c>
      <c r="K52" s="110" t="n">
        <f aca="false">((K49+K51)*-$C$52)+K56</f>
        <v>2663.11291816355</v>
      </c>
      <c r="L52" s="110" t="n">
        <f aca="false">((L49+L51)*-$C$52)+L56</f>
        <v>2535.1546585881</v>
      </c>
      <c r="M52" s="110" t="n">
        <f aca="false">((M49+M51)*-$C$52)+M56</f>
        <v>2561.56857894812</v>
      </c>
      <c r="N52" s="110" t="n">
        <f aca="false">((N49+N51)*-$C$52)+N56</f>
        <v>1213.60886349785</v>
      </c>
      <c r="O52" s="110" t="n">
        <f aca="false">((O49+O51)*-$C$52)+O56</f>
        <v>-1098.66368619745</v>
      </c>
      <c r="P52" s="110" t="n">
        <f aca="false">((P49+P51)*-$C$52)+P56</f>
        <v>-1246.75085449561</v>
      </c>
      <c r="Q52" s="110" t="n">
        <f aca="false">((Q49+Q51)*-$C$52)+Q56</f>
        <v>-1405.57637670943</v>
      </c>
      <c r="R52" s="110" t="n">
        <f aca="false">((R49+R51)*-$C$52)+R56</f>
        <v>-1576.30056522001</v>
      </c>
      <c r="S52" s="110" t="n">
        <f aca="false">((S49+S51)*-$C$52)+S56</f>
        <v>-1748.72755475889</v>
      </c>
      <c r="T52" s="110" t="n">
        <f aca="false">((T49+T51)*-$C$52)+T56</f>
        <v>-1112.20786302219</v>
      </c>
      <c r="U52" s="110" t="n">
        <f aca="false">((U49+U51)*-$C$52)+U56</f>
        <v>-1258.82883630014</v>
      </c>
      <c r="V52" s="110" t="n">
        <f aca="false">((V49+V51)*-$C$52)+V56</f>
        <v>-1466.70919997039</v>
      </c>
      <c r="W52" s="110" t="n">
        <f aca="false">((W49+W51)*-$C$52)+W56</f>
        <v>-1551.05355726418</v>
      </c>
      <c r="X52" s="110" t="n">
        <f aca="false">((X49+X51)*-$C$52)+X56</f>
        <v>-393.101515384031</v>
      </c>
      <c r="Y52" s="110" t="n">
        <f aca="false">((Y49+Y51)*-$C$52)+Y56</f>
        <v>0</v>
      </c>
      <c r="AA52" s="96" t="n">
        <f aca="false">SUM(F52:Y52)</f>
        <v>10282.1209196712</v>
      </c>
      <c r="AB52" s="97" t="n">
        <f aca="false">AA52*$C$60</f>
        <v>5141.06045983558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4513.52897193691</v>
      </c>
      <c r="F54" s="105" t="n">
        <f aca="false">SUM(F49:F52)</f>
        <v>2943.71742083047</v>
      </c>
      <c r="G54" s="105" t="n">
        <f aca="false">SUM(G49:G52)</f>
        <v>2980.79563189997</v>
      </c>
      <c r="H54" s="105" t="n">
        <f aca="false">SUM(H49:H52)</f>
        <v>3222.0918591694</v>
      </c>
      <c r="I54" s="105" t="n">
        <f aca="false">SUM(I49:I52)</f>
        <v>3299.73903228688</v>
      </c>
      <c r="J54" s="105" t="n">
        <f aca="false">SUM(J49:J52)</f>
        <v>3815.2391742495</v>
      </c>
      <c r="K54" s="105" t="n">
        <f aca="false">SUM(K49:K52)</f>
        <v>4209.26736569627</v>
      </c>
      <c r="L54" s="105" t="n">
        <f aca="false">SUM(L49:L52)</f>
        <v>4446.90413347924</v>
      </c>
      <c r="M54" s="105" t="n">
        <f aca="false">SUM(M49:M52)</f>
        <v>4855.60213492492</v>
      </c>
      <c r="N54" s="105" t="n">
        <f aca="false">SUM(N49:N52)</f>
        <v>3916.1156782016</v>
      </c>
      <c r="O54" s="105" t="n">
        <f aca="false">SUM(O49:O52)</f>
        <v>2040.37541722383</v>
      </c>
      <c r="P54" s="105" t="n">
        <f aca="false">SUM(P49:P52)</f>
        <v>2315.39444406328</v>
      </c>
      <c r="Q54" s="105" t="n">
        <f aca="false">SUM(Q49:Q52)</f>
        <v>2610.35612817466</v>
      </c>
      <c r="R54" s="105" t="n">
        <f aca="false">SUM(R49:R52)</f>
        <v>2927.41533540859</v>
      </c>
      <c r="S54" s="105" t="n">
        <f aca="false">SUM(S49:S52)</f>
        <v>3247.63688740937</v>
      </c>
      <c r="T54" s="105" t="n">
        <f aca="false">SUM(T49:T52)</f>
        <v>2065.52888846979</v>
      </c>
      <c r="U54" s="105" t="n">
        <f aca="false">SUM(U49:U52)</f>
        <v>2337.82498170027</v>
      </c>
      <c r="V54" s="105" t="n">
        <f aca="false">SUM(V49:V52)</f>
        <v>2723.88851423073</v>
      </c>
      <c r="W54" s="105" t="n">
        <f aca="false">SUM(W49:W52)</f>
        <v>2880.52803491919</v>
      </c>
      <c r="X54" s="105" t="n">
        <f aca="false">SUM(X49:X52)</f>
        <v>730.045671427487</v>
      </c>
      <c r="Y54" s="105" t="n">
        <f aca="false">SUM(Y49:Y52)</f>
        <v>0</v>
      </c>
      <c r="Z54" s="106"/>
      <c r="AA54" s="96" t="n">
        <f aca="false">SUM(F54:Y54)</f>
        <v>57568.4667337654</v>
      </c>
      <c r="AB54" s="97" t="n">
        <f aca="false">AA54*$C$60</f>
        <v>28784.2333668827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f aca="false">[11]TAX!F$50</f>
        <v>2883.84027732</v>
      </c>
      <c r="F56" s="111" t="n">
        <f aca="false">[11]TAX!G$50</f>
        <v>2883.84027732</v>
      </c>
      <c r="G56" s="111" t="n">
        <f aca="false">[11]TAX!H$50</f>
        <v>2883.84027732</v>
      </c>
      <c r="H56" s="111" t="n">
        <f aca="false">[11]TAX!I$50</f>
        <v>3044.05362606</v>
      </c>
      <c r="I56" s="111" t="n">
        <f aca="false">[11]TAX!J$50</f>
        <v>3044.05362606</v>
      </c>
      <c r="J56" s="111" t="n">
        <f aca="false">[11]TAX!K$50</f>
        <v>3044.05362606</v>
      </c>
      <c r="K56" s="111" t="n">
        <f aca="false">[11]TAX!L$50</f>
        <v>3204.2669748</v>
      </c>
      <c r="L56" s="111" t="n">
        <f aca="false">[11]TAX!M$50</f>
        <v>3204.2669748</v>
      </c>
      <c r="M56" s="111" t="n">
        <f aca="false">[11]TAX!N$50</f>
        <v>3364.48032354</v>
      </c>
      <c r="N56" s="111" t="n">
        <f aca="false">[11]TAX!O$50</f>
        <v>2159.48624864416</v>
      </c>
      <c r="O56" s="111" t="n">
        <f aca="false">[11]TAX!P$50</f>
        <v>0</v>
      </c>
      <c r="P56" s="111" t="n">
        <f aca="false">[11]TAX!Q$50</f>
        <v>0</v>
      </c>
      <c r="Q56" s="111" t="n">
        <f aca="false">[11]TAX!R$50</f>
        <v>0</v>
      </c>
      <c r="R56" s="111" t="n">
        <f aca="false">[11]TAX!S$50</f>
        <v>0</v>
      </c>
      <c r="S56" s="111" t="n">
        <f aca="false">[11]TAX!T$50</f>
        <v>0</v>
      </c>
      <c r="T56" s="111" t="n">
        <f aca="false">[11]TAX!U$50</f>
        <v>0</v>
      </c>
      <c r="U56" s="111" t="n">
        <f aca="false">[11]TAX!V$50</f>
        <v>0</v>
      </c>
      <c r="V56" s="111" t="n">
        <f aca="false">[11]TAX!W$50</f>
        <v>0</v>
      </c>
      <c r="W56" s="111" t="n">
        <f aca="false">[11]TAX!X$50</f>
        <v>0</v>
      </c>
      <c r="X56" s="111" t="n">
        <f aca="false">[11]TAX!Y$50</f>
        <v>0</v>
      </c>
      <c r="Y56" s="111" t="n">
        <f aca="false">[11]TAX!Z$50</f>
        <v>0</v>
      </c>
      <c r="AA56" s="96" t="n">
        <f aca="false">SUM(F56:Y56)</f>
        <v>26832.3419546042</v>
      </c>
      <c r="AB56" s="97" t="n">
        <f aca="false">AA56*$C$60</f>
        <v>13416.1709773021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1.38321643323357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3" t="n">
        <f aca="false">N56/M56</f>
        <v>0.641848381021893</v>
      </c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0.641848381021893</v>
      </c>
      <c r="AB58" s="97" t="n">
        <f aca="false">AA58*$C$60</f>
        <v>0.320924190510946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6294.23997508811</v>
      </c>
      <c r="F64" s="45" t="n">
        <f aca="false">F39</f>
        <v>6108.36496006733</v>
      </c>
      <c r="G64" s="45" t="n">
        <f aca="false">G39</f>
        <v>6054.36846145487</v>
      </c>
      <c r="H64" s="45" t="n">
        <f aca="false">H39</f>
        <v>6067.31715266134</v>
      </c>
      <c r="I64" s="45" t="n">
        <f aca="false">I39</f>
        <v>6071.25832455034</v>
      </c>
      <c r="J64" s="45" t="n">
        <f aca="false">J39</f>
        <v>6770.06870969516</v>
      </c>
      <c r="K64" s="45" t="n">
        <f aca="false">K39</f>
        <v>6977.79985316197</v>
      </c>
      <c r="L64" s="45" t="n">
        <f aca="false">L39</f>
        <v>7169.81864490391</v>
      </c>
      <c r="M64" s="45" t="n">
        <f aca="false">M39</f>
        <v>7356.2992511772</v>
      </c>
      <c r="N64" s="45" t="n">
        <f aca="false">N39</f>
        <v>7542.32420186059</v>
      </c>
      <c r="O64" s="45" t="n">
        <f aca="false">O39</f>
        <v>7727.88438695521</v>
      </c>
      <c r="P64" s="45" t="n">
        <f aca="false">P39</f>
        <v>7867.12412315406</v>
      </c>
      <c r="Q64" s="45" t="n">
        <f aca="false">Q39</f>
        <v>8005.88032370689</v>
      </c>
      <c r="R64" s="45" t="n">
        <f aca="false">R39</f>
        <v>8144.14332119938</v>
      </c>
      <c r="S64" s="45" t="n">
        <f aca="false">S39</f>
        <v>8281.9032549332</v>
      </c>
      <c r="T64" s="45" t="n">
        <f aca="false">T39</f>
        <v>6278.98605420209</v>
      </c>
      <c r="U64" s="45" t="n">
        <f aca="false">U39</f>
        <v>6719.95138736885</v>
      </c>
      <c r="V64" s="45" t="n">
        <f aca="false">V39</f>
        <v>7345.15548863277</v>
      </c>
      <c r="W64" s="45" t="n">
        <f aca="false">W39</f>
        <v>7598.82272861407</v>
      </c>
      <c r="X64" s="45" t="n">
        <f aca="false">X39</f>
        <v>4116.2601966437</v>
      </c>
      <c r="Y64" s="45" t="n">
        <f aca="false">Y39</f>
        <v>0</v>
      </c>
      <c r="AA64" s="96" t="n">
        <f aca="false">SUM(F64:Y64)</f>
        <v>132203.730824943</v>
      </c>
      <c r="AB64" s="97" t="n">
        <f aca="false">AA64*$C$60</f>
        <v>66101.8654124715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119"/>
      <c r="E66" s="120" t="n">
        <f aca="false">-SUM([11]DEBT!E$60:E$61)</f>
        <v>-5539.068</v>
      </c>
      <c r="F66" s="120" t="n">
        <f aca="false">-SUM([11]DEBT!F$60:F$61)</f>
        <v>-4495.83130478305</v>
      </c>
      <c r="G66" s="120" t="n">
        <f aca="false">-SUM([11]DEBT!G$60:G$61)</f>
        <v>-4438.99541439005</v>
      </c>
      <c r="H66" s="120" t="n">
        <f aca="false">-SUM([11]DEBT!H$60:H$61)</f>
        <v>-4355.63271411722</v>
      </c>
      <c r="I66" s="120" t="n">
        <f aca="false">-SUM([11]DEBT!I$60:I$61)</f>
        <v>-4318.34903956914</v>
      </c>
      <c r="J66" s="120" t="n">
        <f aca="false">-SUM([11]DEBT!J$60:J$61)</f>
        <v>-4660.71644505415</v>
      </c>
      <c r="K66" s="120" t="n">
        <f aca="false">-SUM([11]DEBT!K$60:K$61)</f>
        <v>-4765.93649396819</v>
      </c>
      <c r="L66" s="120" t="n">
        <f aca="false">-SUM([11]DEBT!L$60:L$61)</f>
        <v>-4835.04912994646</v>
      </c>
      <c r="M66" s="120" t="n">
        <f aca="false">-SUM([11]DEBT!M$60:M$61)</f>
        <v>-4930.23561544029</v>
      </c>
      <c r="N66" s="120" t="n">
        <f aca="false">-SUM([11]DEBT!N$60:N$61)</f>
        <v>-5053.77410002905</v>
      </c>
      <c r="O66" s="120" t="n">
        <f aca="false">-SUM([11]DEBT!O$60:O$61)</f>
        <v>-5177.70249119371</v>
      </c>
      <c r="P66" s="120" t="n">
        <f aca="false">-SUM([11]DEBT!P$60:P$61)</f>
        <v>-5273.93813966714</v>
      </c>
      <c r="Q66" s="120" t="n">
        <f aca="false">-SUM([11]DEBT!Q$60:Q$61)</f>
        <v>-5367.34074841832</v>
      </c>
      <c r="R66" s="120" t="n">
        <f aca="false">-SUM([11]DEBT!R$60:R$61)</f>
        <v>-5460.23510649712</v>
      </c>
      <c r="S66" s="120" t="n">
        <f aca="false">-SUM([11]DEBT!S$60:S$61)</f>
        <v>-2251.1183658437</v>
      </c>
      <c r="T66" s="120" t="n">
        <f aca="false">-SUM([11]DEBT!T$60:T$61)</f>
        <v>-0</v>
      </c>
      <c r="U66" s="120" t="n">
        <f aca="false">-SUM([11]DEBT!U$60:U$61)</f>
        <v>-0</v>
      </c>
      <c r="V66" s="120" t="n">
        <f aca="false">-SUM([11]DEBT!V$60:V$61)</f>
        <v>-0</v>
      </c>
      <c r="W66" s="120" t="n">
        <f aca="false">-SUM([11]DEBT!W$60:W$61)</f>
        <v>-0</v>
      </c>
      <c r="X66" s="120" t="n">
        <f aca="false">-SUM([11]DEBT!X$60:X$61)</f>
        <v>-0</v>
      </c>
      <c r="Y66" s="120" t="n">
        <f aca="false">-SUM([11]DEBT!Y$60:Y$61)</f>
        <v>-0</v>
      </c>
      <c r="AA66" s="96" t="n">
        <f aca="false">SUM(F66:Y66)</f>
        <v>-65384.8551089176</v>
      </c>
      <c r="AB66" s="97" t="n">
        <f aca="false">AA66*$C$60</f>
        <v>-32692.4275544588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43" t="n">
        <f aca="false">-E64/E66</f>
        <v>1.13633556675746</v>
      </c>
      <c r="F68" s="43" t="n">
        <f aca="false">-F64/F66</f>
        <v>1.35867307867373</v>
      </c>
      <c r="G68" s="43" t="n">
        <f aca="false">-G64/G66</f>
        <v>1.36390509479424</v>
      </c>
      <c r="H68" s="43" t="n">
        <f aca="false">-H64/H66</f>
        <v>1.3929818124922</v>
      </c>
      <c r="I68" s="43" t="n">
        <f aca="false">-I64/I66</f>
        <v>1.40592116777019</v>
      </c>
      <c r="J68" s="43" t="n">
        <f aca="false">-J64/J66</f>
        <v>1.45258111912803</v>
      </c>
      <c r="K68" s="43" t="n">
        <f aca="false">-K64/K66</f>
        <v>1.46409837017198</v>
      </c>
      <c r="L68" s="43" t="n">
        <f aca="false">-L64/L66</f>
        <v>1.48288434144273</v>
      </c>
      <c r="M68" s="43" t="n">
        <f aca="false">-M64/M66</f>
        <v>1.49207863984007</v>
      </c>
      <c r="N68" s="43" t="n">
        <f aca="false">-N64/N66</f>
        <v>1.4924141943379</v>
      </c>
      <c r="O68" s="43" t="n">
        <f aca="false">-O64/O66</f>
        <v>1.49253156203912</v>
      </c>
      <c r="P68" s="43" t="n">
        <f aca="false">-P64/P66</f>
        <v>1.491698217691</v>
      </c>
      <c r="Q68" s="43" t="n">
        <f aca="false">-Q64/Q66</f>
        <v>1.49159159050338</v>
      </c>
      <c r="R68" s="43" t="n">
        <f aca="false">-R64/R66</f>
        <v>1.49153711559209</v>
      </c>
      <c r="S68" s="43" t="n">
        <f aca="false">-S64/S66</f>
        <v>3.67901723009986</v>
      </c>
      <c r="T68" s="43" t="e">
        <f aca="false">-T64/T66</f>
        <v>#DIV/0!</v>
      </c>
      <c r="U68" s="43" t="e">
        <f aca="false">-U64/U66</f>
        <v>#DIV/0!</v>
      </c>
      <c r="V68" s="43" t="e">
        <f aca="false">-V64/V66</f>
        <v>#DIV/0!</v>
      </c>
      <c r="W68" s="43" t="e">
        <f aca="false">-W64/W66</f>
        <v>#DIV/0!</v>
      </c>
      <c r="X68" s="43" t="e">
        <f aca="false">-X64/X66</f>
        <v>#DIV/0!</v>
      </c>
      <c r="Y68" s="43" t="e">
        <f aca="false">-Y64/Y66</f>
        <v>#DIV/0!</v>
      </c>
      <c r="AA68" s="96" t="e">
        <f aca="false">SUM(F68:Y68)</f>
        <v>#DIV/0!</v>
      </c>
      <c r="AB68" s="97" t="e">
        <f aca="false">AA68*$C$60</f>
        <v>#DIV/0!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755.171975088107</v>
      </c>
      <c r="F69" s="122" t="n">
        <f aca="false">SUM(F64:F66)</f>
        <v>1612.53365528428</v>
      </c>
      <c r="G69" s="122" t="n">
        <f aca="false">SUM(G64:G66)</f>
        <v>1615.37304706482</v>
      </c>
      <c r="H69" s="122" t="n">
        <f aca="false">SUM(H64:H66)</f>
        <v>1711.68443854412</v>
      </c>
      <c r="I69" s="122" t="n">
        <f aca="false">SUM(I64:I66)</f>
        <v>1752.9092849812</v>
      </c>
      <c r="J69" s="122" t="n">
        <f aca="false">SUM(J64:J66)</f>
        <v>2109.35226464101</v>
      </c>
      <c r="K69" s="122" t="n">
        <f aca="false">SUM(K64:K66)</f>
        <v>2211.86335919378</v>
      </c>
      <c r="L69" s="122" t="n">
        <f aca="false">SUM(L64:L66)</f>
        <v>2334.76951495745</v>
      </c>
      <c r="M69" s="122" t="n">
        <f aca="false">SUM(M64:M66)</f>
        <v>2426.06363573691</v>
      </c>
      <c r="N69" s="122" t="n">
        <f aca="false">SUM(N64:N66)</f>
        <v>2488.55010183154</v>
      </c>
      <c r="O69" s="122" t="n">
        <f aca="false">SUM(O64:O66)</f>
        <v>2550.1818957615</v>
      </c>
      <c r="P69" s="122" t="n">
        <f aca="false">SUM(P64:P66)</f>
        <v>2593.18598348692</v>
      </c>
      <c r="Q69" s="122" t="n">
        <f aca="false">SUM(Q64:Q66)</f>
        <v>2638.53957528857</v>
      </c>
      <c r="R69" s="122" t="n">
        <f aca="false">SUM(R64:R66)</f>
        <v>2683.90821470225</v>
      </c>
      <c r="S69" s="122" t="n">
        <f aca="false">SUM(S64:S66)</f>
        <v>6030.7848890895</v>
      </c>
      <c r="T69" s="122" t="n">
        <f aca="false">SUM(T64:T66)</f>
        <v>6278.98605420209</v>
      </c>
      <c r="U69" s="122" t="n">
        <f aca="false">SUM(U64:U66)</f>
        <v>6719.95138736885</v>
      </c>
      <c r="V69" s="122" t="n">
        <f aca="false">SUM(V64:V66)</f>
        <v>7345.15548863277</v>
      </c>
      <c r="W69" s="122" t="n">
        <f aca="false">SUM(W64:W66)</f>
        <v>7598.82272861407</v>
      </c>
      <c r="X69" s="122" t="n">
        <f aca="false">SUM(X64:X66)</f>
        <v>4116.2601966437</v>
      </c>
      <c r="Y69" s="122" t="n">
        <f aca="false">SUM(Y64:Y66)</f>
        <v>0</v>
      </c>
      <c r="Z69" s="106"/>
      <c r="AA69" s="96" t="n">
        <f aca="false">SUM(F69:Y69)</f>
        <v>66818.8757160253</v>
      </c>
      <c r="AB69" s="97" t="n">
        <f aca="false">AA69*$C$60</f>
        <v>33409.4378580127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5574.94629130874</v>
      </c>
      <c r="G71" s="119" t="n">
        <f aca="false">G89</f>
        <v>9592.55352552972</v>
      </c>
      <c r="H71" s="119" t="n">
        <f aca="false">H89</f>
        <v>5232.38174238141</v>
      </c>
      <c r="I71" s="119" t="n">
        <f aca="false">I89</f>
        <v>2598.31669177188</v>
      </c>
      <c r="J71" s="119" t="n">
        <f aca="false">J89</f>
        <v>2278.99879007034</v>
      </c>
      <c r="K71" s="119" t="n">
        <f aca="false">K89</f>
        <v>194.69025385852</v>
      </c>
      <c r="L71" s="119" t="n">
        <f aca="false">L89</f>
        <v>-1891.98570962722</v>
      </c>
      <c r="M71" s="119" t="n">
        <f aca="false">M89</f>
        <v>-2045.90535280118</v>
      </c>
      <c r="N71" s="119" t="n">
        <f aca="false">N89</f>
        <v>-2210.36958592019</v>
      </c>
      <c r="O71" s="119" t="n">
        <f aca="false">O89</f>
        <v>-2386.13127058804</v>
      </c>
      <c r="P71" s="119" t="n">
        <f aca="false">P89</f>
        <v>-2556.48718599871</v>
      </c>
      <c r="Q71" s="119" t="n">
        <f aca="false">Q89</f>
        <v>-2739.19624538755</v>
      </c>
      <c r="R71" s="119" t="n">
        <f aca="false">R89</f>
        <v>-2935.59324420046</v>
      </c>
      <c r="S71" s="119" t="n">
        <f aca="false">S89</f>
        <v>-3133.9491043467</v>
      </c>
      <c r="T71" s="119" t="n">
        <f aca="false">T89</f>
        <v>-2401.7121657323</v>
      </c>
      <c r="U71" s="119" t="n">
        <f aca="false">U89</f>
        <v>-2570.38140566859</v>
      </c>
      <c r="V71" s="119" t="n">
        <f aca="false">V89</f>
        <v>-2809.52197440203</v>
      </c>
      <c r="W71" s="119" t="n">
        <f aca="false">W89</f>
        <v>-2906.54969369488</v>
      </c>
      <c r="X71" s="119" t="n">
        <f aca="false">X89</f>
        <v>-1574.46952521622</v>
      </c>
      <c r="Y71" s="119" t="n">
        <f aca="false">Y89</f>
        <v>-0</v>
      </c>
      <c r="AA71" s="96" t="n">
        <f aca="false">SUM(F71:Y71)</f>
        <v>-6690.36516866346</v>
      </c>
      <c r="AB71" s="97" t="n">
        <f aca="false">AA71*$C$60</f>
        <v>-3345.18258433173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755.171975088107</v>
      </c>
      <c r="F73" s="122" t="n">
        <f aca="false">F69+F71</f>
        <v>7187.47994659302</v>
      </c>
      <c r="G73" s="122" t="n">
        <f aca="false">G69+G71</f>
        <v>11207.9265725945</v>
      </c>
      <c r="H73" s="122" t="n">
        <f aca="false">H69+H71</f>
        <v>6944.06618092553</v>
      </c>
      <c r="I73" s="122" t="n">
        <f aca="false">I69+I71</f>
        <v>4351.22597675308</v>
      </c>
      <c r="J73" s="122" t="n">
        <f aca="false">J69+J71</f>
        <v>4388.35105471135</v>
      </c>
      <c r="K73" s="122" t="n">
        <f aca="false">K69+K71</f>
        <v>2406.5536130523</v>
      </c>
      <c r="L73" s="122" t="n">
        <f aca="false">L69+L71</f>
        <v>442.783805330232</v>
      </c>
      <c r="M73" s="122" t="n">
        <f aca="false">M69+M71</f>
        <v>380.158282935722</v>
      </c>
      <c r="N73" s="122" t="n">
        <f aca="false">N69+N71</f>
        <v>278.18051591135</v>
      </c>
      <c r="O73" s="122" t="n">
        <f aca="false">O69+O71</f>
        <v>164.050625173454</v>
      </c>
      <c r="P73" s="122" t="n">
        <f aca="false">P69+P71</f>
        <v>36.69879748821</v>
      </c>
      <c r="Q73" s="122" t="n">
        <f aca="false">Q69+Q71</f>
        <v>-100.656670098971</v>
      </c>
      <c r="R73" s="122" t="n">
        <f aca="false">R69+R71</f>
        <v>-251.685029498207</v>
      </c>
      <c r="S73" s="122" t="n">
        <f aca="false">S69+S71</f>
        <v>2896.83578474281</v>
      </c>
      <c r="T73" s="122" t="n">
        <f aca="false">T69+T71</f>
        <v>3877.27388846979</v>
      </c>
      <c r="U73" s="122" t="n">
        <f aca="false">U69+U71</f>
        <v>4149.56998170027</v>
      </c>
      <c r="V73" s="122" t="n">
        <f aca="false">V69+V71</f>
        <v>4535.63351423073</v>
      </c>
      <c r="W73" s="122" t="n">
        <f aca="false">W69+W71</f>
        <v>4692.27303491919</v>
      </c>
      <c r="X73" s="122" t="n">
        <f aca="false">X69+X71</f>
        <v>2541.79067142749</v>
      </c>
      <c r="Y73" s="122" t="n">
        <f aca="false">Y69+Y71</f>
        <v>0</v>
      </c>
      <c r="Z73" s="106"/>
      <c r="AA73" s="96" t="n">
        <f aca="false">SUM(F73:Y73)</f>
        <v>60128.5105473619</v>
      </c>
      <c r="AB73" s="97" t="n">
        <f aca="false">AA73*$C$60</f>
        <v>30064.2552736809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0.5</v>
      </c>
      <c r="D76" s="122"/>
      <c r="E76" s="122" t="n">
        <f aca="false">$C$76*E54</f>
        <v>2256.76448596845</v>
      </c>
      <c r="F76" s="122" t="n">
        <f aca="false">$C$76*F54</f>
        <v>1471.85871041523</v>
      </c>
      <c r="G76" s="122" t="n">
        <f aca="false">$C$76*G54</f>
        <v>1490.39781594999</v>
      </c>
      <c r="H76" s="122" t="n">
        <f aca="false">$C$76*H54</f>
        <v>1611.0459295847</v>
      </c>
      <c r="I76" s="122" t="n">
        <f aca="false">$C$76*I54</f>
        <v>1649.86951614344</v>
      </c>
      <c r="J76" s="122" t="n">
        <f aca="false">$C$76*J54</f>
        <v>1907.61958712475</v>
      </c>
      <c r="K76" s="122" t="n">
        <f aca="false">$C$76*K54</f>
        <v>2104.63368284814</v>
      </c>
      <c r="L76" s="122" t="n">
        <f aca="false">$C$76*L54</f>
        <v>2223.45206673962</v>
      </c>
      <c r="M76" s="122" t="n">
        <f aca="false">$C$76*M54</f>
        <v>2427.80106746246</v>
      </c>
      <c r="N76" s="122" t="n">
        <f aca="false">$C$76*N54</f>
        <v>1958.0578391008</v>
      </c>
      <c r="O76" s="122" t="n">
        <f aca="false">$C$76*O54</f>
        <v>1020.18770861192</v>
      </c>
      <c r="P76" s="122" t="n">
        <f aca="false">$C$76*P54</f>
        <v>1157.69722203164</v>
      </c>
      <c r="Q76" s="122" t="n">
        <f aca="false">$C$76*Q54</f>
        <v>1305.17806408733</v>
      </c>
      <c r="R76" s="122" t="n">
        <f aca="false">$C$76*R54</f>
        <v>1463.70766770429</v>
      </c>
      <c r="S76" s="122" t="n">
        <f aca="false">$C$76*S54</f>
        <v>1623.81844370469</v>
      </c>
      <c r="T76" s="122" t="n">
        <f aca="false">$C$76*T54</f>
        <v>1032.76444423489</v>
      </c>
      <c r="U76" s="122" t="n">
        <f aca="false">$C$76*U54</f>
        <v>1168.91249085013</v>
      </c>
      <c r="V76" s="122" t="n">
        <f aca="false">$C$76*V54</f>
        <v>1361.94425711537</v>
      </c>
      <c r="W76" s="122" t="n">
        <f aca="false">$C$76*W54</f>
        <v>1440.26401745959</v>
      </c>
      <c r="X76" s="122" t="n">
        <f aca="false">$C$76*X54</f>
        <v>365.022835713743</v>
      </c>
      <c r="Y76" s="122" t="n">
        <f aca="false">$C$76*Y54</f>
        <v>0</v>
      </c>
      <c r="AA76" s="96" t="n">
        <f aca="false">SUM(F76:Y76)</f>
        <v>28784.2333668827</v>
      </c>
      <c r="AB76" s="97" t="n">
        <f aca="false">AA76</f>
        <v>28784.2333668827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0.5</v>
      </c>
      <c r="D77" s="122"/>
      <c r="E77" s="122" t="n">
        <f aca="false">$C$77*E73</f>
        <v>377.585987544053</v>
      </c>
      <c r="F77" s="122" t="n">
        <f aca="false">$C$77*F73</f>
        <v>3593.73997329651</v>
      </c>
      <c r="G77" s="122" t="n">
        <f aca="false">$C$77*G73</f>
        <v>5603.96328629727</v>
      </c>
      <c r="H77" s="122" t="n">
        <f aca="false">$C$77*H73</f>
        <v>3472.03309046276</v>
      </c>
      <c r="I77" s="122" t="n">
        <f aca="false">$C$77*I73</f>
        <v>2175.61298837654</v>
      </c>
      <c r="J77" s="122" t="n">
        <f aca="false">$C$77*J73</f>
        <v>2194.17552735568</v>
      </c>
      <c r="K77" s="122" t="n">
        <f aca="false">$C$77*K73</f>
        <v>1203.27680652615</v>
      </c>
      <c r="L77" s="122" t="n">
        <f aca="false">$C$77*L73</f>
        <v>221.391902665116</v>
      </c>
      <c r="M77" s="122" t="n">
        <f aca="false">$C$77*M73</f>
        <v>190.079141467861</v>
      </c>
      <c r="N77" s="122" t="n">
        <f aca="false">$C$77*N73</f>
        <v>139.090257955675</v>
      </c>
      <c r="O77" s="122" t="n">
        <f aca="false">$C$77*O73</f>
        <v>82.0253125867271</v>
      </c>
      <c r="P77" s="122" t="n">
        <f aca="false">$C$77*P73</f>
        <v>18.349398744105</v>
      </c>
      <c r="Q77" s="122" t="n">
        <f aca="false">$C$77*Q73</f>
        <v>-50.3283350494855</v>
      </c>
      <c r="R77" s="122" t="n">
        <f aca="false">$C$77*R73</f>
        <v>-125.842514749103</v>
      </c>
      <c r="S77" s="122" t="n">
        <f aca="false">$C$77*S73</f>
        <v>1448.4178923714</v>
      </c>
      <c r="T77" s="122" t="n">
        <f aca="false">$C$77*T73</f>
        <v>1938.63694423489</v>
      </c>
      <c r="U77" s="122" t="n">
        <f aca="false">$C$77*U73</f>
        <v>2074.78499085013</v>
      </c>
      <c r="V77" s="122" t="n">
        <f aca="false">$C$77*V73</f>
        <v>2267.81675711537</v>
      </c>
      <c r="W77" s="122" t="n">
        <f aca="false">$C$77*W73</f>
        <v>2346.13651745959</v>
      </c>
      <c r="X77" s="122" t="n">
        <f aca="false">$C$77*X73</f>
        <v>1270.89533571374</v>
      </c>
      <c r="Y77" s="122" t="n">
        <f aca="false">$C$77*Y73</f>
        <v>0</v>
      </c>
      <c r="AA77" s="96" t="n">
        <f aca="false">SUM(F77:Y77)</f>
        <v>30064.2552736809</v>
      </c>
      <c r="AB77" s="97" t="n">
        <f aca="false">AA77</f>
        <v>30064.2552736809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1612.53365528428</v>
      </c>
      <c r="G88" s="133" t="n">
        <f aca="false">G69</f>
        <v>1615.37304706482</v>
      </c>
      <c r="H88" s="133" t="n">
        <f aca="false">H69</f>
        <v>1711.68443854412</v>
      </c>
      <c r="I88" s="133" t="n">
        <f aca="false">I69</f>
        <v>1752.9092849812</v>
      </c>
      <c r="J88" s="133" t="n">
        <f aca="false">J69</f>
        <v>2109.35226464101</v>
      </c>
      <c r="K88" s="133" t="n">
        <f aca="false">K69</f>
        <v>2211.86335919378</v>
      </c>
      <c r="L88" s="133" t="n">
        <f aca="false">L69</f>
        <v>2334.76951495745</v>
      </c>
      <c r="M88" s="133" t="n">
        <f aca="false">M69</f>
        <v>2426.06363573691</v>
      </c>
      <c r="N88" s="133" t="n">
        <f aca="false">N69</f>
        <v>2488.55010183154</v>
      </c>
      <c r="O88" s="133" t="n">
        <f aca="false">O69</f>
        <v>2550.1818957615</v>
      </c>
      <c r="P88" s="133" t="n">
        <f aca="false">P69</f>
        <v>2593.18598348692</v>
      </c>
      <c r="Q88" s="133" t="n">
        <f aca="false">Q69</f>
        <v>2638.53957528857</v>
      </c>
      <c r="R88" s="133" t="n">
        <f aca="false">R69</f>
        <v>2683.90821470225</v>
      </c>
      <c r="S88" s="133" t="n">
        <f aca="false">S69</f>
        <v>6030.7848890895</v>
      </c>
      <c r="T88" s="133" t="n">
        <f aca="false">T69</f>
        <v>6278.98605420209</v>
      </c>
      <c r="U88" s="133" t="n">
        <f aca="false">U69</f>
        <v>6719.95138736885</v>
      </c>
      <c r="V88" s="133" t="n">
        <f aca="false">V69</f>
        <v>7345.15548863277</v>
      </c>
      <c r="W88" s="133" t="n">
        <f aca="false">W69</f>
        <v>7598.82272861407</v>
      </c>
      <c r="X88" s="133" t="n">
        <f aca="false">X69</f>
        <v>4116.2601966437</v>
      </c>
      <c r="Y88" s="133" t="n">
        <f aca="false">Y69</f>
        <v>0</v>
      </c>
      <c r="Z88" s="89"/>
      <c r="AA88" s="96" t="n">
        <f aca="false">SUM(F88:Y88)</f>
        <v>66818.8757160253</v>
      </c>
      <c r="AB88" s="97" t="n">
        <f aca="false">AA88*$C$60</f>
        <v>33409.4378580127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5574.94629130874</v>
      </c>
      <c r="G89" s="134" t="n">
        <f aca="false">G126+G127</f>
        <v>9592.55352552972</v>
      </c>
      <c r="H89" s="134" t="n">
        <f aca="false">H126+H127</f>
        <v>5232.38174238141</v>
      </c>
      <c r="I89" s="134" t="n">
        <f aca="false">I126+I127</f>
        <v>2598.31669177188</v>
      </c>
      <c r="J89" s="134" t="n">
        <f aca="false">J126+J127</f>
        <v>2278.99879007034</v>
      </c>
      <c r="K89" s="134" t="n">
        <f aca="false">K126+K127</f>
        <v>194.69025385852</v>
      </c>
      <c r="L89" s="134" t="n">
        <f aca="false">L126+L127</f>
        <v>-1891.98570962722</v>
      </c>
      <c r="M89" s="134" t="n">
        <f aca="false">M126+M127</f>
        <v>-2045.90535280118</v>
      </c>
      <c r="N89" s="134" t="n">
        <f aca="false">N126+N127</f>
        <v>-2210.36958592019</v>
      </c>
      <c r="O89" s="134" t="n">
        <f aca="false">O126+O127</f>
        <v>-2386.13127058804</v>
      </c>
      <c r="P89" s="134" t="n">
        <f aca="false">P126+P127</f>
        <v>-2556.48718599871</v>
      </c>
      <c r="Q89" s="134" t="n">
        <f aca="false">Q126+Q127</f>
        <v>-2739.19624538755</v>
      </c>
      <c r="R89" s="134" t="n">
        <f aca="false">R126+R127</f>
        <v>-2935.59324420046</v>
      </c>
      <c r="S89" s="134" t="n">
        <f aca="false">S126+S127</f>
        <v>-3133.9491043467</v>
      </c>
      <c r="T89" s="134" t="n">
        <f aca="false">T126+T127</f>
        <v>-2401.7121657323</v>
      </c>
      <c r="U89" s="134" t="n">
        <f aca="false">U126+U127</f>
        <v>-2570.38140566859</v>
      </c>
      <c r="V89" s="134" t="n">
        <f aca="false">V126+V127</f>
        <v>-2809.52197440203</v>
      </c>
      <c r="W89" s="134" t="n">
        <f aca="false">W126+W127</f>
        <v>-2906.54969369488</v>
      </c>
      <c r="X89" s="134" t="n">
        <f aca="false">X126+X127</f>
        <v>-1574.46952521622</v>
      </c>
      <c r="Y89" s="134" t="n">
        <f aca="false">Y126+Y127</f>
        <v>-0</v>
      </c>
      <c r="Z89" s="89"/>
      <c r="AA89" s="96" t="n">
        <f aca="false">SUM(F89:Y89)</f>
        <v>-6690.36516866346</v>
      </c>
      <c r="AB89" s="97" t="n">
        <f aca="false">AA89*$C$60</f>
        <v>-3345.18258433173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2883.84027732</v>
      </c>
      <c r="G90" s="134" t="n">
        <f aca="false">G56</f>
        <v>2883.84027732</v>
      </c>
      <c r="H90" s="134" t="n">
        <f aca="false">H56</f>
        <v>3044.05362606</v>
      </c>
      <c r="I90" s="134" t="n">
        <f aca="false">I56</f>
        <v>3044.05362606</v>
      </c>
      <c r="J90" s="134" t="n">
        <f aca="false">J56</f>
        <v>3044.05362606</v>
      </c>
      <c r="K90" s="134" t="n">
        <f aca="false">K56</f>
        <v>3204.2669748</v>
      </c>
      <c r="L90" s="134" t="n">
        <f aca="false">L56</f>
        <v>3204.2669748</v>
      </c>
      <c r="M90" s="134" t="n">
        <f aca="false">M56</f>
        <v>3364.48032354</v>
      </c>
      <c r="N90" s="134" t="n">
        <f aca="false">N56</f>
        <v>2159.48624864416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26832.3419546042</v>
      </c>
      <c r="AB90" s="97" t="n">
        <f aca="false">AA90*$C$60</f>
        <v>13416.1709773021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f aca="false">Y99</f>
        <v>32930.0815731496</v>
      </c>
      <c r="Y91" s="135"/>
      <c r="Z91" s="89"/>
      <c r="AA91" s="96" t="n">
        <f aca="false">SUM(F91:Y91)</f>
        <v>32930.0815731496</v>
      </c>
      <c r="AB91" s="97" t="n">
        <f aca="false">AA91*$C$60</f>
        <v>16465.0407865748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-59108.8305137437</v>
      </c>
      <c r="F92" s="133" t="n">
        <f aca="false">SUM(F88:F91)</f>
        <v>10071.320223913</v>
      </c>
      <c r="G92" s="133" t="n">
        <f aca="false">SUM(G88:G91)</f>
        <v>14091.7668499145</v>
      </c>
      <c r="H92" s="133" t="n">
        <f aca="false">SUM(H88:H91)</f>
        <v>9988.11980698553</v>
      </c>
      <c r="I92" s="133" t="n">
        <f aca="false">SUM(I88:I91)</f>
        <v>7395.27960281308</v>
      </c>
      <c r="J92" s="133" t="n">
        <f aca="false">SUM(J88:J91)</f>
        <v>7432.40468077135</v>
      </c>
      <c r="K92" s="133" t="n">
        <f aca="false">SUM(K88:K91)</f>
        <v>5610.8205878523</v>
      </c>
      <c r="L92" s="133" t="n">
        <f aca="false">SUM(L88:L91)</f>
        <v>3647.05078013023</v>
      </c>
      <c r="M92" s="133" t="n">
        <f aca="false">SUM(M88:M91)</f>
        <v>3744.63860647572</v>
      </c>
      <c r="N92" s="133" t="n">
        <f aca="false">SUM(N88:N91)</f>
        <v>2437.66676455551</v>
      </c>
      <c r="O92" s="133" t="n">
        <f aca="false">SUM(O88:O91)</f>
        <v>164.050625173454</v>
      </c>
      <c r="P92" s="133" t="n">
        <f aca="false">SUM(P88:P91)</f>
        <v>36.69879748821</v>
      </c>
      <c r="Q92" s="133" t="n">
        <f aca="false">SUM(Q88:Q91)</f>
        <v>-100.656670098971</v>
      </c>
      <c r="R92" s="133" t="n">
        <f aca="false">SUM(R88:R91)</f>
        <v>-251.685029498207</v>
      </c>
      <c r="S92" s="133" t="n">
        <f aca="false">SUM(S88:S91)</f>
        <v>2896.83578474281</v>
      </c>
      <c r="T92" s="133" t="n">
        <f aca="false">SUM(T88:T91)</f>
        <v>3877.27388846979</v>
      </c>
      <c r="U92" s="133" t="n">
        <f aca="false">SUM(U88:U91)</f>
        <v>4149.56998170027</v>
      </c>
      <c r="V92" s="133" t="n">
        <f aca="false">SUM(V88:V91)</f>
        <v>4535.63351423073</v>
      </c>
      <c r="W92" s="133" t="n">
        <f aca="false">SUM(W88:W91)</f>
        <v>4692.27303491919</v>
      </c>
      <c r="X92" s="133" t="n">
        <f aca="false">SUM(X88:X91)</f>
        <v>35471.8722445771</v>
      </c>
      <c r="Y92" s="133" t="n">
        <f aca="false">SUM(Y88:Y91)</f>
        <v>0</v>
      </c>
      <c r="Z92" s="89"/>
      <c r="AA92" s="96" t="n">
        <f aca="false">SUM(F92:Y92)</f>
        <v>119890.934075116</v>
      </c>
      <c r="AB92" s="97" t="n">
        <f aca="false">AA92*$C$60</f>
        <v>59945.4670375578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-3.9507952465101E-011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198</v>
      </c>
      <c r="V95" s="144"/>
      <c r="W95" s="144"/>
      <c r="X95" s="144"/>
      <c r="Y95" s="145" t="n">
        <f aca="false">X88</f>
        <v>4116.2601966437</v>
      </c>
      <c r="Z95" s="89"/>
      <c r="AA95" s="96" t="n">
        <f aca="false">SUM(F95:Y95)</f>
        <v>4116.2601966437</v>
      </c>
      <c r="AB95" s="97" t="n">
        <f aca="false">AA95*$C$60</f>
        <v>2058.13009832185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4116.2601966437</v>
      </c>
      <c r="Z97" s="89"/>
      <c r="AA97" s="96" t="n">
        <f aca="false">SUM(F97:Y97)</f>
        <v>4116.2601966437</v>
      </c>
      <c r="AB97" s="97" t="n">
        <f aca="false">AA97*$C$60</f>
        <v>2058.13009832185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32930.0815731496</v>
      </c>
      <c r="Z99" s="89"/>
      <c r="AA99" s="96" t="n">
        <f aca="false">SUM(F99:Y99)</f>
        <v>32930.0815731496</v>
      </c>
      <c r="AB99" s="97" t="n">
        <f aca="false">AA99*$C$60</f>
        <v>16465.0407865748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f aca="false">[11]DEBT!$F$37</f>
        <v>38702.225140916</v>
      </c>
      <c r="E101" s="89"/>
      <c r="F101" s="221" t="s">
        <v>199</v>
      </c>
      <c r="G101" s="221"/>
      <c r="H101" s="222" t="n">
        <f aca="false">-AA66-AA46</f>
        <v>38702.225140916</v>
      </c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38702.225140916</v>
      </c>
      <c r="AB101" s="97" t="n">
        <f aca="false">AA101*$C$60</f>
        <v>19351.112570458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59108.8305137437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97811.0556546597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88029.9500891938</v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88029.9500891938</v>
      </c>
      <c r="E109" s="89"/>
      <c r="F109" s="137" t="n">
        <f aca="false">ROUND(D109/$B$109,0)</f>
        <v>2934</v>
      </c>
      <c r="G109" s="137" t="n">
        <f aca="false">F109</f>
        <v>2934</v>
      </c>
      <c r="H109" s="137" t="n">
        <f aca="false">G109</f>
        <v>2934</v>
      </c>
      <c r="I109" s="137" t="n">
        <f aca="false">H109</f>
        <v>2934</v>
      </c>
      <c r="J109" s="137" t="n">
        <f aca="false">I109</f>
        <v>2934</v>
      </c>
      <c r="K109" s="137" t="n">
        <f aca="false">J109</f>
        <v>2934</v>
      </c>
      <c r="L109" s="137" t="n">
        <f aca="false">K109</f>
        <v>2934</v>
      </c>
      <c r="M109" s="137" t="n">
        <f aca="false">L109</f>
        <v>2934</v>
      </c>
      <c r="N109" s="137" t="n">
        <f aca="false">M109</f>
        <v>2934</v>
      </c>
      <c r="O109" s="137" t="n">
        <f aca="false">N109</f>
        <v>2934</v>
      </c>
      <c r="P109" s="137" t="n">
        <f aca="false">O109</f>
        <v>2934</v>
      </c>
      <c r="Q109" s="137" t="n">
        <f aca="false">P109</f>
        <v>2934</v>
      </c>
      <c r="R109" s="137" t="n">
        <f aca="false">Q109</f>
        <v>2934</v>
      </c>
      <c r="S109" s="137" t="n">
        <f aca="false">R109</f>
        <v>2934</v>
      </c>
      <c r="T109" s="137" t="n">
        <f aca="false">S109</f>
        <v>2934</v>
      </c>
      <c r="U109" s="137" t="n">
        <f aca="false">T109</f>
        <v>2934</v>
      </c>
      <c r="V109" s="137" t="n">
        <f aca="false">U109</f>
        <v>2934</v>
      </c>
      <c r="W109" s="137" t="n">
        <f aca="false">V109</f>
        <v>2934</v>
      </c>
      <c r="X109" s="137" t="n">
        <f aca="false">W109</f>
        <v>2934</v>
      </c>
      <c r="Y109" s="223"/>
      <c r="Z109" s="89"/>
      <c r="AA109" s="96" t="n">
        <f aca="false">SUM(F109:Y109)</f>
        <v>55746</v>
      </c>
      <c r="AB109" s="97" t="n">
        <f aca="false">AA109*$C$60</f>
        <v>27873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Summary'!J17</f>
        <v>9185.16473339411</v>
      </c>
      <c r="E110" s="89"/>
      <c r="F110" s="137" t="n">
        <f aca="false">ROUND(D110/$B$109,0)</f>
        <v>306</v>
      </c>
      <c r="G110" s="137" t="n">
        <f aca="false">F110</f>
        <v>306</v>
      </c>
      <c r="H110" s="137" t="n">
        <f aca="false">G110</f>
        <v>306</v>
      </c>
      <c r="I110" s="137" t="n">
        <f aca="false">H110</f>
        <v>306</v>
      </c>
      <c r="J110" s="137" t="n">
        <f aca="false">I110</f>
        <v>306</v>
      </c>
      <c r="K110" s="137" t="n">
        <f aca="false">J110</f>
        <v>306</v>
      </c>
      <c r="L110" s="137" t="n">
        <f aca="false">K110</f>
        <v>306</v>
      </c>
      <c r="M110" s="137" t="n">
        <f aca="false">L110</f>
        <v>306</v>
      </c>
      <c r="N110" s="137" t="n">
        <f aca="false">M110</f>
        <v>306</v>
      </c>
      <c r="O110" s="137" t="n">
        <f aca="false">N110</f>
        <v>306</v>
      </c>
      <c r="P110" s="137" t="n">
        <f aca="false">O110</f>
        <v>306</v>
      </c>
      <c r="Q110" s="137" t="n">
        <f aca="false">P110</f>
        <v>306</v>
      </c>
      <c r="R110" s="137" t="n">
        <f aca="false">Q110</f>
        <v>306</v>
      </c>
      <c r="S110" s="137" t="n">
        <f aca="false">R110</f>
        <v>306</v>
      </c>
      <c r="T110" s="137" t="n">
        <f aca="false">S110</f>
        <v>306</v>
      </c>
      <c r="U110" s="137" t="n">
        <f aca="false">T110</f>
        <v>306</v>
      </c>
      <c r="V110" s="137" t="n">
        <f aca="false">U110</f>
        <v>306</v>
      </c>
      <c r="W110" s="137" t="n">
        <f aca="false">V110</f>
        <v>306</v>
      </c>
      <c r="X110" s="137" t="n">
        <f aca="false">W110</f>
        <v>306</v>
      </c>
      <c r="Y110" s="223"/>
      <c r="Z110" s="89"/>
      <c r="AA110" s="96" t="n">
        <f aca="false">SUM(F110:Y110)</f>
        <v>5814</v>
      </c>
      <c r="AB110" s="97" t="n">
        <f aca="false">AA110*$C$60</f>
        <v>2907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88029.9500891938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17605.9900178388</v>
      </c>
      <c r="G115" s="137" t="n">
        <f aca="false">$D$113*G114</f>
        <v>28169.584028542</v>
      </c>
      <c r="H115" s="137" t="n">
        <f aca="false">$D$113*H114</f>
        <v>16901.7504171252</v>
      </c>
      <c r="I115" s="137" t="n">
        <f aca="false">$D$113*I114</f>
        <v>10141.0502502751</v>
      </c>
      <c r="J115" s="137" t="n">
        <f aca="false">$D$113*J114</f>
        <v>10141.0502502751</v>
      </c>
      <c r="K115" s="137" t="n">
        <f aca="false">$D$113*K114</f>
        <v>5070.52512513756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137" t="n">
        <f aca="false">$D$113*X114</f>
        <v>0</v>
      </c>
      <c r="Y115" s="223"/>
      <c r="Z115" s="89"/>
      <c r="AA115" s="96" t="n">
        <f aca="false">SUM(F115:Y115)</f>
        <v>88029.9500891938</v>
      </c>
      <c r="AB115" s="97" t="n">
        <f aca="false">AA115*$C$60</f>
        <v>44014.9750445969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9185.16473339411</v>
      </c>
      <c r="E116" s="89"/>
      <c r="F116" s="137" t="n">
        <f aca="false">$D$116*F114</f>
        <v>1837.03294667882</v>
      </c>
      <c r="G116" s="137" t="n">
        <f aca="false">$D$116*G114</f>
        <v>2939.25271468612</v>
      </c>
      <c r="H116" s="137" t="n">
        <f aca="false">$D$116*H114</f>
        <v>1763.55162881167</v>
      </c>
      <c r="I116" s="137" t="n">
        <f aca="false">$D$116*I114</f>
        <v>1058.130977287</v>
      </c>
      <c r="J116" s="137" t="n">
        <f aca="false">$D$116*J114</f>
        <v>1058.130977287</v>
      </c>
      <c r="K116" s="137" t="n">
        <f aca="false">$D$116*K114</f>
        <v>529.065488643501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137" t="n">
        <f aca="false">$D$116*X114</f>
        <v>0</v>
      </c>
      <c r="Y116" s="223"/>
      <c r="Z116" s="89"/>
      <c r="AA116" s="96" t="n">
        <f aca="false">SUM(F116:Y116)</f>
        <v>9185.16473339411</v>
      </c>
      <c r="AB116" s="97" t="n">
        <f aca="false">AA116*$C$60</f>
        <v>4592.58236669706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6108.36496006733</v>
      </c>
      <c r="G121" s="137" t="n">
        <f aca="false">G39</f>
        <v>6054.36846145487</v>
      </c>
      <c r="H121" s="137" t="n">
        <f aca="false">H39</f>
        <v>6067.31715266134</v>
      </c>
      <c r="I121" s="137" t="n">
        <f aca="false">I39</f>
        <v>6071.25832455034</v>
      </c>
      <c r="J121" s="137" t="n">
        <f aca="false">J39</f>
        <v>6770.06870969516</v>
      </c>
      <c r="K121" s="137" t="n">
        <f aca="false">K39</f>
        <v>6977.79985316197</v>
      </c>
      <c r="L121" s="137" t="n">
        <f aca="false">L39</f>
        <v>7169.81864490391</v>
      </c>
      <c r="M121" s="137" t="n">
        <f aca="false">M39</f>
        <v>7356.2992511772</v>
      </c>
      <c r="N121" s="137" t="n">
        <f aca="false">N39</f>
        <v>7542.32420186059</v>
      </c>
      <c r="O121" s="137" t="n">
        <f aca="false">O39</f>
        <v>7727.88438695521</v>
      </c>
      <c r="P121" s="137" t="n">
        <f aca="false">P39</f>
        <v>7867.12412315406</v>
      </c>
      <c r="Q121" s="137" t="n">
        <f aca="false">Q39</f>
        <v>8005.88032370689</v>
      </c>
      <c r="R121" s="137" t="n">
        <f aca="false">R39</f>
        <v>8144.14332119938</v>
      </c>
      <c r="S121" s="137" t="n">
        <f aca="false">S39</f>
        <v>8281.9032549332</v>
      </c>
      <c r="T121" s="137" t="n">
        <f aca="false">T39</f>
        <v>6278.98605420209</v>
      </c>
      <c r="U121" s="137" t="n">
        <f aca="false">U39</f>
        <v>6719.95138736885</v>
      </c>
      <c r="V121" s="137" t="n">
        <f aca="false">V39</f>
        <v>7345.15548863277</v>
      </c>
      <c r="W121" s="137" t="n">
        <f aca="false">W39</f>
        <v>7598.82272861407</v>
      </c>
      <c r="X121" s="137" t="n">
        <f aca="false">X39</f>
        <v>4116.2601966437</v>
      </c>
      <c r="Y121" s="137" t="n">
        <f aca="false">Y39</f>
        <v>0</v>
      </c>
      <c r="Z121" s="89"/>
      <c r="AA121" s="96" t="n">
        <f aca="false">SUM(F121:Y121)</f>
        <v>132203.730824943</v>
      </c>
      <c r="AB121" s="97" t="n">
        <f aca="false">AA121*$C$60</f>
        <v>66101.8654124715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-17605.9900178388</v>
      </c>
      <c r="G122" s="137" t="n">
        <f aca="false">-G115</f>
        <v>-28169.584028542</v>
      </c>
      <c r="H122" s="137" t="n">
        <f aca="false">-H115</f>
        <v>-16901.7504171252</v>
      </c>
      <c r="I122" s="137" t="n">
        <f aca="false">-I115</f>
        <v>-10141.0502502751</v>
      </c>
      <c r="J122" s="137" t="n">
        <f aca="false">-J115</f>
        <v>-10141.0502502751</v>
      </c>
      <c r="K122" s="137" t="n">
        <f aca="false">-K115</f>
        <v>-5070.52512513756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-88029.9500891938</v>
      </c>
      <c r="AB122" s="97" t="n">
        <f aca="false">AA122*$C$60</f>
        <v>-44014.9750445969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-3077.39792604228</v>
      </c>
      <c r="G123" s="164" t="n">
        <f aca="false">-G46</f>
        <v>-2963.3557414873</v>
      </c>
      <c r="H123" s="164" t="n">
        <f aca="false">-H46</f>
        <v>-2844.99612738296</v>
      </c>
      <c r="I123" s="164" t="n">
        <f aca="false">-I46</f>
        <v>-2723.19288936511</v>
      </c>
      <c r="J123" s="164" t="n">
        <f aca="false">-J46</f>
        <v>-2587.18523084577</v>
      </c>
      <c r="K123" s="164" t="n">
        <f aca="false">-K46</f>
        <v>-2416.2688557591</v>
      </c>
      <c r="L123" s="164" t="n">
        <f aca="false">-L46</f>
        <v>-2223.45077659745</v>
      </c>
      <c r="M123" s="164" t="n">
        <f aca="false">-M46</f>
        <v>-2007.5270869911</v>
      </c>
      <c r="N123" s="164" t="n">
        <f aca="false">-N46</f>
        <v>-1763.58018638297</v>
      </c>
      <c r="O123" s="164" t="n">
        <f aca="false">-O46</f>
        <v>-1489.63269914333</v>
      </c>
      <c r="P123" s="164" t="n">
        <f aca="false">-P46</f>
        <v>-1183.49749309207</v>
      </c>
      <c r="Q123" s="164" t="n">
        <f aca="false">-Q46</f>
        <v>-844.582950144684</v>
      </c>
      <c r="R123" s="164" t="n">
        <f aca="false">-R46</f>
        <v>-469.389741590332</v>
      </c>
      <c r="S123" s="164" t="n">
        <f aca="false">-S46</f>
        <v>-88.5722631771267</v>
      </c>
      <c r="T123" s="164" t="n">
        <f aca="false">-T46</f>
        <v>0</v>
      </c>
      <c r="U123" s="164" t="n">
        <f aca="false">-U46</f>
        <v>0</v>
      </c>
      <c r="V123" s="164" t="n">
        <f aca="false">-V46</f>
        <v>0</v>
      </c>
      <c r="W123" s="164" t="n">
        <f aca="false">-W46</f>
        <v>0</v>
      </c>
      <c r="X123" s="164" t="n">
        <f aca="false">-X46</f>
        <v>0</v>
      </c>
      <c r="Y123" s="164" t="n">
        <f aca="false">-Y46</f>
        <v>0</v>
      </c>
      <c r="Z123" s="89"/>
      <c r="AA123" s="96" t="n">
        <f aca="false">SUM(F123:Y123)</f>
        <v>-26682.6299680016</v>
      </c>
      <c r="AB123" s="97" t="n">
        <f aca="false">AA123*$C$60</f>
        <v>-13341.3149840008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-14575.0229838137</v>
      </c>
      <c r="G124" s="137" t="n">
        <f aca="false">SUM(G121:G123)</f>
        <v>-25078.5713085744</v>
      </c>
      <c r="H124" s="137" t="n">
        <f aca="false">SUM(H121:H123)</f>
        <v>-13679.4293918468</v>
      </c>
      <c r="I124" s="137" t="n">
        <f aca="false">SUM(I121:I123)</f>
        <v>-6792.98481508989</v>
      </c>
      <c r="J124" s="137" t="n">
        <f aca="false">SUM(J121:J123)</f>
        <v>-5958.16677142573</v>
      </c>
      <c r="K124" s="137" t="n">
        <f aca="false">SUM(K121:K123)</f>
        <v>-508.994127734693</v>
      </c>
      <c r="L124" s="137" t="n">
        <f aca="false">SUM(L121:L123)</f>
        <v>4946.36786830646</v>
      </c>
      <c r="M124" s="137" t="n">
        <f aca="false">SUM(M121:M123)</f>
        <v>5348.7721641861</v>
      </c>
      <c r="N124" s="137" t="n">
        <f aca="false">SUM(N121:N123)</f>
        <v>5778.74401547763</v>
      </c>
      <c r="O124" s="137" t="n">
        <f aca="false">SUM(O121:O123)</f>
        <v>6238.25168781188</v>
      </c>
      <c r="P124" s="137" t="n">
        <f aca="false">SUM(P121:P123)</f>
        <v>6683.62663006199</v>
      </c>
      <c r="Q124" s="137" t="n">
        <f aca="false">SUM(Q121:Q123)</f>
        <v>7161.29737356221</v>
      </c>
      <c r="R124" s="137" t="n">
        <f aca="false">SUM(R121:R123)</f>
        <v>7674.75357960905</v>
      </c>
      <c r="S124" s="137" t="n">
        <f aca="false">SUM(S121:S123)</f>
        <v>8193.33099175607</v>
      </c>
      <c r="T124" s="137" t="n">
        <f aca="false">SUM(T121:T123)</f>
        <v>6278.98605420209</v>
      </c>
      <c r="U124" s="137" t="n">
        <f aca="false">SUM(U121:U123)</f>
        <v>6719.95138736885</v>
      </c>
      <c r="V124" s="137" t="n">
        <f aca="false">SUM(V121:V123)</f>
        <v>7345.15548863277</v>
      </c>
      <c r="W124" s="137" t="n">
        <f aca="false">SUM(W121:W123)</f>
        <v>7598.82272861407</v>
      </c>
      <c r="X124" s="137" t="n">
        <f aca="false">SUM(X121:X123)</f>
        <v>4116.2601966437</v>
      </c>
      <c r="Y124" s="137" t="n">
        <f aca="false">SUM(Y121:Y123)</f>
        <v>0</v>
      </c>
      <c r="Z124" s="89"/>
      <c r="AA124" s="96" t="n">
        <f aca="false">SUM(F124:Y124)</f>
        <v>17491.1507677476</v>
      </c>
      <c r="AB124" s="97" t="n">
        <f aca="false">AA124*$C$60</f>
        <v>8745.5753838738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728.751149190685</v>
      </c>
      <c r="G126" s="137" t="n">
        <f aca="false">-G124*$C$126</f>
        <v>1253.92856542872</v>
      </c>
      <c r="H126" s="137" t="n">
        <f aca="false">-H124*$C$126</f>
        <v>683.971469592341</v>
      </c>
      <c r="I126" s="137" t="n">
        <f aca="false">-I124*$C$126</f>
        <v>339.649240754494</v>
      </c>
      <c r="J126" s="137" t="n">
        <f aca="false">-J124*$C$126</f>
        <v>297.908338571287</v>
      </c>
      <c r="K126" s="137" t="n">
        <f aca="false">-K124*$C$126</f>
        <v>25.4497063867346</v>
      </c>
      <c r="L126" s="137" t="n">
        <f aca="false">-L124*$C$126</f>
        <v>-247.318393415323</v>
      </c>
      <c r="M126" s="137" t="n">
        <f aca="false">-M124*$C$126</f>
        <v>-267.438608209305</v>
      </c>
      <c r="N126" s="137" t="n">
        <f aca="false">-N124*$C$126</f>
        <v>-288.937200773881</v>
      </c>
      <c r="O126" s="137" t="n">
        <f aca="false">-O124*$C$126</f>
        <v>-311.912584390594</v>
      </c>
      <c r="P126" s="137" t="n">
        <f aca="false">-P124*$C$126</f>
        <v>-334.1813315031</v>
      </c>
      <c r="Q126" s="137" t="n">
        <f aca="false">-Q124*$C$126</f>
        <v>-358.064868678111</v>
      </c>
      <c r="R126" s="137" t="n">
        <f aca="false">-R124*$C$126</f>
        <v>-383.737678980452</v>
      </c>
      <c r="S126" s="137" t="n">
        <f aca="false">-S124*$C$126</f>
        <v>-409.666549587804</v>
      </c>
      <c r="T126" s="137" t="n">
        <f aca="false">-T124*$C$126</f>
        <v>-313.949302710104</v>
      </c>
      <c r="U126" s="137" t="n">
        <f aca="false">-U124*$C$126</f>
        <v>-335.997569368443</v>
      </c>
      <c r="V126" s="137" t="n">
        <f aca="false">-V124*$C$126</f>
        <v>-367.257774431638</v>
      </c>
      <c r="W126" s="137" t="n">
        <f aca="false">-W124*$C$126</f>
        <v>-379.941136430704</v>
      </c>
      <c r="X126" s="137" t="n">
        <f aca="false">-X124*$C$126</f>
        <v>-205.813009832185</v>
      </c>
      <c r="Y126" s="137" t="n">
        <f aca="false">-Y124*$C$126</f>
        <v>-0</v>
      </c>
      <c r="Z126" s="89"/>
      <c r="AA126" s="96" t="n">
        <f aca="false">SUM(F126:Y126)</f>
        <v>-874.557538387379</v>
      </c>
      <c r="AB126" s="97" t="n">
        <f aca="false">AA126*$C$60</f>
        <v>-437.27876919369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4846.19514211806</v>
      </c>
      <c r="G127" s="137" t="n">
        <f aca="false">-(G124+G126)*$C$127</f>
        <v>8338.624960101</v>
      </c>
      <c r="H127" s="137" t="n">
        <f aca="false">-(H124+H126)*$C$127</f>
        <v>4548.41027278907</v>
      </c>
      <c r="I127" s="137" t="n">
        <f aca="false">-(I124+I126)*$C$127</f>
        <v>2258.66745101739</v>
      </c>
      <c r="J127" s="137" t="n">
        <f aca="false">-(J124+J126)*$C$127</f>
        <v>1981.09045149906</v>
      </c>
      <c r="K127" s="137" t="n">
        <f aca="false">-(K124+K126)*$C$127</f>
        <v>169.240547471785</v>
      </c>
      <c r="L127" s="137" t="n">
        <f aca="false">-(L124+L126)*$C$127</f>
        <v>-1644.6673162119</v>
      </c>
      <c r="M127" s="137" t="n">
        <f aca="false">-(M124+M126)*$C$127</f>
        <v>-1778.46674459188</v>
      </c>
      <c r="N127" s="137" t="n">
        <f aca="false">-(N124+N126)*$C$127</f>
        <v>-1921.43238514631</v>
      </c>
      <c r="O127" s="137" t="n">
        <f aca="false">-(O124+O126)*$C$127</f>
        <v>-2074.21868619745</v>
      </c>
      <c r="P127" s="137" t="n">
        <f aca="false">-(P124+P126)*$C$127</f>
        <v>-2222.30585449561</v>
      </c>
      <c r="Q127" s="137" t="n">
        <f aca="false">-(Q124+Q126)*$C$127</f>
        <v>-2381.13137670944</v>
      </c>
      <c r="R127" s="137" t="n">
        <f aca="false">-(R124+R126)*$C$127</f>
        <v>-2551.85556522001</v>
      </c>
      <c r="S127" s="137" t="n">
        <f aca="false">-(S124+S126)*$C$127</f>
        <v>-2724.28255475889</v>
      </c>
      <c r="T127" s="137" t="n">
        <f aca="false">-(T124+T126)*$C$127</f>
        <v>-2087.76286302219</v>
      </c>
      <c r="U127" s="137" t="n">
        <f aca="false">-(U124+U126)*$C$127</f>
        <v>-2234.38383630014</v>
      </c>
      <c r="V127" s="137" t="n">
        <f aca="false">-(V124+V126)*$C$127</f>
        <v>-2442.26419997039</v>
      </c>
      <c r="W127" s="137" t="n">
        <f aca="false">-(W124+W126)*$C$127</f>
        <v>-2526.60855726418</v>
      </c>
      <c r="X127" s="137" t="n">
        <f aca="false">-(X124+X126)*$C$127</f>
        <v>-1368.65651538403</v>
      </c>
      <c r="Y127" s="137" t="n">
        <f aca="false">-(Y124+Y126)*$C$127</f>
        <v>-0</v>
      </c>
      <c r="Z127" s="89"/>
      <c r="AA127" s="96" t="n">
        <f aca="false">SUM(F127:Y127)</f>
        <v>-5815.80763027608</v>
      </c>
      <c r="AB127" s="97" t="n">
        <f aca="false">AA127*$C$60</f>
        <v>-2907.90381513804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163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f aca="false">F46</f>
        <v>3077.39792604228</v>
      </c>
      <c r="G137" s="167" t="n">
        <f aca="false">G46</f>
        <v>2963.3557414873</v>
      </c>
      <c r="H137" s="167" t="n">
        <f aca="false">H46</f>
        <v>2844.99612738296</v>
      </c>
      <c r="I137" s="167" t="n">
        <f aca="false">I46</f>
        <v>2723.19288936511</v>
      </c>
      <c r="J137" s="167" t="n">
        <f aca="false">J46</f>
        <v>2587.18523084577</v>
      </c>
      <c r="K137" s="167" t="n">
        <f aca="false">K46</f>
        <v>2416.2688557591</v>
      </c>
      <c r="L137" s="167" t="n">
        <f aca="false">L46</f>
        <v>2223.45077659745</v>
      </c>
      <c r="M137" s="167" t="n">
        <f aca="false">M46</f>
        <v>2007.5270869911</v>
      </c>
      <c r="N137" s="167" t="n">
        <f aca="false">N46</f>
        <v>1763.58018638297</v>
      </c>
      <c r="O137" s="167" t="n">
        <f aca="false">O46</f>
        <v>1489.63269914333</v>
      </c>
      <c r="P137" s="167" t="n">
        <f aca="false">P46</f>
        <v>1183.49749309207</v>
      </c>
      <c r="Q137" s="167" t="n">
        <f aca="false">Q46</f>
        <v>844.582950144684</v>
      </c>
      <c r="R137" s="167" t="n">
        <f aca="false">R46</f>
        <v>469.389741590332</v>
      </c>
      <c r="S137" s="167" t="n">
        <f aca="false">S46</f>
        <v>88.5722631771267</v>
      </c>
      <c r="T137" s="167" t="n">
        <f aca="false">T46</f>
        <v>-0</v>
      </c>
      <c r="U137" s="167" t="n">
        <f aca="false">U46</f>
        <v>-0</v>
      </c>
      <c r="V137" s="167" t="n">
        <f aca="false">V46</f>
        <v>-0</v>
      </c>
      <c r="W137" s="167" t="n">
        <f aca="false">W46</f>
        <v>-0</v>
      </c>
      <c r="X137" s="167" t="n">
        <f aca="false">X46</f>
        <v>-0</v>
      </c>
      <c r="Y137" s="167" t="n">
        <f aca="false">Y46</f>
        <v>-0</v>
      </c>
      <c r="Z137" s="89"/>
      <c r="AA137" s="96" t="n">
        <f aca="false">SUM(F137:Y137)</f>
        <v>26682.6299680016</v>
      </c>
      <c r="AB137" s="97" t="n">
        <f aca="false">AA137</f>
        <v>26682.6299680016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52.02</v>
      </c>
      <c r="G138" s="164" t="n">
        <f aca="false">SUM(G33:G35)</f>
        <v>53.0604</v>
      </c>
      <c r="H138" s="164" t="n">
        <f aca="false">SUM(H33:H35)</f>
        <v>54.121608</v>
      </c>
      <c r="I138" s="164" t="n">
        <f aca="false">SUM(I33:I35)</f>
        <v>55.20404016</v>
      </c>
      <c r="J138" s="164" t="n">
        <f aca="false">SUM(J33:J35)</f>
        <v>56.3081209632</v>
      </c>
      <c r="K138" s="164" t="n">
        <f aca="false">SUM(K33:K35)</f>
        <v>57.434283382464</v>
      </c>
      <c r="L138" s="164" t="n">
        <f aca="false">SUM(L33:L35)</f>
        <v>58.5829690501133</v>
      </c>
      <c r="M138" s="164" t="n">
        <f aca="false">SUM(M33:M35)</f>
        <v>59.7546284311156</v>
      </c>
      <c r="N138" s="164" t="n">
        <f aca="false">SUM(N33:N35)</f>
        <v>60.9497209997379</v>
      </c>
      <c r="O138" s="164" t="n">
        <f aca="false">SUM(O33:O35)</f>
        <v>62.1687154197326</v>
      </c>
      <c r="P138" s="164" t="n">
        <f aca="false">SUM(P33:P35)</f>
        <v>63.4120897281273</v>
      </c>
      <c r="Q138" s="164" t="n">
        <f aca="false">SUM(Q33:Q35)</f>
        <v>64.6803315226898</v>
      </c>
      <c r="R138" s="164" t="n">
        <f aca="false">SUM(R33:R35)</f>
        <v>65.9739381531436</v>
      </c>
      <c r="S138" s="164" t="n">
        <f aca="false">SUM(S33:S35)</f>
        <v>67.2934169162065</v>
      </c>
      <c r="T138" s="164" t="n">
        <f aca="false">SUM(T33:T35)</f>
        <v>68.6392852545306</v>
      </c>
      <c r="U138" s="164" t="n">
        <f aca="false">SUM(U33:U35)</f>
        <v>70.0120709596213</v>
      </c>
      <c r="V138" s="164" t="n">
        <f aca="false">SUM(V33:V35)</f>
        <v>71.4123123788137</v>
      </c>
      <c r="W138" s="164" t="n">
        <f aca="false">SUM(W33:W35)</f>
        <v>72.84055862639</v>
      </c>
      <c r="X138" s="164" t="n">
        <f aca="false">SUM(X33:X35)</f>
        <v>36.6397988049457</v>
      </c>
      <c r="Y138" s="164" t="n">
        <f aca="false">SUM(Y33:Y35)</f>
        <v>0</v>
      </c>
      <c r="Z138" s="89"/>
      <c r="AA138" s="96" t="n">
        <f aca="false">SUM(F138:Y138)</f>
        <v>1150.50828875083</v>
      </c>
      <c r="AB138" s="97" t="n">
        <f aca="false">AA138</f>
        <v>1150.50828875083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3129.41792604228</v>
      </c>
      <c r="G139" s="137" t="n">
        <f aca="false">G137+G138</f>
        <v>3016.4161414873</v>
      </c>
      <c r="H139" s="137" t="n">
        <f aca="false">H137+H138</f>
        <v>2899.11773538296</v>
      </c>
      <c r="I139" s="137" t="n">
        <f aca="false">I137+I138</f>
        <v>2778.39692952511</v>
      </c>
      <c r="J139" s="137" t="n">
        <f aca="false">J137+J138</f>
        <v>2643.49335180897</v>
      </c>
      <c r="K139" s="137" t="n">
        <f aca="false">K137+K138</f>
        <v>2473.70313914157</v>
      </c>
      <c r="L139" s="137" t="n">
        <f aca="false">L137+L138</f>
        <v>2282.03374564756</v>
      </c>
      <c r="M139" s="137" t="n">
        <f aca="false">M137+M138</f>
        <v>2067.28171542221</v>
      </c>
      <c r="N139" s="137" t="n">
        <f aca="false">N137+N138</f>
        <v>1824.5299073827</v>
      </c>
      <c r="O139" s="137" t="n">
        <f aca="false">O137+O138</f>
        <v>1551.80141456306</v>
      </c>
      <c r="P139" s="137" t="n">
        <f aca="false">P137+P138</f>
        <v>1246.9095828202</v>
      </c>
      <c r="Q139" s="137" t="n">
        <f aca="false">Q137+Q138</f>
        <v>909.263281667373</v>
      </c>
      <c r="R139" s="137" t="n">
        <f aca="false">R137+R138</f>
        <v>535.363679743475</v>
      </c>
      <c r="S139" s="137" t="n">
        <f aca="false">S137+S138</f>
        <v>155.865680093333</v>
      </c>
      <c r="T139" s="137" t="n">
        <f aca="false">T137+T138</f>
        <v>68.6392852545306</v>
      </c>
      <c r="U139" s="137" t="n">
        <f aca="false">U137+U138</f>
        <v>70.0120709596213</v>
      </c>
      <c r="V139" s="137" t="n">
        <f aca="false">V137+V138</f>
        <v>71.4123123788137</v>
      </c>
      <c r="W139" s="137" t="n">
        <f aca="false">W137+W138</f>
        <v>72.84055862639</v>
      </c>
      <c r="X139" s="137" t="n">
        <f aca="false">X137+X138</f>
        <v>36.6397988049457</v>
      </c>
      <c r="Y139" s="137" t="n">
        <f aca="false">Y137+Y138</f>
        <v>0</v>
      </c>
      <c r="Z139" s="89"/>
      <c r="AA139" s="96" t="n">
        <f aca="false">SUM(F139:Y139)</f>
        <v>27833.1382567524</v>
      </c>
      <c r="AB139" s="97" t="n">
        <f aca="false">AA139</f>
        <v>27833.1382567524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156.470896302114</v>
      </c>
      <c r="G140" s="137" t="n">
        <f aca="false">G139*$C$140</f>
        <v>150.820807074365</v>
      </c>
      <c r="H140" s="137" t="n">
        <f aca="false">H139*$C$140</f>
        <v>144.955886769148</v>
      </c>
      <c r="I140" s="137" t="n">
        <f aca="false">I139*$C$140</f>
        <v>138.919846476255</v>
      </c>
      <c r="J140" s="137" t="n">
        <f aca="false">J139*$C$140</f>
        <v>132.174667590449</v>
      </c>
      <c r="K140" s="137" t="n">
        <f aca="false">K139*$C$140</f>
        <v>123.685156957078</v>
      </c>
      <c r="L140" s="137" t="n">
        <f aca="false">L139*$C$140</f>
        <v>114.101687282378</v>
      </c>
      <c r="M140" s="137" t="n">
        <f aca="false">M139*$C$140</f>
        <v>103.364085771111</v>
      </c>
      <c r="N140" s="137" t="n">
        <f aca="false">N139*$C$140</f>
        <v>91.2264953691352</v>
      </c>
      <c r="O140" s="137" t="n">
        <f aca="false">O139*$C$140</f>
        <v>77.5900707281531</v>
      </c>
      <c r="P140" s="137" t="n">
        <f aca="false">P139*$C$140</f>
        <v>62.3454791410098</v>
      </c>
      <c r="Q140" s="137" t="n">
        <f aca="false">Q139*$C$140</f>
        <v>45.4631640833687</v>
      </c>
      <c r="R140" s="137" t="n">
        <f aca="false">R139*$C$140</f>
        <v>26.7681839871738</v>
      </c>
      <c r="S140" s="137" t="n">
        <f aca="false">S139*$C$140</f>
        <v>7.79328400466666</v>
      </c>
      <c r="T140" s="137" t="n">
        <f aca="false">T139*$C$140</f>
        <v>3.43196426272653</v>
      </c>
      <c r="U140" s="137" t="n">
        <f aca="false">U139*$C$140</f>
        <v>3.50060354798106</v>
      </c>
      <c r="V140" s="137" t="n">
        <f aca="false">V139*$C$140</f>
        <v>3.57061561894068</v>
      </c>
      <c r="W140" s="137" t="n">
        <f aca="false">W139*$C$140</f>
        <v>3.6420279313195</v>
      </c>
      <c r="X140" s="137" t="n">
        <f aca="false">X139*$C$140</f>
        <v>1.83198994024729</v>
      </c>
      <c r="Y140" s="137" t="n">
        <f aca="false">Y139*$C$140</f>
        <v>0</v>
      </c>
      <c r="Z140" s="89"/>
      <c r="AA140" s="96" t="n">
        <f aca="false">SUM(F140:Y140)</f>
        <v>1391.65691283762</v>
      </c>
      <c r="AB140" s="97" t="n">
        <f aca="false">AA140</f>
        <v>1391.65691283762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1040.53146040906</v>
      </c>
      <c r="G141" s="164" t="n">
        <f aca="false">(G139-G140)*$C$141</f>
        <v>1002.95836704453</v>
      </c>
      <c r="H141" s="164" t="n">
        <f aca="false">(H139-H140)*$C$141</f>
        <v>963.956647014835</v>
      </c>
      <c r="I141" s="164" t="n">
        <f aca="false">(I139-I140)*$C$141</f>
        <v>923.816979067098</v>
      </c>
      <c r="J141" s="164" t="n">
        <f aca="false">(J139-J140)*$C$141</f>
        <v>878.961539476483</v>
      </c>
      <c r="K141" s="164" t="n">
        <f aca="false">(K139-K140)*$C$141</f>
        <v>822.506293764571</v>
      </c>
      <c r="L141" s="164" t="n">
        <f aca="false">(L139-L140)*$C$141</f>
        <v>758.776220427813</v>
      </c>
      <c r="M141" s="164" t="n">
        <f aca="false">(M139-M140)*$C$141</f>
        <v>687.371170377885</v>
      </c>
      <c r="N141" s="164" t="n">
        <f aca="false">(N139-N140)*$C$141</f>
        <v>606.656194204749</v>
      </c>
      <c r="O141" s="164" t="n">
        <f aca="false">(O139-O140)*$C$141</f>
        <v>515.973970342218</v>
      </c>
      <c r="P141" s="164" t="n">
        <f aca="false">(P139-P140)*$C$141</f>
        <v>414.597436287715</v>
      </c>
      <c r="Q141" s="164" t="n">
        <f aca="false">(Q139-Q140)*$C$141</f>
        <v>302.330041154402</v>
      </c>
      <c r="R141" s="164" t="n">
        <f aca="false">(R139-R140)*$C$141</f>
        <v>178.008423514706</v>
      </c>
      <c r="S141" s="164" t="n">
        <f aca="false">(S139-S140)*$C$141</f>
        <v>51.8253386310333</v>
      </c>
      <c r="T141" s="164" t="n">
        <f aca="false">(T139-T140)*$C$141</f>
        <v>22.8225623471314</v>
      </c>
      <c r="U141" s="164" t="n">
        <f aca="false">(U139-U140)*$C$141</f>
        <v>23.2790135940741</v>
      </c>
      <c r="V141" s="164" t="n">
        <f aca="false">(V139-V140)*$C$141</f>
        <v>23.7445938659556</v>
      </c>
      <c r="W141" s="164" t="n">
        <f aca="false">(W139-W140)*$C$141</f>
        <v>24.2194857432747</v>
      </c>
      <c r="X141" s="164" t="n">
        <f aca="false">(X139-X140)*$C$141</f>
        <v>12.1827331026445</v>
      </c>
      <c r="Y141" s="164" t="n">
        <f aca="false">(Y139-Y140)*$C$141</f>
        <v>0</v>
      </c>
      <c r="Z141" s="89"/>
      <c r="AA141" s="96" t="n">
        <f aca="false">SUM(F141:Y141)</f>
        <v>9254.51847037017</v>
      </c>
      <c r="AB141" s="97" t="n">
        <f aca="false">AA141</f>
        <v>9254.51847037017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1932.41556933111</v>
      </c>
      <c r="G142" s="137" t="n">
        <f aca="false">G139-G140-G141</f>
        <v>1862.63696736841</v>
      </c>
      <c r="H142" s="137" t="n">
        <f aca="false">H139-H140-H141</f>
        <v>1790.20520159898</v>
      </c>
      <c r="I142" s="137" t="n">
        <f aca="false">I139-I140-I141</f>
        <v>1715.66010398175</v>
      </c>
      <c r="J142" s="137" t="n">
        <f aca="false">J139-J140-J141</f>
        <v>1632.35714474204</v>
      </c>
      <c r="K142" s="137" t="n">
        <f aca="false">K139-K140-K141</f>
        <v>1527.51168841992</v>
      </c>
      <c r="L142" s="137" t="n">
        <f aca="false">L139-L140-L141</f>
        <v>1409.15583793737</v>
      </c>
      <c r="M142" s="137" t="n">
        <f aca="false">M139-M140-M141</f>
        <v>1276.54645927322</v>
      </c>
      <c r="N142" s="137" t="n">
        <f aca="false">N139-N140-N141</f>
        <v>1126.64721780882</v>
      </c>
      <c r="O142" s="137" t="n">
        <f aca="false">O139-O140-O141</f>
        <v>958.237373492691</v>
      </c>
      <c r="P142" s="137" t="n">
        <f aca="false">P139-P140-P141</f>
        <v>769.966667391471</v>
      </c>
      <c r="Q142" s="137" t="n">
        <f aca="false">Q139-Q140-Q141</f>
        <v>561.470076429603</v>
      </c>
      <c r="R142" s="137" t="n">
        <f aca="false">R139-R140-R141</f>
        <v>330.587072241596</v>
      </c>
      <c r="S142" s="137" t="n">
        <f aca="false">S139-S140-S141</f>
        <v>96.2470574576333</v>
      </c>
      <c r="T142" s="137" t="n">
        <f aca="false">T139-T140-T141</f>
        <v>42.3847586446727</v>
      </c>
      <c r="U142" s="137" t="n">
        <f aca="false">U139-U140-U141</f>
        <v>43.2324538175661</v>
      </c>
      <c r="V142" s="137" t="n">
        <f aca="false">V139-V140-V141</f>
        <v>44.0971028939175</v>
      </c>
      <c r="W142" s="137" t="n">
        <f aca="false">W139-W140-W141</f>
        <v>44.9790449517958</v>
      </c>
      <c r="X142" s="137" t="n">
        <f aca="false">X139-X140-X141</f>
        <v>22.625075762054</v>
      </c>
      <c r="Y142" s="137" t="n">
        <f aca="false">Y139-Y140-Y141</f>
        <v>0</v>
      </c>
      <c r="Z142" s="89"/>
      <c r="AA142" s="96" t="n">
        <f aca="false">SUM(F142:Y142)</f>
        <v>17186.9628735446</v>
      </c>
      <c r="AB142" s="97" t="n">
        <f aca="false">AA142</f>
        <v>17186.9628735446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1471.85871041523</v>
      </c>
      <c r="G144" s="168" t="n">
        <f aca="false">G76</f>
        <v>1490.39781594999</v>
      </c>
      <c r="H144" s="168" t="n">
        <f aca="false">H76</f>
        <v>1611.0459295847</v>
      </c>
      <c r="I144" s="168" t="n">
        <f aca="false">I76</f>
        <v>1649.86951614344</v>
      </c>
      <c r="J144" s="168" t="n">
        <f aca="false">J76</f>
        <v>1907.61958712475</v>
      </c>
      <c r="K144" s="168" t="n">
        <f aca="false">K76</f>
        <v>2104.63368284814</v>
      </c>
      <c r="L144" s="168" t="n">
        <f aca="false">L76</f>
        <v>2223.45206673962</v>
      </c>
      <c r="M144" s="168" t="n">
        <f aca="false">M76</f>
        <v>2427.80106746246</v>
      </c>
      <c r="N144" s="168" t="n">
        <f aca="false">N76</f>
        <v>1958.0578391008</v>
      </c>
      <c r="O144" s="168" t="n">
        <f aca="false">O76</f>
        <v>1020.18770861192</v>
      </c>
      <c r="P144" s="168" t="n">
        <f aca="false">P76</f>
        <v>1157.69722203164</v>
      </c>
      <c r="Q144" s="168" t="n">
        <f aca="false">Q76</f>
        <v>1305.17806408733</v>
      </c>
      <c r="R144" s="168" t="n">
        <f aca="false">R76</f>
        <v>1463.70766770429</v>
      </c>
      <c r="S144" s="168" t="n">
        <f aca="false">S76</f>
        <v>1623.81844370469</v>
      </c>
      <c r="T144" s="168" t="n">
        <f aca="false">T76</f>
        <v>1032.76444423489</v>
      </c>
      <c r="U144" s="168" t="n">
        <f aca="false">U76</f>
        <v>1168.91249085013</v>
      </c>
      <c r="V144" s="168" t="n">
        <f aca="false">V76</f>
        <v>1361.94425711537</v>
      </c>
      <c r="W144" s="168" t="n">
        <f aca="false">W76</f>
        <v>1440.26401745959</v>
      </c>
      <c r="X144" s="168" t="n">
        <f aca="false">X76</f>
        <v>365.022835713743</v>
      </c>
      <c r="Y144" s="168" t="n">
        <f aca="false">Y76</f>
        <v>0</v>
      </c>
      <c r="Z144" s="89"/>
      <c r="AA144" s="96" t="n">
        <f aca="false">SUM(F144:Y144)</f>
        <v>28784.2333668827</v>
      </c>
      <c r="AB144" s="97" t="n">
        <f aca="false">AA144</f>
        <v>28784.2333668827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3404.27427974634</v>
      </c>
      <c r="G145" s="154" t="n">
        <f aca="false">G142+G144</f>
        <v>3353.0347833184</v>
      </c>
      <c r="H145" s="154" t="n">
        <f aca="false">H142+H144</f>
        <v>3401.25113118368</v>
      </c>
      <c r="I145" s="154" t="n">
        <f aca="false">I142+I144</f>
        <v>3365.52962012519</v>
      </c>
      <c r="J145" s="154" t="n">
        <f aca="false">J142+J144</f>
        <v>3539.97673186679</v>
      </c>
      <c r="K145" s="154" t="n">
        <f aca="false">K142+K144</f>
        <v>3632.14537126805</v>
      </c>
      <c r="L145" s="154" t="n">
        <f aca="false">L142+L144</f>
        <v>3632.60790467699</v>
      </c>
      <c r="M145" s="154" t="n">
        <f aca="false">M142+M144</f>
        <v>3704.34752673567</v>
      </c>
      <c r="N145" s="154" t="n">
        <f aca="false">N142+N144</f>
        <v>3084.70505690962</v>
      </c>
      <c r="O145" s="154" t="n">
        <f aca="false">O142+O144</f>
        <v>1978.42508210461</v>
      </c>
      <c r="P145" s="154" t="n">
        <f aca="false">P142+P144</f>
        <v>1927.66388942311</v>
      </c>
      <c r="Q145" s="154" t="n">
        <f aca="false">Q142+Q144</f>
        <v>1866.64814051694</v>
      </c>
      <c r="R145" s="154" t="n">
        <f aca="false">R142+R144</f>
        <v>1794.29473994589</v>
      </c>
      <c r="S145" s="154" t="n">
        <f aca="false">S142+S144</f>
        <v>1720.06550116232</v>
      </c>
      <c r="T145" s="154" t="n">
        <f aca="false">T142+T144</f>
        <v>1075.14920287957</v>
      </c>
      <c r="U145" s="154" t="n">
        <f aca="false">U142+U144</f>
        <v>1212.1449446677</v>
      </c>
      <c r="V145" s="154" t="n">
        <f aca="false">V142+V144</f>
        <v>1406.04136000928</v>
      </c>
      <c r="W145" s="154" t="n">
        <f aca="false">W142+W144</f>
        <v>1485.24306241139</v>
      </c>
      <c r="X145" s="154" t="n">
        <f aca="false">X142+X144</f>
        <v>387.647911475797</v>
      </c>
      <c r="Y145" s="154" t="n">
        <f aca="false">Y142+Y144</f>
        <v>0</v>
      </c>
      <c r="Z145" s="89"/>
      <c r="AA145" s="96" t="n">
        <f aca="false">SUM(F145:Y145)</f>
        <v>45971.1962404273</v>
      </c>
      <c r="AB145" s="97" t="n">
        <f aca="false">AA145</f>
        <v>45971.1962404273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(1-((F140+F141)/F139))*F138</f>
        <v>32.12235</v>
      </c>
      <c r="G150" s="133" t="n">
        <f aca="false">(1-((G140+G141)/G139))*G138</f>
        <v>32.764797</v>
      </c>
      <c r="H150" s="133" t="n">
        <f aca="false">(1-((H140+H141)/H139))*H138</f>
        <v>33.42009294</v>
      </c>
      <c r="I150" s="133" t="n">
        <f aca="false">(1-((I140+I141)/I139))*I138</f>
        <v>34.0884947988</v>
      </c>
      <c r="J150" s="133" t="n">
        <f aca="false">(1-((J140+J141)/J139))*J138</f>
        <v>34.770264694776</v>
      </c>
      <c r="K150" s="133" t="n">
        <f aca="false">(1-((K140+K141)/K139))*K138</f>
        <v>35.4656699886715</v>
      </c>
      <c r="L150" s="133" t="n">
        <f aca="false">(1-((L140+L141)/L139))*L138</f>
        <v>36.174983388445</v>
      </c>
      <c r="M150" s="133" t="n">
        <f aca="false">(1-((M140+M141)/M139))*M138</f>
        <v>36.8984830562139</v>
      </c>
      <c r="N150" s="133" t="n">
        <f aca="false">(1-((N140+N141)/N139))*N138</f>
        <v>37.6364527173381</v>
      </c>
      <c r="O150" s="133" t="n">
        <f aca="false">(1-((O140+O141)/O139))*O138</f>
        <v>38.3891817716849</v>
      </c>
      <c r="P150" s="133" t="n">
        <f aca="false">(1-((P140+P141)/P139))*P138</f>
        <v>39.1569654071186</v>
      </c>
      <c r="Q150" s="133" t="n">
        <f aca="false">(1-((Q140+Q141)/Q139))*Q138</f>
        <v>39.940104715261</v>
      </c>
      <c r="R150" s="133" t="n">
        <f aca="false">(1-((R140+R141)/R139))*R138</f>
        <v>40.7389068095662</v>
      </c>
      <c r="S150" s="133" t="n">
        <f aca="false">(1-((S140+S141)/S139))*S138</f>
        <v>41.5536849457575</v>
      </c>
      <c r="T150" s="133" t="n">
        <f aca="false">(1-((T140+T141)/T139))*T138</f>
        <v>42.3847586446727</v>
      </c>
      <c r="U150" s="133" t="n">
        <f aca="false">(1-((U140+U141)/U139))*U138</f>
        <v>43.2324538175661</v>
      </c>
      <c r="V150" s="133" t="n">
        <f aca="false">(1-((V140+V141)/V139))*V138</f>
        <v>44.0971028939174</v>
      </c>
      <c r="W150" s="133" t="n">
        <f aca="false">(1-((W140+W141)/W139))*W138</f>
        <v>44.9790449517958</v>
      </c>
      <c r="X150" s="133" t="n">
        <f aca="false">(1-((X140+X141)/X139))*X138</f>
        <v>22.625075762054</v>
      </c>
      <c r="Y150" s="133"/>
      <c r="Z150" s="89"/>
      <c r="AA150" s="96" t="n">
        <f aca="false">SUM(F150:Y150)</f>
        <v>710.438868303639</v>
      </c>
      <c r="AB150" s="97" t="n">
        <f aca="false">AA150</f>
        <v>710.438868303639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32.12235</v>
      </c>
      <c r="G152" s="133" t="n">
        <f aca="false">G150+G151</f>
        <v>32.764797</v>
      </c>
      <c r="H152" s="133" t="n">
        <f aca="false">H150+H151</f>
        <v>33.42009294</v>
      </c>
      <c r="I152" s="133" t="n">
        <f aca="false">I150+I151</f>
        <v>34.0884947988</v>
      </c>
      <c r="J152" s="133" t="n">
        <f aca="false">J150+J151</f>
        <v>34.770264694776</v>
      </c>
      <c r="K152" s="133" t="n">
        <f aca="false">K150+K151</f>
        <v>35.4656699886715</v>
      </c>
      <c r="L152" s="133" t="n">
        <f aca="false">L150+L151</f>
        <v>36.174983388445</v>
      </c>
      <c r="M152" s="133" t="n">
        <f aca="false">M150+M151</f>
        <v>36.8984830562139</v>
      </c>
      <c r="N152" s="133" t="n">
        <f aca="false">N150+N151</f>
        <v>37.6364527173381</v>
      </c>
      <c r="O152" s="133" t="n">
        <f aca="false">O150+O151</f>
        <v>38.3891817716849</v>
      </c>
      <c r="P152" s="133" t="n">
        <f aca="false">P150+P151</f>
        <v>39.1569654071186</v>
      </c>
      <c r="Q152" s="133" t="n">
        <f aca="false">Q150+Q151</f>
        <v>39.940104715261</v>
      </c>
      <c r="R152" s="133" t="n">
        <f aca="false">R150+R151</f>
        <v>40.7389068095662</v>
      </c>
      <c r="S152" s="133" t="n">
        <f aca="false">S150+S151</f>
        <v>41.5536849457575</v>
      </c>
      <c r="T152" s="133" t="n">
        <f aca="false">T150+T151</f>
        <v>42.3847586446727</v>
      </c>
      <c r="U152" s="133" t="n">
        <f aca="false">U150+U151</f>
        <v>43.2324538175661</v>
      </c>
      <c r="V152" s="133" t="n">
        <f aca="false">V150+V151</f>
        <v>44.0971028939174</v>
      </c>
      <c r="W152" s="133" t="n">
        <f aca="false">W150+W151</f>
        <v>44.9790449517958</v>
      </c>
      <c r="X152" s="133" t="n">
        <f aca="false">X150+X151</f>
        <v>22.625075762054</v>
      </c>
      <c r="Y152" s="133" t="n">
        <f aca="false">Y150+Y151</f>
        <v>0</v>
      </c>
      <c r="Z152" s="89"/>
      <c r="AA152" s="96" t="n">
        <f aca="false">SUM(F152:Y152)</f>
        <v>710.438868303639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324.3484651288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220</v>
      </c>
      <c r="B160" s="174"/>
      <c r="C160" s="174"/>
      <c r="D160" s="175" t="n">
        <f aca="false">-E92*C76</f>
        <v>29554.4152568719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f aca="false">[11]DEBT!$E$55</f>
        <v>49795</v>
      </c>
      <c r="E161" s="89"/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221</v>
      </c>
      <c r="B162" s="174"/>
      <c r="C162" s="174"/>
      <c r="D162" s="176" t="n">
        <f aca="false">-[11]FINANCIALS!$G$117*C60</f>
        <v>-5789.50538260052</v>
      </c>
      <c r="E162" s="227" t="s">
        <v>222</v>
      </c>
      <c r="F162" s="177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2.75" hidden="false" customHeight="false" outlineLevel="0" collapsed="false">
      <c r="A163" s="173" t="s">
        <v>180</v>
      </c>
      <c r="B163" s="174"/>
      <c r="C163" s="174"/>
      <c r="D163" s="178" t="n">
        <f aca="false">C155</f>
        <v>324.3484651288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3.5" hidden="false" customHeight="false" outlineLevel="0" collapsed="false">
      <c r="A164" s="179" t="s">
        <v>181</v>
      </c>
      <c r="B164" s="132"/>
      <c r="C164" s="132"/>
      <c r="D164" s="180" t="n">
        <f aca="false">SUM(D160:D163)</f>
        <v>73884.2583394002</v>
      </c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89"/>
      <c r="BM164" s="89"/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89"/>
      <c r="CI164" s="89"/>
      <c r="CJ164" s="89"/>
      <c r="CK164" s="89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89"/>
      <c r="DB164" s="89"/>
      <c r="DC164" s="89"/>
      <c r="DD164" s="89"/>
      <c r="DE164" s="89"/>
      <c r="DF164" s="89"/>
      <c r="DG164" s="89"/>
      <c r="DH164" s="89"/>
      <c r="DI164" s="89"/>
      <c r="DJ164" s="89"/>
      <c r="DK164" s="89"/>
      <c r="DL164" s="89"/>
      <c r="DM164" s="89"/>
      <c r="DN164" s="89"/>
      <c r="DO164" s="89"/>
      <c r="DP164" s="89"/>
      <c r="DQ164" s="89"/>
      <c r="DR164" s="89"/>
      <c r="DS164" s="89"/>
      <c r="DT164" s="89"/>
      <c r="DU164" s="89"/>
      <c r="DV164" s="89"/>
      <c r="DW164" s="89"/>
      <c r="DX164" s="89"/>
      <c r="DY164" s="89"/>
      <c r="DZ164" s="89"/>
      <c r="EA164" s="89"/>
      <c r="EB164" s="89"/>
      <c r="EC164" s="89"/>
      <c r="ED164" s="89"/>
      <c r="EE164" s="89"/>
      <c r="EF164" s="89"/>
      <c r="EG164" s="89"/>
      <c r="EH164" s="89"/>
      <c r="EI164" s="89"/>
      <c r="EJ164" s="89"/>
      <c r="EK164" s="89"/>
      <c r="EL164" s="89"/>
      <c r="EM164" s="89"/>
      <c r="EN164" s="89"/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89"/>
      <c r="EZ164" s="89"/>
      <c r="FA164" s="89"/>
      <c r="FB164" s="89"/>
      <c r="FC164" s="89"/>
      <c r="FD164" s="89"/>
      <c r="FE164" s="89"/>
      <c r="FF164" s="89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/>
      <c r="GH164" s="89"/>
      <c r="GI164" s="89"/>
      <c r="GJ164" s="89"/>
      <c r="GK164" s="89"/>
      <c r="GL164" s="89"/>
      <c r="GM164" s="89"/>
      <c r="GN164" s="89"/>
      <c r="GO164" s="89"/>
      <c r="GP164" s="89"/>
      <c r="GQ164" s="89"/>
      <c r="GR164" s="89"/>
      <c r="GS164" s="89"/>
      <c r="GT164" s="89"/>
      <c r="GU164" s="89"/>
      <c r="GV164" s="89"/>
      <c r="GW164" s="89"/>
      <c r="GX164" s="89"/>
      <c r="GY164" s="89"/>
      <c r="GZ164" s="89"/>
      <c r="HA164" s="89"/>
      <c r="HB164" s="89"/>
      <c r="HC164" s="89"/>
      <c r="HD164" s="89"/>
      <c r="HE164" s="89"/>
      <c r="HF164" s="89"/>
      <c r="HG164" s="89"/>
      <c r="HH164" s="89"/>
      <c r="HI164" s="89"/>
      <c r="HJ164" s="89"/>
      <c r="HK164" s="89"/>
      <c r="HL164" s="89"/>
      <c r="HM164" s="89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  <c r="IU164" s="89"/>
      <c r="IV164" s="89"/>
      <c r="IW164" s="89"/>
    </row>
    <row r="165" customFormat="false" ht="12.75" hidden="false" customHeight="false" outlineLevel="1" collapsed="false">
      <c r="A165" s="106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1" collapsed="false">
      <c r="A167" s="79"/>
      <c r="B167" s="79"/>
      <c r="C167" s="62"/>
      <c r="D167" s="79"/>
      <c r="E167" s="79"/>
      <c r="F167" s="79"/>
      <c r="G167" s="79"/>
      <c r="H167" s="62"/>
      <c r="I167" s="79"/>
      <c r="J167" s="79"/>
      <c r="K167" s="79"/>
      <c r="L167" s="79"/>
      <c r="M167" s="62"/>
      <c r="N167" s="62"/>
      <c r="O167" s="62"/>
      <c r="P167" s="45"/>
      <c r="Q167" s="45"/>
      <c r="R167" s="45"/>
      <c r="S167" s="45"/>
      <c r="T167" s="45"/>
      <c r="U167" s="45"/>
      <c r="V167" s="45"/>
      <c r="W167" s="45"/>
      <c r="X167" s="45"/>
      <c r="Y167" s="45"/>
    </row>
    <row r="168" customFormat="false" ht="12.75" hidden="false" customHeight="false" outlineLevel="0" collapsed="false">
      <c r="A168" s="79"/>
      <c r="B168" s="79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customFormat="false" ht="12.75" hidden="false" customHeight="false" outlineLevel="1" collapsed="false">
      <c r="A169" s="79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183</v>
      </c>
      <c r="B170" s="79"/>
      <c r="C170" s="62"/>
      <c r="D170" s="62"/>
      <c r="E170" s="62"/>
      <c r="F170" s="62"/>
      <c r="G170" s="79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184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185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186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79" t="s">
        <v>187</v>
      </c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 t="s">
        <v>223</v>
      </c>
      <c r="B175" s="79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79" t="s">
        <v>189</v>
      </c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 t="s">
        <v>190</v>
      </c>
      <c r="B177" s="79"/>
      <c r="C177" s="43" t="n">
        <f aca="false">E57</f>
        <v>1.38321643323357</v>
      </c>
      <c r="D177" s="62" t="s">
        <v>224</v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 t="s">
        <v>192</v>
      </c>
      <c r="B178" s="79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 t="s">
        <v>193</v>
      </c>
      <c r="B179" s="106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79" t="s">
        <v>194</v>
      </c>
      <c r="B180" s="106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79" t="s">
        <v>195</v>
      </c>
      <c r="B181" s="79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79" t="s">
        <v>196</v>
      </c>
      <c r="B182" s="79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 t="s">
        <v>225</v>
      </c>
      <c r="B183" s="79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2.75" hidden="false" customHeight="false" outlineLevel="1" collapsed="false">
      <c r="A184" s="106" t="s">
        <v>205</v>
      </c>
      <c r="B184" s="79"/>
      <c r="C184" s="6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79"/>
      <c r="B185" s="79" t="s">
        <v>206</v>
      </c>
      <c r="C185" s="62"/>
      <c r="D185" s="62"/>
      <c r="E185" s="79"/>
      <c r="F185" s="79"/>
      <c r="G185" s="62"/>
      <c r="H185" s="79"/>
      <c r="I185" s="79"/>
      <c r="J185" s="79"/>
      <c r="K185" s="79"/>
      <c r="L185" s="79"/>
      <c r="M185" s="79"/>
      <c r="N185" s="79"/>
      <c r="O185" s="79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79"/>
      <c r="B186" s="106" t="s">
        <v>207</v>
      </c>
      <c r="C186" s="79"/>
      <c r="D186" s="62"/>
      <c r="E186" s="62"/>
      <c r="F186" s="62"/>
      <c r="G186" s="184"/>
      <c r="H186" s="185"/>
      <c r="I186" s="185"/>
      <c r="J186" s="185"/>
      <c r="K186" s="185"/>
      <c r="L186" s="185"/>
      <c r="M186" s="185"/>
      <c r="N186" s="185"/>
      <c r="O186" s="185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79"/>
      <c r="B187" s="79" t="s">
        <v>208</v>
      </c>
      <c r="C187" s="79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186"/>
      <c r="B188" s="186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06" t="s">
        <v>218</v>
      </c>
      <c r="B189" s="186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186" t="s">
        <v>219</v>
      </c>
      <c r="B190" s="79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79" t="s">
        <v>226</v>
      </c>
      <c r="B191" s="106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79"/>
      <c r="B192" s="106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106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106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79"/>
      <c r="B195" s="106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79"/>
      <c r="B196" s="79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8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12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23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2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18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2.75" hidden="false" customHeight="false" outlineLevel="1" collapsed="false">
      <c r="A219" s="123"/>
      <c r="B219" s="79"/>
      <c r="C219" s="79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5" hidden="false" customHeight="tru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2.75" hidden="false" customHeight="fals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4.25" hidden="false" customHeight="tru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</row>
    <row r="224" customFormat="false" ht="12.75" hidden="false" customHeight="false" outlineLevel="1" collapsed="false">
      <c r="A224" s="123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5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126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79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106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79"/>
      <c r="B236" s="79"/>
      <c r="C236" s="79"/>
      <c r="D236" s="79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</row>
    <row r="237" customFormat="false" ht="12.75" hidden="false" customHeight="false" outlineLevel="1" collapsed="false">
      <c r="A237" s="88"/>
      <c r="B237" s="88"/>
      <c r="C237" s="88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customFormat="false" ht="12.75" hidden="false" customHeight="false" outlineLevel="1" collapsed="false">
      <c r="A238" s="123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2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18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6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23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79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45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12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6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3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6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23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12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23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2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8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2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8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12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23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2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18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123"/>
      <c r="B279" s="79"/>
      <c r="C279" s="79"/>
      <c r="D279" s="79"/>
      <c r="E279" s="126"/>
      <c r="F279" s="126"/>
      <c r="G279" s="126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79"/>
      <c r="B282" s="79"/>
      <c r="C282" s="79"/>
      <c r="D282" s="79"/>
      <c r="E282" s="79"/>
      <c r="F282" s="79"/>
      <c r="G282" s="79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</row>
    <row r="283" customFormat="false" ht="12.75" hidden="false" customHeight="false" outlineLevel="1" collapsed="false">
      <c r="A283" s="88"/>
      <c r="B283" s="88"/>
      <c r="C283" s="88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06"/>
      <c r="C284" s="106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106"/>
      <c r="B285" s="188"/>
      <c r="C285" s="188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88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06"/>
      <c r="B288" s="106"/>
      <c r="C288" s="106"/>
      <c r="D288" s="106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06"/>
      <c r="C290" s="106"/>
      <c r="D290" s="106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189"/>
      <c r="C292" s="189"/>
      <c r="D292" s="189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189"/>
      <c r="B293" s="88"/>
      <c r="C293" s="88"/>
      <c r="D293" s="88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79"/>
      <c r="B294" s="79"/>
      <c r="C294" s="79"/>
      <c r="D294" s="79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06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06"/>
      <c r="C304" s="106"/>
      <c r="D304" s="106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89"/>
      <c r="B306" s="189"/>
      <c r="C306" s="189"/>
      <c r="D306" s="189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06"/>
      <c r="B307" s="106"/>
      <c r="C307" s="106"/>
      <c r="D307" s="106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89"/>
      <c r="B309" s="189"/>
      <c r="C309" s="189"/>
      <c r="D309" s="189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106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06"/>
      <c r="C312" s="106"/>
      <c r="D312" s="106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79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06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89"/>
      <c r="B315" s="191"/>
      <c r="C315" s="191"/>
      <c r="D315" s="191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106"/>
      <c r="B316" s="106"/>
      <c r="C316" s="106"/>
      <c r="D316" s="106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79"/>
      <c r="B317" s="79"/>
      <c r="C317" s="79"/>
      <c r="D317" s="79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06"/>
      <c r="B318" s="106"/>
      <c r="C318" s="106"/>
      <c r="D318" s="106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189"/>
      <c r="C323" s="189"/>
      <c r="D323" s="18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89"/>
      <c r="B324" s="79"/>
      <c r="C324" s="79"/>
      <c r="D324" s="79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106"/>
      <c r="B326" s="106"/>
      <c r="C326" s="106"/>
      <c r="D326" s="106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79"/>
      <c r="B327" s="79"/>
      <c r="C327" s="79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92"/>
      <c r="C328" s="192"/>
      <c r="D328" s="79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106"/>
      <c r="B329" s="188"/>
      <c r="C329" s="188"/>
      <c r="D329" s="188"/>
      <c r="E329" s="190"/>
      <c r="F329" s="190"/>
      <c r="G329" s="190"/>
      <c r="H329" s="190"/>
      <c r="I329" s="190"/>
      <c r="J329" s="190"/>
      <c r="K329" s="190"/>
      <c r="L329" s="190"/>
      <c r="M329" s="79"/>
      <c r="N329" s="190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193"/>
      <c r="C331" s="193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106"/>
      <c r="B334" s="79"/>
      <c r="C334" s="79"/>
      <c r="D334" s="79"/>
      <c r="E334" s="79"/>
      <c r="F334" s="79"/>
      <c r="G334" s="45"/>
      <c r="H334" s="45"/>
      <c r="I334" s="45"/>
      <c r="J334" s="45"/>
      <c r="K334" s="45"/>
      <c r="L334" s="45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106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customFormat="false" ht="12.75" hidden="false" customHeight="false" outlineLevel="1" collapsed="false">
      <c r="A340" s="194"/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  <c r="L340" s="195"/>
      <c r="M340" s="195"/>
      <c r="N340" s="195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  <c r="AA340" s="195"/>
      <c r="AB340" s="195"/>
      <c r="AC340" s="195"/>
      <c r="AD340" s="195"/>
      <c r="AE340" s="195"/>
      <c r="AF340" s="195"/>
      <c r="AG340" s="195"/>
      <c r="AH340" s="195"/>
      <c r="AI340" s="195"/>
      <c r="AJ340" s="195"/>
      <c r="AK340" s="195"/>
      <c r="AL340" s="195"/>
      <c r="AM340" s="195"/>
      <c r="AN340" s="195"/>
      <c r="AO340" s="195"/>
      <c r="AP340" s="195"/>
      <c r="AQ340" s="195"/>
      <c r="AR340" s="195"/>
      <c r="AS340" s="195"/>
      <c r="AT340" s="195"/>
      <c r="AU340" s="195"/>
      <c r="AV340" s="195"/>
      <c r="AW340" s="195"/>
      <c r="AX340" s="195"/>
      <c r="AY340" s="195"/>
      <c r="AZ340" s="195"/>
      <c r="BA340" s="195"/>
      <c r="BB340" s="195"/>
      <c r="BC340" s="195"/>
      <c r="BD340" s="195"/>
      <c r="BE340" s="195"/>
      <c r="BF340" s="195"/>
      <c r="BG340" s="195"/>
      <c r="BH340" s="195"/>
      <c r="BI340" s="195"/>
      <c r="BJ340" s="195"/>
      <c r="BK340" s="195"/>
      <c r="BL340" s="195"/>
      <c r="BM340" s="195"/>
      <c r="BN340" s="195"/>
      <c r="BO340" s="195"/>
      <c r="BP340" s="195"/>
      <c r="BQ340" s="195"/>
      <c r="BR340" s="195"/>
      <c r="BS340" s="195"/>
      <c r="BT340" s="195"/>
      <c r="BU340" s="195"/>
      <c r="BV340" s="195"/>
      <c r="BW340" s="195"/>
      <c r="BX340" s="195"/>
      <c r="BY340" s="195"/>
      <c r="BZ340" s="195"/>
      <c r="CA340" s="195"/>
      <c r="CB340" s="195"/>
      <c r="CC340" s="195"/>
      <c r="CD340" s="195"/>
      <c r="CE340" s="195"/>
      <c r="CF340" s="195"/>
      <c r="CG340" s="195"/>
      <c r="CH340" s="195"/>
      <c r="CI340" s="195"/>
      <c r="CJ340" s="195"/>
      <c r="CK340" s="195"/>
      <c r="CL340" s="195"/>
      <c r="CM340" s="195"/>
      <c r="CN340" s="195"/>
      <c r="CO340" s="195"/>
      <c r="CP340" s="195"/>
      <c r="CQ340" s="195"/>
      <c r="CR340" s="195"/>
      <c r="CS340" s="195"/>
      <c r="CT340" s="195"/>
      <c r="CU340" s="195"/>
      <c r="CV340" s="195"/>
      <c r="CW340" s="195"/>
      <c r="CX340" s="195"/>
      <c r="CY340" s="195"/>
      <c r="CZ340" s="195"/>
      <c r="DA340" s="195"/>
      <c r="DB340" s="195"/>
      <c r="DC340" s="195"/>
      <c r="DD340" s="195"/>
      <c r="DE340" s="195"/>
      <c r="DF340" s="195"/>
      <c r="DG340" s="195"/>
      <c r="DH340" s="195"/>
      <c r="DI340" s="195"/>
      <c r="DJ340" s="195"/>
      <c r="DK340" s="195"/>
      <c r="DL340" s="195"/>
      <c r="DM340" s="195"/>
      <c r="DN340" s="195"/>
      <c r="DO340" s="195"/>
      <c r="DP340" s="195"/>
      <c r="DQ340" s="195"/>
      <c r="DR340" s="195"/>
      <c r="DS340" s="195"/>
      <c r="DT340" s="195"/>
      <c r="DU340" s="195"/>
      <c r="DV340" s="195"/>
      <c r="DW340" s="195"/>
      <c r="DX340" s="195"/>
      <c r="DY340" s="195"/>
      <c r="DZ340" s="195"/>
      <c r="EA340" s="195"/>
      <c r="EB340" s="195"/>
      <c r="EC340" s="195"/>
      <c r="ED340" s="195"/>
      <c r="EE340" s="195"/>
      <c r="EF340" s="195"/>
      <c r="EG340" s="195"/>
      <c r="EH340" s="195"/>
      <c r="EI340" s="195"/>
      <c r="EJ340" s="195"/>
      <c r="EK340" s="195"/>
      <c r="EL340" s="195"/>
      <c r="EM340" s="195"/>
      <c r="EN340" s="195"/>
      <c r="EO340" s="195"/>
      <c r="EP340" s="195"/>
      <c r="EQ340" s="195"/>
      <c r="ER340" s="195"/>
      <c r="ES340" s="195"/>
      <c r="ET340" s="195"/>
      <c r="EU340" s="195"/>
      <c r="EV340" s="195"/>
      <c r="EW340" s="195"/>
      <c r="EX340" s="195"/>
      <c r="EY340" s="195"/>
      <c r="EZ340" s="195"/>
      <c r="FA340" s="195"/>
      <c r="FB340" s="195"/>
      <c r="FC340" s="195"/>
      <c r="FD340" s="195"/>
      <c r="FE340" s="195"/>
      <c r="FF340" s="195"/>
      <c r="FG340" s="195"/>
      <c r="FH340" s="195"/>
      <c r="FI340" s="195"/>
      <c r="FJ340" s="195"/>
      <c r="FK340" s="195"/>
      <c r="FL340" s="195"/>
      <c r="FM340" s="195"/>
      <c r="FN340" s="195"/>
      <c r="FO340" s="195"/>
      <c r="FP340" s="195"/>
      <c r="FQ340" s="195"/>
      <c r="FR340" s="195"/>
      <c r="FS340" s="195"/>
      <c r="FT340" s="195"/>
      <c r="FU340" s="195"/>
      <c r="FV340" s="195"/>
      <c r="FW340" s="195"/>
      <c r="FX340" s="195"/>
      <c r="FY340" s="195"/>
      <c r="FZ340" s="195"/>
      <c r="GA340" s="195"/>
      <c r="GB340" s="195"/>
      <c r="GC340" s="195"/>
      <c r="GD340" s="195"/>
      <c r="GE340" s="195"/>
      <c r="GF340" s="195"/>
      <c r="GG340" s="195"/>
      <c r="GH340" s="195"/>
      <c r="GI340" s="195"/>
      <c r="GJ340" s="195"/>
      <c r="GK340" s="195"/>
      <c r="GL340" s="195"/>
      <c r="GM340" s="195"/>
      <c r="GN340" s="195"/>
      <c r="GO340" s="195"/>
      <c r="GP340" s="195"/>
      <c r="GQ340" s="195"/>
      <c r="GR340" s="195"/>
      <c r="GS340" s="195"/>
      <c r="GT340" s="195"/>
      <c r="GU340" s="195"/>
      <c r="GV340" s="195"/>
      <c r="GW340" s="195"/>
      <c r="GX340" s="195"/>
      <c r="GY340" s="195"/>
      <c r="GZ340" s="195"/>
      <c r="HA340" s="195"/>
      <c r="HB340" s="195"/>
      <c r="HC340" s="195"/>
      <c r="HD340" s="195"/>
      <c r="HE340" s="195"/>
      <c r="HF340" s="195"/>
      <c r="HG340" s="195"/>
      <c r="HH340" s="195"/>
      <c r="HI340" s="195"/>
      <c r="HJ340" s="195"/>
      <c r="HK340" s="195"/>
      <c r="HL340" s="195"/>
      <c r="HM340" s="195"/>
      <c r="HN340" s="195"/>
      <c r="HO340" s="195"/>
      <c r="HP340" s="195"/>
      <c r="HQ340" s="195"/>
      <c r="HR340" s="195"/>
      <c r="HS340" s="195"/>
      <c r="HT340" s="195"/>
      <c r="HU340" s="195"/>
      <c r="HV340" s="195"/>
      <c r="HW340" s="195"/>
      <c r="HX340" s="195"/>
      <c r="HY340" s="195"/>
      <c r="HZ340" s="195"/>
      <c r="IA340" s="195"/>
      <c r="IB340" s="195"/>
      <c r="IC340" s="195"/>
      <c r="ID340" s="195"/>
      <c r="IE340" s="195"/>
      <c r="IF340" s="195"/>
      <c r="IG340" s="195"/>
      <c r="IH340" s="195"/>
      <c r="II340" s="195"/>
      <c r="IJ340" s="195"/>
      <c r="IK340" s="195"/>
      <c r="IL340" s="195"/>
      <c r="IM340" s="195"/>
      <c r="IN340" s="195"/>
      <c r="IO340" s="195"/>
      <c r="IP340" s="195"/>
      <c r="IQ340" s="195"/>
      <c r="IR340" s="195"/>
      <c r="IS340" s="195"/>
      <c r="IT340" s="195"/>
      <c r="IU340" s="195"/>
      <c r="IV340" s="195"/>
      <c r="IW340" s="195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106"/>
      <c r="B343" s="79"/>
      <c r="C343" s="79"/>
      <c r="D343" s="79"/>
      <c r="E343" s="79"/>
      <c r="F343" s="79"/>
      <c r="G343" s="107"/>
      <c r="H343" s="107"/>
      <c r="I343" s="107"/>
      <c r="J343" s="107"/>
      <c r="K343" s="107"/>
      <c r="L343" s="10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79"/>
      <c r="B344" s="196"/>
      <c r="C344" s="196"/>
      <c r="D344" s="196"/>
      <c r="E344" s="79"/>
      <c r="F344" s="79"/>
      <c r="G344" s="197"/>
      <c r="H344" s="197"/>
      <c r="I344" s="197"/>
      <c r="J344" s="197"/>
      <c r="K344" s="197"/>
      <c r="L344" s="197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06"/>
      <c r="B345" s="198"/>
      <c r="C345" s="198"/>
      <c r="D345" s="198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4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45"/>
      <c r="H350" s="45"/>
      <c r="I350" s="45"/>
      <c r="J350" s="45"/>
      <c r="K350" s="45"/>
      <c r="L350" s="45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99"/>
      <c r="B351" s="79"/>
      <c r="C351" s="79"/>
      <c r="D351" s="79"/>
      <c r="E351" s="79"/>
      <c r="F351" s="79"/>
      <c r="G351" s="107"/>
      <c r="H351" s="107"/>
      <c r="I351" s="107"/>
      <c r="J351" s="107"/>
      <c r="K351" s="107"/>
      <c r="L351" s="107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06"/>
      <c r="B352" s="79"/>
      <c r="C352" s="79"/>
      <c r="D352" s="79"/>
      <c r="E352" s="79"/>
      <c r="F352" s="79"/>
      <c r="G352" s="198"/>
      <c r="H352" s="198"/>
      <c r="I352" s="198"/>
      <c r="J352" s="198"/>
      <c r="K352" s="198"/>
      <c r="L352" s="198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99"/>
      <c r="B353" s="181"/>
      <c r="C353" s="181"/>
      <c r="D353" s="181"/>
      <c r="E353" s="79"/>
      <c r="F353" s="79"/>
      <c r="G353" s="200"/>
      <c r="H353" s="200"/>
      <c r="I353" s="200"/>
      <c r="J353" s="200"/>
      <c r="K353" s="200"/>
      <c r="L353" s="200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79"/>
      <c r="C354" s="79"/>
      <c r="D354" s="79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200"/>
      <c r="H356" s="200"/>
      <c r="I356" s="200"/>
      <c r="J356" s="200"/>
      <c r="K356" s="200"/>
      <c r="L356" s="200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99"/>
      <c r="B357" s="79"/>
      <c r="C357" s="79"/>
      <c r="D357" s="79"/>
      <c r="E357" s="79"/>
      <c r="F357" s="79"/>
      <c r="G357" s="198"/>
      <c r="H357" s="198"/>
      <c r="I357" s="198"/>
      <c r="J357" s="198"/>
      <c r="K357" s="198"/>
      <c r="L357" s="198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106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79"/>
      <c r="F361" s="79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45"/>
      <c r="F362" s="45"/>
      <c r="G362" s="45"/>
      <c r="H362" s="45"/>
      <c r="I362" s="45"/>
      <c r="J362" s="45"/>
      <c r="K362" s="45"/>
      <c r="L362" s="45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106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7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19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79"/>
      <c r="F367" s="79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199"/>
      <c r="B368" s="79"/>
      <c r="C368" s="79"/>
      <c r="D368" s="79"/>
      <c r="E368" s="45"/>
      <c r="F368" s="45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107"/>
      <c r="H374" s="107"/>
      <c r="I374" s="107"/>
      <c r="J374" s="107"/>
      <c r="K374" s="107"/>
      <c r="L374" s="107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79"/>
      <c r="E376" s="201"/>
      <c r="F376" s="201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181"/>
      <c r="E377" s="45"/>
      <c r="F377" s="45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201"/>
      <c r="F378" s="201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106"/>
      <c r="B379" s="79"/>
      <c r="C379" s="79"/>
      <c r="D379" s="79"/>
      <c r="E379" s="79"/>
      <c r="F379" s="79"/>
      <c r="G379" s="201"/>
      <c r="H379" s="201"/>
      <c r="I379" s="201"/>
      <c r="J379" s="201"/>
      <c r="K379" s="201"/>
      <c r="L379" s="201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106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190"/>
      <c r="H384" s="190"/>
      <c r="I384" s="190"/>
      <c r="J384" s="190"/>
      <c r="K384" s="190"/>
      <c r="L384" s="190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201"/>
      <c r="H385" s="201"/>
      <c r="I385" s="201"/>
      <c r="J385" s="201"/>
      <c r="K385" s="201"/>
      <c r="L385" s="201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190"/>
      <c r="H388" s="190"/>
      <c r="I388" s="190"/>
      <c r="J388" s="190"/>
      <c r="K388" s="190"/>
      <c r="L388" s="190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false" customHeight="false" outlineLevel="1" collapsed="false">
      <c r="A390" s="79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106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79"/>
      <c r="B393" s="79"/>
      <c r="C393" s="79"/>
      <c r="D393" s="79"/>
      <c r="E393" s="79"/>
      <c r="F393" s="79"/>
      <c r="G393" s="202"/>
      <c r="H393" s="202"/>
      <c r="I393" s="202"/>
      <c r="J393" s="202"/>
      <c r="K393" s="202"/>
      <c r="L393" s="202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customFormat="false" ht="12.75" hidden="true" customHeight="false" outlineLevel="2" collapsed="false">
      <c r="A394" s="106"/>
      <c r="B394" s="90"/>
      <c r="C394" s="90"/>
      <c r="D394" s="90"/>
      <c r="E394" s="91"/>
      <c r="F394" s="91"/>
      <c r="G394" s="91"/>
      <c r="H394" s="90"/>
      <c r="I394" s="90"/>
      <c r="J394" s="91"/>
      <c r="K394" s="91"/>
      <c r="L394" s="90"/>
      <c r="M394" s="91"/>
      <c r="N394" s="91"/>
      <c r="O394" s="91"/>
      <c r="P394" s="90"/>
      <c r="Q394" s="91"/>
      <c r="R394" s="91"/>
      <c r="S394" s="79"/>
      <c r="T394" s="79"/>
      <c r="U394" s="79"/>
      <c r="V394" s="79"/>
      <c r="W394" s="79"/>
      <c r="X394" s="91"/>
      <c r="Y394" s="79"/>
    </row>
    <row r="395" customFormat="false" ht="12.75" hidden="true" customHeight="false" outlineLevel="2" collapsed="false">
      <c r="A395" s="106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</row>
    <row r="397" customFormat="false" ht="12.75" hidden="true" customHeight="false" outlineLevel="2" collapsed="false">
      <c r="A397" s="79"/>
      <c r="B397" s="190"/>
      <c r="C397" s="190"/>
      <c r="D397" s="190"/>
      <c r="E397" s="190"/>
      <c r="F397" s="190"/>
      <c r="G397" s="190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79"/>
      <c r="T397" s="79"/>
      <c r="U397" s="79"/>
      <c r="V397" s="79"/>
      <c r="W397" s="79"/>
      <c r="X397" s="190"/>
      <c r="Y397" s="79"/>
    </row>
    <row r="398" customFormat="false" ht="12.75" hidden="true" customHeight="false" outlineLevel="2" collapsed="false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</row>
    <row r="399" customFormat="false" ht="12.75" hidden="true" customHeight="false" outlineLevel="2" collapsed="false">
      <c r="A399" s="79"/>
      <c r="B399" s="201"/>
      <c r="C399" s="201"/>
      <c r="D399" s="201"/>
      <c r="E399" s="201"/>
      <c r="F399" s="201"/>
      <c r="G399" s="201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79"/>
      <c r="T399" s="79"/>
      <c r="U399" s="79"/>
      <c r="V399" s="79"/>
      <c r="W399" s="79"/>
      <c r="X399" s="190"/>
      <c r="Y399" s="79"/>
    </row>
    <row r="400" customFormat="false" ht="12.75" hidden="true" customHeight="false" outlineLevel="2" collapsed="false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</row>
    <row r="401" customFormat="false" ht="12.75" hidden="true" customHeight="false" outlineLevel="2" collapsed="false">
      <c r="A401" s="79"/>
      <c r="B401" s="190"/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79"/>
      <c r="T401" s="79"/>
      <c r="U401" s="79"/>
      <c r="V401" s="79"/>
      <c r="W401" s="79"/>
      <c r="X401" s="190"/>
      <c r="Y401" s="190"/>
      <c r="Z401" s="190"/>
      <c r="AA401" s="190"/>
      <c r="AB401" s="190"/>
      <c r="AC401" s="190"/>
      <c r="AD401" s="190"/>
    </row>
    <row r="402" customFormat="false" ht="12.75" hidden="true" customHeight="false" outlineLevel="2" collapsed="false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</row>
    <row r="403" customFormat="false" ht="12.75" hidden="true" customHeight="false" outlineLevel="2" collapsed="false">
      <c r="A403" s="79"/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79"/>
      <c r="T403" s="79"/>
      <c r="U403" s="79"/>
      <c r="V403" s="79"/>
      <c r="W403" s="79"/>
      <c r="X403" s="190"/>
      <c r="Y403" s="79"/>
    </row>
    <row r="404" customFormat="false" ht="12.75" hidden="true" customHeight="false" outlineLevel="2" collapsed="false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</row>
    <row r="405" customFormat="false" ht="12.75" hidden="true" customHeight="false" outlineLevel="2" collapsed="false">
      <c r="A405" s="79"/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79"/>
      <c r="T405" s="79"/>
      <c r="U405" s="79"/>
      <c r="V405" s="79"/>
      <c r="W405" s="79"/>
      <c r="X405" s="190"/>
      <c r="Y405" s="190"/>
    </row>
    <row r="406" customFormat="false" ht="12.75" hidden="true" customHeight="false" outlineLevel="2" collapsed="false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</row>
    <row r="407" customFormat="false" ht="12.75" hidden="true" customHeight="false" outlineLevel="2" collapsed="false">
      <c r="A407" s="79"/>
      <c r="B407" s="190"/>
      <c r="C407" s="190"/>
      <c r="D407" s="190"/>
      <c r="E407" s="190"/>
      <c r="F407" s="190"/>
      <c r="G407" s="190"/>
      <c r="H407" s="190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  <c r="S407" s="79"/>
      <c r="T407" s="79"/>
      <c r="U407" s="79"/>
      <c r="V407" s="79"/>
      <c r="W407" s="79"/>
      <c r="X407" s="190"/>
      <c r="Y407" s="190"/>
    </row>
    <row r="408" customFormat="false" ht="12.75" hidden="true" customHeight="false" outlineLevel="2" collapsed="fals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tru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88"/>
      <c r="B412" s="88"/>
      <c r="C412" s="88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06"/>
      <c r="C413" s="106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106"/>
      <c r="B414" s="188"/>
      <c r="C414" s="188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</row>
    <row r="416" customFormat="false" ht="12.75" hidden="false" customHeight="false" outlineLevel="1" collapsed="false">
      <c r="A416" s="88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customFormat="false" ht="12.75" hidden="false" customHeight="false" outlineLevel="1" collapsed="false">
      <c r="A417" s="106"/>
      <c r="B417" s="106"/>
      <c r="C417" s="106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06"/>
      <c r="C419" s="106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189"/>
      <c r="C421" s="189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189"/>
      <c r="B422" s="88"/>
      <c r="C422" s="88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79"/>
      <c r="B423" s="79"/>
      <c r="C423" s="79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06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06"/>
      <c r="C433" s="106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89"/>
      <c r="B435" s="189"/>
      <c r="C435" s="189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06"/>
      <c r="B436" s="106"/>
      <c r="C436" s="106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89"/>
      <c r="B437" s="189"/>
      <c r="C437" s="189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06"/>
      <c r="B438" s="106"/>
      <c r="C438" s="106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89"/>
      <c r="B439" s="191"/>
      <c r="C439" s="191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106"/>
      <c r="B440" s="106"/>
      <c r="C440" s="106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79"/>
      <c r="B441" s="79"/>
      <c r="C441" s="79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06"/>
      <c r="B442" s="106"/>
      <c r="C442" s="106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189"/>
      <c r="C445" s="18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89"/>
      <c r="B446" s="79"/>
      <c r="C446" s="79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06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189"/>
      <c r="B453" s="106"/>
      <c r="C453" s="106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88"/>
      <c r="B454" s="191"/>
      <c r="C454" s="191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106"/>
      <c r="B455" s="106"/>
      <c r="C455" s="106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79"/>
      <c r="B456" s="79"/>
      <c r="C456" s="79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106"/>
      <c r="B459" s="188"/>
      <c r="C459" s="188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88"/>
      <c r="B462" s="88"/>
      <c r="C462" s="88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06"/>
      <c r="C463" s="106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106"/>
      <c r="B464" s="188"/>
      <c r="C464" s="188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88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06"/>
      <c r="B467" s="106"/>
      <c r="C467" s="106"/>
      <c r="D467" s="106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06"/>
      <c r="C469" s="106"/>
      <c r="D469" s="106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189"/>
      <c r="C471" s="189"/>
      <c r="D471" s="189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89"/>
      <c r="B473" s="88"/>
      <c r="C473" s="88"/>
      <c r="D473" s="88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06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06"/>
      <c r="C484" s="106"/>
      <c r="D484" s="106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89"/>
      <c r="B486" s="189"/>
      <c r="C486" s="189"/>
      <c r="D486" s="189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106"/>
      <c r="B487" s="106"/>
      <c r="C487" s="106"/>
      <c r="D487" s="106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79"/>
      <c r="B488" s="106"/>
      <c r="C488" s="106"/>
      <c r="D488" s="106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89"/>
      <c r="B489" s="189"/>
      <c r="C489" s="189"/>
      <c r="D489" s="189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06"/>
      <c r="B490" s="106"/>
      <c r="C490" s="106"/>
      <c r="D490" s="106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89"/>
      <c r="B491" s="191"/>
      <c r="C491" s="191"/>
      <c r="D491" s="191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06"/>
      <c r="C494" s="106"/>
      <c r="D494" s="106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106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79"/>
      <c r="T499" s="79"/>
      <c r="U499" s="79"/>
      <c r="V499" s="79"/>
      <c r="W499" s="79"/>
      <c r="X499" s="79"/>
      <c r="Y499" s="79"/>
    </row>
    <row r="500" customFormat="false" ht="12.75" hidden="false" customHeight="false" outlineLevel="1" collapsed="false">
      <c r="A500" s="79"/>
      <c r="B500" s="188"/>
      <c r="C500" s="188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79"/>
      <c r="B501" s="190"/>
      <c r="C501" s="190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79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106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79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79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106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106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</row>
    <row r="518" customFormat="false" ht="12.75" hidden="false" customHeight="false" outlineLevel="1" collapsed="false">
      <c r="A518" s="79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190"/>
      <c r="F522" s="190"/>
      <c r="G522" s="190"/>
      <c r="H522" s="190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106"/>
      <c r="B523" s="188"/>
      <c r="C523" s="188"/>
      <c r="D523" s="188"/>
      <c r="E523" s="79"/>
      <c r="F523" s="79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106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</row>
    <row r="529" customFormat="false" ht="12.75" hidden="false" customHeight="false" outlineLevel="1" collapsed="false">
      <c r="A529" s="88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customFormat="false" ht="12.75" hidden="false" customHeight="false" outlineLevel="1" collapsed="false">
      <c r="A530" s="79"/>
      <c r="B530" s="79"/>
      <c r="C530" s="79"/>
      <c r="D530" s="79"/>
      <c r="E530" s="79"/>
      <c r="F530" s="79"/>
      <c r="G530" s="62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106"/>
      <c r="B531" s="79"/>
      <c r="C531" s="79"/>
      <c r="D531" s="79"/>
      <c r="E531" s="79"/>
      <c r="F531" s="79"/>
      <c r="G531" s="62"/>
      <c r="H531" s="190"/>
      <c r="I531" s="190"/>
      <c r="J531" s="190"/>
      <c r="K531" s="190"/>
      <c r="L531" s="190"/>
      <c r="M531" s="190"/>
      <c r="N531" s="190"/>
      <c r="O531" s="190"/>
      <c r="P531" s="190"/>
      <c r="Q531" s="190"/>
      <c r="R531" s="190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79"/>
      <c r="B535" s="79"/>
      <c r="C535" s="79"/>
      <c r="D535" s="79"/>
      <c r="E535" s="79"/>
      <c r="F535" s="79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9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99"/>
      <c r="B537" s="79"/>
      <c r="C537" s="79"/>
      <c r="D537" s="79"/>
      <c r="E537" s="79"/>
      <c r="F537" s="79"/>
      <c r="G537" s="62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106"/>
      <c r="B538" s="79"/>
      <c r="C538" s="79"/>
      <c r="D538" s="79"/>
      <c r="E538" s="79"/>
      <c r="F538" s="79"/>
      <c r="G538" s="62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79"/>
      <c r="B540" s="79"/>
      <c r="C540" s="79"/>
      <c r="D540" s="79"/>
      <c r="E540" s="79"/>
      <c r="F540" s="79"/>
      <c r="G540" s="62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106"/>
      <c r="B541" s="79"/>
      <c r="C541" s="79"/>
      <c r="D541" s="79"/>
      <c r="E541" s="79"/>
      <c r="F541" s="79"/>
      <c r="G541" s="62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79"/>
      <c r="B542" s="181"/>
      <c r="C542" s="181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106"/>
      <c r="B543" s="79"/>
      <c r="C543" s="79"/>
      <c r="D543" s="79"/>
      <c r="E543" s="79"/>
      <c r="F543" s="79"/>
      <c r="G543" s="62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3"/>
      <c r="G546" s="203"/>
      <c r="H546" s="204"/>
      <c r="I546" s="204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3"/>
      <c r="C547" s="203"/>
      <c r="D547" s="203"/>
      <c r="E547" s="203"/>
      <c r="F547" s="205"/>
      <c r="G547" s="206"/>
      <c r="H547" s="203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206"/>
      <c r="C548" s="206"/>
      <c r="D548" s="206"/>
      <c r="E548" s="206"/>
      <c r="F548" s="69"/>
      <c r="G548" s="192"/>
      <c r="H548" s="192"/>
      <c r="I548" s="207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3"/>
      <c r="B549" s="192"/>
      <c r="C549" s="192"/>
      <c r="D549" s="192"/>
      <c r="E549" s="192"/>
      <c r="F549" s="192"/>
      <c r="G549" s="207"/>
      <c r="H549" s="192"/>
      <c r="I549" s="69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208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23"/>
      <c r="B551" s="203"/>
      <c r="C551" s="203"/>
      <c r="D551" s="203"/>
      <c r="E551" s="203"/>
      <c r="F551" s="203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03"/>
      <c r="C552" s="203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10"/>
      <c r="C553" s="210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2"/>
      <c r="B554" s="211"/>
      <c r="C554" s="211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18"/>
      <c r="B555" s="208"/>
      <c r="C555" s="208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6"/>
      <c r="B556" s="204"/>
      <c r="C556" s="204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123"/>
      <c r="B557" s="203"/>
      <c r="C557" s="20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212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125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212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23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12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23"/>
      <c r="B575" s="213"/>
      <c r="C575" s="213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3"/>
      <c r="C576" s="213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214"/>
      <c r="P576" s="214"/>
      <c r="Q576" s="214"/>
      <c r="R576" s="214"/>
      <c r="S576" s="214"/>
      <c r="T576" s="214"/>
      <c r="U576" s="214"/>
      <c r="V576" s="214"/>
      <c r="W576" s="214"/>
      <c r="X576" s="214"/>
      <c r="Y576" s="214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2.75" hidden="false" customHeight="false" outlineLevel="1" collapsed="false">
      <c r="A577" s="112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3.9" hidden="false" customHeight="true" outlineLevel="1" collapsed="false">
      <c r="A578" s="118"/>
      <c r="B578" s="215"/>
      <c r="C578" s="215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2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8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12"/>
      <c r="B584" s="210"/>
      <c r="C584" s="210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4"/>
      <c r="C585" s="204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23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03"/>
      <c r="C592" s="203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2"/>
      <c r="B594" s="216"/>
      <c r="C594" s="216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18"/>
      <c r="B595" s="215"/>
      <c r="C595" s="215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03"/>
      <c r="C598" s="203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123"/>
      <c r="B601" s="215"/>
      <c r="C601" s="215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4"/>
      <c r="AA601" s="204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  <c r="BP601" s="204"/>
      <c r="BQ601" s="204"/>
      <c r="BR601" s="204"/>
      <c r="BS601" s="204"/>
      <c r="BT601" s="204"/>
      <c r="BU601" s="204"/>
      <c r="BV601" s="204"/>
      <c r="BW601" s="204"/>
      <c r="BX601" s="204"/>
      <c r="BY601" s="204"/>
      <c r="BZ601" s="204"/>
      <c r="CA601" s="204"/>
      <c r="CB601" s="204"/>
      <c r="CC601" s="204"/>
      <c r="CD601" s="204"/>
      <c r="CE601" s="204"/>
      <c r="CF601" s="204"/>
      <c r="CG601" s="204"/>
      <c r="CH601" s="204"/>
      <c r="CI601" s="204"/>
      <c r="CJ601" s="204"/>
      <c r="CK601" s="204"/>
      <c r="CL601" s="204"/>
      <c r="CM601" s="204"/>
      <c r="CN601" s="204"/>
      <c r="CO601" s="204"/>
      <c r="CP601" s="204"/>
      <c r="CQ601" s="204"/>
      <c r="CR601" s="204"/>
      <c r="CS601" s="204"/>
      <c r="CT601" s="204"/>
      <c r="CU601" s="204"/>
      <c r="CV601" s="204"/>
      <c r="CW601" s="204"/>
      <c r="CX601" s="204"/>
      <c r="CY601" s="204"/>
      <c r="CZ601" s="204"/>
      <c r="DA601" s="204"/>
      <c r="DB601" s="204"/>
      <c r="DC601" s="204"/>
      <c r="DD601" s="204"/>
      <c r="DE601" s="204"/>
      <c r="DF601" s="204"/>
      <c r="DG601" s="204"/>
      <c r="DH601" s="204"/>
      <c r="DI601" s="204"/>
      <c r="DJ601" s="204"/>
      <c r="DK601" s="204"/>
      <c r="DL601" s="204"/>
      <c r="DM601" s="204"/>
      <c r="DN601" s="204"/>
      <c r="DO601" s="204"/>
      <c r="DP601" s="204"/>
      <c r="DQ601" s="204"/>
      <c r="DR601" s="204"/>
      <c r="DS601" s="204"/>
      <c r="DT601" s="204"/>
      <c r="DU601" s="204"/>
      <c r="DV601" s="204"/>
      <c r="DW601" s="204"/>
      <c r="DX601" s="204"/>
      <c r="DY601" s="204"/>
      <c r="DZ601" s="204"/>
      <c r="EA601" s="204"/>
      <c r="EB601" s="204"/>
      <c r="EC601" s="204"/>
      <c r="ED601" s="204"/>
      <c r="EE601" s="204"/>
      <c r="EF601" s="204"/>
      <c r="EG601" s="204"/>
      <c r="EH601" s="204"/>
      <c r="EI601" s="204"/>
      <c r="EJ601" s="204"/>
      <c r="EK601" s="204"/>
      <c r="EL601" s="204"/>
      <c r="EM601" s="204"/>
      <c r="EN601" s="204"/>
      <c r="EO601" s="204"/>
      <c r="EP601" s="204"/>
      <c r="EQ601" s="204"/>
      <c r="ER601" s="204"/>
      <c r="ES601" s="204"/>
      <c r="ET601" s="204"/>
      <c r="EU601" s="204"/>
      <c r="EV601" s="204"/>
      <c r="EW601" s="204"/>
      <c r="EX601" s="204"/>
      <c r="EY601" s="204"/>
      <c r="EZ601" s="204"/>
      <c r="FA601" s="204"/>
      <c r="FB601" s="204"/>
      <c r="FC601" s="204"/>
      <c r="FD601" s="204"/>
      <c r="FE601" s="204"/>
      <c r="FF601" s="204"/>
      <c r="FG601" s="204"/>
      <c r="FH601" s="204"/>
      <c r="FI601" s="204"/>
      <c r="FJ601" s="204"/>
      <c r="FK601" s="204"/>
      <c r="FL601" s="204"/>
      <c r="FM601" s="204"/>
      <c r="FN601" s="204"/>
      <c r="FO601" s="204"/>
      <c r="FP601" s="204"/>
      <c r="FQ601" s="204"/>
      <c r="FR601" s="204"/>
      <c r="FS601" s="204"/>
      <c r="FT601" s="204"/>
      <c r="FU601" s="204"/>
      <c r="FV601" s="204"/>
      <c r="FW601" s="204"/>
      <c r="FX601" s="204"/>
      <c r="FY601" s="204"/>
      <c r="FZ601" s="204"/>
      <c r="GA601" s="204"/>
      <c r="GB601" s="204"/>
      <c r="GC601" s="204"/>
      <c r="GD601" s="204"/>
      <c r="GE601" s="204"/>
      <c r="GF601" s="204"/>
      <c r="GG601" s="204"/>
      <c r="GH601" s="204"/>
      <c r="GI601" s="204"/>
      <c r="GJ601" s="204"/>
      <c r="GK601" s="204"/>
      <c r="GL601" s="204"/>
      <c r="GM601" s="204"/>
      <c r="GN601" s="204"/>
      <c r="GO601" s="204"/>
      <c r="GP601" s="204"/>
      <c r="GQ601" s="204"/>
      <c r="GR601" s="204"/>
      <c r="GS601" s="204"/>
      <c r="GT601" s="204"/>
      <c r="GU601" s="204"/>
      <c r="GV601" s="204"/>
      <c r="GW601" s="204"/>
      <c r="GX601" s="204"/>
      <c r="GY601" s="204"/>
      <c r="GZ601" s="204"/>
      <c r="HA601" s="204"/>
      <c r="HB601" s="204"/>
      <c r="HC601" s="204"/>
      <c r="HD601" s="204"/>
      <c r="HE601" s="204"/>
      <c r="HF601" s="204"/>
      <c r="HG601" s="204"/>
      <c r="HH601" s="204"/>
      <c r="HI601" s="204"/>
      <c r="HJ601" s="204"/>
      <c r="HK601" s="204"/>
      <c r="HL601" s="204"/>
      <c r="HM601" s="204"/>
      <c r="HN601" s="204"/>
      <c r="HO601" s="204"/>
      <c r="HP601" s="204"/>
      <c r="HQ601" s="204"/>
      <c r="HR601" s="204"/>
      <c r="HS601" s="204"/>
      <c r="HT601" s="204"/>
      <c r="HU601" s="204"/>
      <c r="HV601" s="204"/>
      <c r="HW601" s="204"/>
      <c r="HX601" s="204"/>
      <c r="HY601" s="204"/>
      <c r="HZ601" s="204"/>
      <c r="IA601" s="204"/>
      <c r="IB601" s="204"/>
      <c r="IC601" s="204"/>
      <c r="ID601" s="204"/>
      <c r="IE601" s="204"/>
      <c r="IF601" s="204"/>
      <c r="IG601" s="204"/>
      <c r="IH601" s="204"/>
      <c r="II601" s="204"/>
      <c r="IJ601" s="204"/>
      <c r="IK601" s="204"/>
      <c r="IL601" s="204"/>
      <c r="IM601" s="204"/>
      <c r="IN601" s="204"/>
      <c r="IO601" s="204"/>
      <c r="IP601" s="204"/>
      <c r="IQ601" s="204"/>
      <c r="IR601" s="204"/>
      <c r="IS601" s="204"/>
      <c r="IT601" s="204"/>
      <c r="IU601" s="204"/>
      <c r="IV601" s="204"/>
      <c r="IW601" s="204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88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106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217"/>
      <c r="B607" s="79"/>
      <c r="C607" s="79"/>
      <c r="D607" s="79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false" customHeight="false" outlineLevel="1" collapsed="false">
      <c r="A609" s="88"/>
      <c r="B609" s="88"/>
      <c r="C609" s="88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06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18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79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06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18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7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18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79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06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true" customHeight="false" outlineLevel="2" collapsed="false">
      <c r="A634" s="189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tru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106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79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1" collapsed="false">
      <c r="A643" s="106"/>
      <c r="B643" s="79"/>
      <c r="C643" s="79"/>
      <c r="D643" s="79"/>
      <c r="E643" s="190"/>
      <c r="F643" s="190"/>
      <c r="G643" s="190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190"/>
      <c r="I648" s="190"/>
      <c r="J648" s="190"/>
      <c r="K648" s="190"/>
      <c r="L648" s="190"/>
      <c r="M648" s="190"/>
      <c r="N648" s="190"/>
      <c r="O648" s="190"/>
      <c r="P648" s="190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  <row r="857" customFormat="false" ht="12.75" hidden="false" customHeight="false" outlineLevel="0" collapsed="false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57"/>
  <sheetViews>
    <sheetView showFormulas="false" showGridLines="true" showRowColHeaders="true" showZeros="true" rightToLeft="false" tabSelected="false" showOutlineSymbols="true" defaultGridColor="true" view="normal" topLeftCell="A43" colorId="64" zoomScale="75" zoomScaleNormal="75" zoomScalePageLayoutView="100" workbookViewId="0">
      <selection pane="topLeft" activeCell="K174" activeCellId="0" sqref="K174"/>
    </sheetView>
  </sheetViews>
  <sheetFormatPr defaultColWidth="9.13671875" defaultRowHeight="12.75" customHeight="true" zeroHeight="false" outlineLevelRow="2" outlineLevelCol="1"/>
  <cols>
    <col collapsed="false" customWidth="true" hidden="false" outlineLevel="0" max="1" min="1" style="75" width="31.7"/>
    <col collapsed="false" customWidth="true" hidden="false" outlineLevel="0" max="2" min="2" style="75" width="5.28"/>
    <col collapsed="false" customWidth="true" hidden="false" outlineLevel="0" max="3" min="3" style="75" width="10.71"/>
    <col collapsed="false" customWidth="true" hidden="false" outlineLevel="1" max="7" min="4" style="75" width="10.71"/>
    <col collapsed="false" customWidth="true" hidden="false" outlineLevel="0" max="25" min="8" style="75" width="10.71"/>
    <col collapsed="false" customWidth="true" hidden="false" outlineLevel="0" max="26" min="26" style="79" width="10.71"/>
    <col collapsed="false" customWidth="true" hidden="false" outlineLevel="0" max="27" min="27" style="79" width="13.99"/>
    <col collapsed="false" customWidth="true" hidden="false" outlineLevel="0" max="28" min="28" style="79" width="10.71"/>
    <col collapsed="false" customWidth="true" hidden="false" outlineLevel="0" max="29" min="29" style="79" width="10.28"/>
    <col collapsed="false" customWidth="false" hidden="false" outlineLevel="0" max="257" min="30" style="79" width="9.14"/>
  </cols>
  <sheetData>
    <row r="1" customFormat="false" ht="18.75" hidden="false" customHeight="false" outlineLevel="0" collapsed="false">
      <c r="A1" s="15" t="s">
        <v>227</v>
      </c>
      <c r="C1" s="80" t="n">
        <v>77</v>
      </c>
      <c r="D1" s="80" t="s">
        <v>91</v>
      </c>
    </row>
    <row r="2" customFormat="false" ht="12.75" hidden="false" customHeight="false" outlineLevel="0" collapsed="false"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customFormat="false" ht="15.75" hidden="false" customHeight="false" outlineLevel="0" collapsed="false">
      <c r="A3" s="82" t="s">
        <v>92</v>
      </c>
    </row>
    <row r="4" customFormat="false" ht="12.75" hidden="false" customHeight="false" outlineLevel="0" collapsed="false">
      <c r="A4" s="83"/>
    </row>
    <row r="5" customFormat="false" ht="13.5" hidden="false" customHeight="false" outlineLevel="0" collapsed="false">
      <c r="A5" s="84" t="s">
        <v>64</v>
      </c>
      <c r="B5" s="85"/>
      <c r="C5" s="85"/>
      <c r="D5" s="85" t="n">
        <v>1999</v>
      </c>
      <c r="E5" s="85" t="n">
        <f aca="false">D5+1</f>
        <v>2000</v>
      </c>
      <c r="F5" s="85" t="n">
        <f aca="false">E5+1</f>
        <v>2001</v>
      </c>
      <c r="G5" s="85" t="n">
        <f aca="false">F5+1</f>
        <v>2002</v>
      </c>
      <c r="H5" s="85" t="n">
        <f aca="false">G5+1</f>
        <v>2003</v>
      </c>
      <c r="I5" s="85" t="n">
        <f aca="false">H5+1</f>
        <v>2004</v>
      </c>
      <c r="J5" s="85" t="n">
        <f aca="false">I5+1</f>
        <v>2005</v>
      </c>
      <c r="K5" s="85" t="n">
        <f aca="false">J5+1</f>
        <v>2006</v>
      </c>
      <c r="L5" s="85" t="n">
        <f aca="false">K5+1</f>
        <v>2007</v>
      </c>
      <c r="M5" s="85" t="n">
        <f aca="false">L5+1</f>
        <v>2008</v>
      </c>
      <c r="N5" s="85" t="n">
        <f aca="false">M5+1</f>
        <v>2009</v>
      </c>
      <c r="O5" s="85" t="n">
        <f aca="false">N5+1</f>
        <v>2010</v>
      </c>
      <c r="P5" s="85" t="n">
        <f aca="false">O5+1</f>
        <v>2011</v>
      </c>
      <c r="Q5" s="85" t="n">
        <f aca="false">P5+1</f>
        <v>2012</v>
      </c>
      <c r="R5" s="85" t="n">
        <f aca="false">Q5+1</f>
        <v>2013</v>
      </c>
      <c r="S5" s="85" t="n">
        <f aca="false">R5+1</f>
        <v>2014</v>
      </c>
      <c r="T5" s="85" t="n">
        <f aca="false">S5+1</f>
        <v>2015</v>
      </c>
      <c r="U5" s="85" t="n">
        <f aca="false">T5+1</f>
        <v>2016</v>
      </c>
      <c r="V5" s="85" t="n">
        <f aca="false">U5+1</f>
        <v>2017</v>
      </c>
      <c r="W5" s="85" t="n">
        <f aca="false">V5+1</f>
        <v>2018</v>
      </c>
      <c r="X5" s="85" t="n">
        <f aca="false">W5+1</f>
        <v>2019</v>
      </c>
      <c r="Y5" s="85" t="n">
        <f aca="false">X5+1</f>
        <v>2020</v>
      </c>
      <c r="AA5" s="86" t="s">
        <v>76</v>
      </c>
      <c r="AB5" s="87" t="s">
        <v>93</v>
      </c>
    </row>
    <row r="6" customFormat="false" ht="12.75" hidden="false" customHeight="false" outlineLevel="0" collapsed="false">
      <c r="A6" s="88"/>
      <c r="B6" s="89"/>
      <c r="C6" s="89"/>
      <c r="D6" s="89"/>
      <c r="E6" s="89"/>
      <c r="F6" s="90"/>
      <c r="G6" s="90"/>
      <c r="H6" s="90"/>
      <c r="I6" s="91"/>
      <c r="J6" s="91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AA6" s="92"/>
      <c r="AB6" s="87"/>
    </row>
    <row r="7" customFormat="false" ht="12.75" hidden="false" customHeight="false" outlineLevel="0" collapsed="false">
      <c r="A7" s="88"/>
      <c r="B7" s="89"/>
      <c r="C7" s="89"/>
      <c r="D7" s="89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AA7" s="92"/>
      <c r="AB7" s="87"/>
    </row>
    <row r="8" customFormat="false" ht="12.75" hidden="false" customHeight="false" outlineLevel="0" collapsed="false">
      <c r="A8" s="83" t="s">
        <v>94</v>
      </c>
      <c r="B8" s="90"/>
      <c r="C8" s="90"/>
      <c r="D8" s="90"/>
      <c r="AA8" s="92"/>
      <c r="AB8" s="87"/>
    </row>
    <row r="9" customFormat="false" ht="12.75" hidden="false" customHeight="false" outlineLevel="0" collapsed="false">
      <c r="A9" s="93" t="s">
        <v>95</v>
      </c>
      <c r="B9" s="90"/>
      <c r="C9" s="90"/>
      <c r="D9" s="90"/>
      <c r="AA9" s="92"/>
      <c r="AB9" s="87"/>
    </row>
    <row r="10" customFormat="false" ht="12.75" hidden="false" customHeight="false" outlineLevel="0" collapsed="false">
      <c r="A10" s="94" t="s">
        <v>96</v>
      </c>
      <c r="B10" s="90"/>
      <c r="C10" s="90"/>
      <c r="D10" s="81" t="n">
        <v>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96" t="n">
        <f aca="false">SUM(F10:Y10)</f>
        <v>0</v>
      </c>
      <c r="AB10" s="97" t="n">
        <f aca="false">AA10*$C$60</f>
        <v>0</v>
      </c>
    </row>
    <row r="11" customFormat="false" ht="12.75" hidden="false" customHeight="false" outlineLevel="0" collapsed="false">
      <c r="A11" s="94" t="s">
        <v>97</v>
      </c>
      <c r="B11" s="90"/>
      <c r="C11" s="90"/>
      <c r="D11" s="81" t="n">
        <v>1</v>
      </c>
      <c r="E11" s="95" t="n">
        <f aca="false">[12]FINANCIALS!N$9</f>
        <v>38348</v>
      </c>
      <c r="F11" s="95" t="n">
        <f aca="false">[12]FINANCIALS!O$9</f>
        <v>23304</v>
      </c>
      <c r="G11" s="95" t="n">
        <f aca="false">[12]FINANCIALS!P$9</f>
        <v>10501</v>
      </c>
      <c r="H11" s="95" t="n">
        <f aca="false">[12]FINANCIALS!Q$9</f>
        <v>10653</v>
      </c>
      <c r="I11" s="95" t="n">
        <f aca="false">[12]FINANCIALS!R$9</f>
        <v>10804</v>
      </c>
      <c r="J11" s="95" t="n">
        <f aca="false">[12]FINANCIALS!S$9</f>
        <v>12755.4779057522</v>
      </c>
      <c r="K11" s="95" t="n">
        <f aca="false">[12]FINANCIALS!T$9</f>
        <v>13289.8452342585</v>
      </c>
      <c r="L11" s="95" t="n">
        <f aca="false">[12]FINANCIALS!U$9</f>
        <v>13557.0288985116</v>
      </c>
      <c r="M11" s="95" t="n">
        <f aca="false">[12]FINANCIALS!V$9</f>
        <v>13777.8870259011</v>
      </c>
      <c r="N11" s="95" t="n">
        <f aca="false">[12]FINANCIALS!W$9</f>
        <v>14004.7083227302</v>
      </c>
      <c r="O11" s="95" t="n">
        <f aca="false">[12]FINANCIALS!X$9</f>
        <v>14237.6537945736</v>
      </c>
      <c r="P11" s="95" t="n">
        <f aca="false">[12]FINANCIALS!Y$9</f>
        <v>14485.749349697</v>
      </c>
      <c r="Q11" s="95" t="n">
        <f aca="false">[12]FINANCIALS!Z$9</f>
        <v>14740.7915803638</v>
      </c>
      <c r="R11" s="95" t="n">
        <f aca="false">[12]FINANCIALS!AA$9</f>
        <v>15002.9749934892</v>
      </c>
      <c r="S11" s="95" t="n">
        <f aca="false">[12]FINANCIALS!AB$9</f>
        <v>15272.4995421822</v>
      </c>
      <c r="T11" s="95" t="n">
        <f aca="false">[12]FINANCIALS!AC$9</f>
        <v>15549.5707782386</v>
      </c>
      <c r="U11" s="95" t="n">
        <f aca="false">[12]FINANCIALS!AD$9</f>
        <v>15834.4000089046</v>
      </c>
      <c r="V11" s="95" t="n">
        <f aca="false">[12]FINANCIALS!AE$9</f>
        <v>16127.2044580292</v>
      </c>
      <c r="W11" s="95" t="n">
        <f aca="false">[12]FINANCIALS!AF$9</f>
        <v>16428.2074317293</v>
      </c>
      <c r="X11" s="95" t="n">
        <f aca="false">[12]FINANCIALS!AG$9</f>
        <v>16737.638488693</v>
      </c>
      <c r="Y11" s="95" t="n">
        <f aca="false">[12]FINANCIALS!AH$9</f>
        <v>17055.7336152516</v>
      </c>
      <c r="AA11" s="96" t="n">
        <f aca="false">SUM(F11:Y11)</f>
        <v>294119.371428306</v>
      </c>
      <c r="AB11" s="97" t="n">
        <f aca="false">AA11*$C$60</f>
        <v>147059.685714153</v>
      </c>
    </row>
    <row r="12" customFormat="false" ht="12.75" hidden="false" customHeight="false" outlineLevel="0" collapsed="false">
      <c r="A12" s="94" t="s">
        <v>98</v>
      </c>
      <c r="B12" s="90"/>
      <c r="C12" s="90"/>
      <c r="D12" s="81" t="n">
        <v>1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AA12" s="96" t="n">
        <f aca="false">SUM(F12:Y12)</f>
        <v>0</v>
      </c>
      <c r="AB12" s="97" t="n">
        <f aca="false">AA12*$C$60</f>
        <v>0</v>
      </c>
    </row>
    <row r="13" customFormat="false" ht="12.75" hidden="false" customHeight="false" outlineLevel="0" collapsed="false">
      <c r="A13" s="79"/>
      <c r="B13" s="90"/>
      <c r="C13" s="90"/>
      <c r="D13" s="90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AA13" s="96" t="n">
        <f aca="false">SUM(F13:Y13)</f>
        <v>0</v>
      </c>
      <c r="AB13" s="97" t="n">
        <f aca="false">AA13*$C$60</f>
        <v>0</v>
      </c>
    </row>
    <row r="14" customFormat="false" ht="12.75" hidden="false" customHeight="false" outlineLevel="0" collapsed="false">
      <c r="A14" s="93" t="s">
        <v>99</v>
      </c>
      <c r="B14" s="90"/>
      <c r="C14" s="90"/>
      <c r="D14" s="9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AA14" s="96" t="n">
        <f aca="false">SUM(F14:Y14)</f>
        <v>0</v>
      </c>
      <c r="AB14" s="97" t="n">
        <f aca="false">AA14*$C$60</f>
        <v>0</v>
      </c>
    </row>
    <row r="15" customFormat="false" ht="12.75" hidden="false" customHeight="false" outlineLevel="0" collapsed="false">
      <c r="A15" s="94" t="s">
        <v>96</v>
      </c>
      <c r="B15" s="90"/>
      <c r="C15" s="90"/>
      <c r="D15" s="81" t="n">
        <v>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AA15" s="96" t="n">
        <f aca="false">SUM(F15:Y15)</f>
        <v>0</v>
      </c>
      <c r="AB15" s="97" t="n">
        <f aca="false">AA15*$C$60</f>
        <v>0</v>
      </c>
    </row>
    <row r="16" customFormat="false" ht="12.75" hidden="false" customHeight="false" outlineLevel="0" collapsed="false">
      <c r="A16" s="94" t="s">
        <v>100</v>
      </c>
      <c r="B16" s="90"/>
      <c r="C16" s="90"/>
      <c r="D16" s="81" t="n">
        <v>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AA16" s="96" t="n">
        <f aca="false">SUM(F16:Y16)</f>
        <v>0</v>
      </c>
      <c r="AB16" s="97" t="n">
        <f aca="false">AA16*$C$60</f>
        <v>0</v>
      </c>
    </row>
    <row r="17" customFormat="false" ht="12.75" hidden="false" customHeight="false" outlineLevel="0" collapsed="false">
      <c r="A17" s="94" t="s">
        <v>101</v>
      </c>
      <c r="B17" s="90"/>
      <c r="C17" s="90"/>
      <c r="D17" s="81" t="n">
        <v>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AA17" s="96" t="n">
        <f aca="false">SUM(F17:Y17)</f>
        <v>0</v>
      </c>
      <c r="AB17" s="97" t="n">
        <f aca="false">AA17*$C$60</f>
        <v>0</v>
      </c>
    </row>
    <row r="18" customFormat="false" ht="12.75" hidden="false" customHeight="false" outlineLevel="0" collapsed="false">
      <c r="A18" s="79"/>
      <c r="B18" s="90"/>
      <c r="C18" s="90"/>
      <c r="D18" s="9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AA18" s="96" t="n">
        <f aca="false">SUM(F18:Y18)</f>
        <v>0</v>
      </c>
      <c r="AB18" s="97" t="n">
        <f aca="false">AA18*$C$60</f>
        <v>0</v>
      </c>
    </row>
    <row r="19" customFormat="false" ht="12.75" hidden="false" customHeight="false" outlineLevel="0" collapsed="false">
      <c r="A19" s="94" t="s">
        <v>102</v>
      </c>
      <c r="B19" s="90"/>
      <c r="C19" s="90"/>
      <c r="D19" s="100" t="n">
        <v>1</v>
      </c>
      <c r="E19" s="101" t="n">
        <v>0</v>
      </c>
      <c r="F19" s="101" t="n">
        <v>0</v>
      </c>
      <c r="G19" s="101" t="n">
        <v>0</v>
      </c>
      <c r="H19" s="101" t="n">
        <v>0</v>
      </c>
      <c r="I19" s="101" t="n">
        <v>0</v>
      </c>
      <c r="J19" s="101" t="n">
        <v>0</v>
      </c>
      <c r="K19" s="101" t="n">
        <v>0</v>
      </c>
      <c r="L19" s="101" t="n">
        <v>0</v>
      </c>
      <c r="M19" s="101" t="n">
        <v>0</v>
      </c>
      <c r="N19" s="101" t="n">
        <v>0</v>
      </c>
      <c r="O19" s="101" t="n">
        <v>0</v>
      </c>
      <c r="P19" s="101" t="n">
        <v>0</v>
      </c>
      <c r="Q19" s="101" t="n">
        <v>0</v>
      </c>
      <c r="R19" s="101" t="n">
        <v>0</v>
      </c>
      <c r="S19" s="101" t="n">
        <v>0</v>
      </c>
      <c r="T19" s="101" t="n">
        <v>0</v>
      </c>
      <c r="U19" s="101" t="n">
        <v>0</v>
      </c>
      <c r="V19" s="101" t="n">
        <v>0</v>
      </c>
      <c r="W19" s="101" t="n">
        <v>0</v>
      </c>
      <c r="X19" s="101" t="n">
        <v>0</v>
      </c>
      <c r="Y19" s="101" t="n">
        <v>0</v>
      </c>
      <c r="AA19" s="96" t="n">
        <f aca="false">SUM(F19:Y19)</f>
        <v>0</v>
      </c>
      <c r="AB19" s="97" t="n">
        <f aca="false">AA19*$C$60</f>
        <v>0</v>
      </c>
    </row>
    <row r="20" customFormat="false" ht="12.75" hidden="false" customHeight="false" outlineLevel="0" collapsed="false">
      <c r="A20" s="94" t="s">
        <v>103</v>
      </c>
      <c r="B20" s="90"/>
      <c r="C20" s="90"/>
      <c r="D20" s="81"/>
      <c r="E20" s="81" t="n">
        <f aca="false">SUM(E10:E19)</f>
        <v>38348</v>
      </c>
      <c r="F20" s="81" t="n">
        <f aca="false">SUM(F10:F19)</f>
        <v>23304</v>
      </c>
      <c r="G20" s="81" t="n">
        <f aca="false">SUM(G10:G19)</f>
        <v>10501</v>
      </c>
      <c r="H20" s="81" t="n">
        <f aca="false">SUM(H10:H19)</f>
        <v>10653</v>
      </c>
      <c r="I20" s="81" t="n">
        <f aca="false">SUM(I10:I19)</f>
        <v>10804</v>
      </c>
      <c r="J20" s="81" t="n">
        <f aca="false">SUM(J10:J19)</f>
        <v>12755.4779057522</v>
      </c>
      <c r="K20" s="81" t="n">
        <f aca="false">SUM(K10:K19)</f>
        <v>13289.8452342585</v>
      </c>
      <c r="L20" s="81" t="n">
        <f aca="false">SUM(L10:L19)</f>
        <v>13557.0288985116</v>
      </c>
      <c r="M20" s="81" t="n">
        <f aca="false">SUM(M10:M19)</f>
        <v>13777.8870259011</v>
      </c>
      <c r="N20" s="81" t="n">
        <f aca="false">SUM(N10:N19)</f>
        <v>14004.7083227302</v>
      </c>
      <c r="O20" s="81" t="n">
        <f aca="false">SUM(O10:O19)</f>
        <v>14237.6537945736</v>
      </c>
      <c r="P20" s="81" t="n">
        <f aca="false">SUM(P10:P19)</f>
        <v>14485.749349697</v>
      </c>
      <c r="Q20" s="81" t="n">
        <f aca="false">SUM(Q10:Q19)</f>
        <v>14740.7915803638</v>
      </c>
      <c r="R20" s="81" t="n">
        <f aca="false">SUM(R10:R19)</f>
        <v>15002.9749934892</v>
      </c>
      <c r="S20" s="81" t="n">
        <f aca="false">SUM(S10:S19)</f>
        <v>15272.4995421822</v>
      </c>
      <c r="T20" s="81" t="n">
        <f aca="false">SUM(T10:T19)</f>
        <v>15549.5707782386</v>
      </c>
      <c r="U20" s="81" t="n">
        <f aca="false">SUM(U10:U19)</f>
        <v>15834.4000089046</v>
      </c>
      <c r="V20" s="81" t="n">
        <f aca="false">SUM(V10:V19)</f>
        <v>16127.2044580292</v>
      </c>
      <c r="W20" s="81" t="n">
        <f aca="false">SUM(W10:W19)</f>
        <v>16428.2074317293</v>
      </c>
      <c r="X20" s="81" t="n">
        <f aca="false">SUM(X10:X19)</f>
        <v>16737.638488693</v>
      </c>
      <c r="Y20" s="81" t="n">
        <f aca="false">SUM(Y10:Y19)</f>
        <v>17055.7336152516</v>
      </c>
      <c r="AA20" s="96" t="n">
        <f aca="false">SUM(F20:Y20)</f>
        <v>294119.371428306</v>
      </c>
      <c r="AB20" s="97" t="n">
        <f aca="false">AA20*$C$60</f>
        <v>147059.685714153</v>
      </c>
    </row>
    <row r="21" customFormat="false" ht="12.75" hidden="false" customHeight="false" outlineLevel="0" collapsed="false">
      <c r="A21" s="94"/>
      <c r="AA21" s="96" t="n">
        <f aca="false">SUM(F21:Y21)</f>
        <v>0</v>
      </c>
      <c r="AB21" s="97" t="n">
        <f aca="false">AA21*$C$60</f>
        <v>0</v>
      </c>
    </row>
    <row r="22" customFormat="false" ht="12" hidden="false" customHeight="true" outlineLevel="0" collapsed="false">
      <c r="D22" s="8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AA22" s="96" t="n">
        <f aca="false">SUM(F22:Y22)</f>
        <v>0</v>
      </c>
      <c r="AB22" s="97" t="n">
        <f aca="false">AA22*$C$60</f>
        <v>0</v>
      </c>
    </row>
    <row r="23" customFormat="false" ht="12.75" hidden="false" customHeight="false" outlineLevel="0" collapsed="false">
      <c r="A23" s="83" t="s">
        <v>104</v>
      </c>
      <c r="D23" s="81"/>
      <c r="E23" s="103" t="n">
        <f aca="false">E25/$C$1</f>
        <v>33.1948051948052</v>
      </c>
      <c r="F23" s="103" t="n">
        <f aca="false">F25/$C$1</f>
        <v>29.2987012987013</v>
      </c>
      <c r="G23" s="103" t="n">
        <f aca="false">G25/$C$1</f>
        <v>26.6493506493506</v>
      </c>
      <c r="H23" s="103" t="n">
        <f aca="false">H25/$C$1</f>
        <v>27.8441558441558</v>
      </c>
      <c r="I23" s="103" t="n">
        <f aca="false">I25/$C$1</f>
        <v>27.7272727272727</v>
      </c>
      <c r="J23" s="103" t="n">
        <f aca="false">J25/$C$1</f>
        <v>28.9274415584416</v>
      </c>
      <c r="K23" s="103" t="n">
        <f aca="false">K25/$C$1</f>
        <v>29.6545175454545</v>
      </c>
      <c r="L23" s="103" t="n">
        <f aca="false">L25/$C$1</f>
        <v>30.4012245841169</v>
      </c>
      <c r="M23" s="103" t="n">
        <f aca="false">M25/$C$1</f>
        <v>31.1680927128231</v>
      </c>
      <c r="N23" s="103" t="n">
        <f aca="false">N25/$C$1</f>
        <v>31.9556662810044</v>
      </c>
      <c r="O23" s="103" t="n">
        <f aca="false">O25/$C$1</f>
        <v>32.7645043355266</v>
      </c>
      <c r="P23" s="103" t="n">
        <f aca="false">P25/$C$1</f>
        <v>33.6259468205577</v>
      </c>
      <c r="Q23" s="103" t="n">
        <f aca="false">Q25/$C$1</f>
        <v>34.5115096951697</v>
      </c>
      <c r="R23" s="103" t="n">
        <f aca="false">R25/$C$1</f>
        <v>35.4218683302708</v>
      </c>
      <c r="S23" s="103" t="n">
        <f aca="false">S25/$C$1</f>
        <v>36.3577170071547</v>
      </c>
      <c r="T23" s="103" t="n">
        <f aca="false">T25/$C$1</f>
        <v>37.3404929246847</v>
      </c>
      <c r="U23" s="103" t="n">
        <f aca="false">U25/$C$1</f>
        <v>38.3664736420143</v>
      </c>
      <c r="V23" s="103" t="n">
        <f aca="false">V25/$C$1</f>
        <v>39.421181819429</v>
      </c>
      <c r="W23" s="103" t="n">
        <f aca="false">W25/$C$1</f>
        <v>40.5054218258114</v>
      </c>
      <c r="X23" s="103" t="n">
        <f aca="false">X25/$C$1</f>
        <v>41.6200205523724</v>
      </c>
      <c r="Y23" s="103" t="n">
        <f aca="false">Y25/$C$1</f>
        <v>42.7658280432772</v>
      </c>
      <c r="AA23" s="96" t="n">
        <f aca="false">SUM(F23:Y23)</f>
        <v>676.327388197589</v>
      </c>
      <c r="AB23" s="97" t="n">
        <f aca="false">AA23*$C$60</f>
        <v>338.163694098795</v>
      </c>
    </row>
    <row r="24" customFormat="false" ht="12.75" hidden="false" customHeight="false" outlineLevel="0" collapsed="false">
      <c r="A24" s="94" t="s">
        <v>105</v>
      </c>
      <c r="D24" s="81" t="n">
        <v>0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AA24" s="96" t="n">
        <f aca="false">SUM(F24:Y24)</f>
        <v>0</v>
      </c>
      <c r="AB24" s="97" t="n">
        <f aca="false">AA24*$C$60</f>
        <v>0</v>
      </c>
    </row>
    <row r="25" customFormat="false" ht="12.75" hidden="false" customHeight="false" outlineLevel="0" collapsed="false">
      <c r="A25" s="94" t="s">
        <v>106</v>
      </c>
      <c r="D25" s="81" t="n">
        <v>0</v>
      </c>
      <c r="E25" s="95" t="n">
        <f aca="false">[12]FINANCIALS!N$14+[12]FINANCIALS!N$16+[12]FINANCIALS!N$24</f>
        <v>2556</v>
      </c>
      <c r="F25" s="95" t="n">
        <f aca="false">[12]FINANCIALS!O$14+[12]FINANCIALS!O$16+[12]FINANCIALS!O$24</f>
        <v>2256</v>
      </c>
      <c r="G25" s="95" t="n">
        <f aca="false">[12]FINANCIALS!P$14+[12]FINANCIALS!P$16+[12]FINANCIALS!P$24</f>
        <v>2052</v>
      </c>
      <c r="H25" s="95" t="n">
        <f aca="false">[12]FINANCIALS!Q$14+[12]FINANCIALS!Q$16+[12]FINANCIALS!Q$24</f>
        <v>2144</v>
      </c>
      <c r="I25" s="95" t="n">
        <f aca="false">[12]FINANCIALS!R$14+[12]FINANCIALS!R$16+[12]FINANCIALS!R$24</f>
        <v>2135</v>
      </c>
      <c r="J25" s="95" t="n">
        <f aca="false">[12]FINANCIALS!S$14+[12]FINANCIALS!S$16+[12]FINANCIALS!S$24</f>
        <v>2227.413</v>
      </c>
      <c r="K25" s="95" t="n">
        <f aca="false">[12]FINANCIALS!T$14+[12]FINANCIALS!T$16+[12]FINANCIALS!T$24</f>
        <v>2283.397851</v>
      </c>
      <c r="L25" s="95" t="n">
        <f aca="false">[12]FINANCIALS!U$14+[12]FINANCIALS!U$16+[12]FINANCIALS!U$24</f>
        <v>2340.894292977</v>
      </c>
      <c r="M25" s="95" t="n">
        <f aca="false">[12]FINANCIALS!V$14+[12]FINANCIALS!V$16+[12]FINANCIALS!V$24</f>
        <v>2399.94313888738</v>
      </c>
      <c r="N25" s="95" t="n">
        <f aca="false">[12]FINANCIALS!W$14+[12]FINANCIALS!W$16+[12]FINANCIALS!W$24</f>
        <v>2460.58630363734</v>
      </c>
      <c r="O25" s="95" t="n">
        <f aca="false">[12]FINANCIALS!X$14+[12]FINANCIALS!X$16+[12]FINANCIALS!X$24</f>
        <v>2522.86683383555</v>
      </c>
      <c r="P25" s="95" t="n">
        <f aca="false">[12]FINANCIALS!Y$14+[12]FINANCIALS!Y$16+[12]FINANCIALS!Y$24</f>
        <v>2589.19790518294</v>
      </c>
      <c r="Q25" s="95" t="n">
        <f aca="false">[12]FINANCIALS!Z$14+[12]FINANCIALS!Z$16+[12]FINANCIALS!Z$24</f>
        <v>2657.38624652806</v>
      </c>
      <c r="R25" s="95" t="n">
        <f aca="false">[12]FINANCIALS!AA$14+[12]FINANCIALS!AA$16+[12]FINANCIALS!AA$24</f>
        <v>2727.48386143085</v>
      </c>
      <c r="S25" s="95" t="n">
        <f aca="false">[12]FINANCIALS!AB$14+[12]FINANCIALS!AB$16+[12]FINANCIALS!AB$24</f>
        <v>2799.54420955091</v>
      </c>
      <c r="T25" s="95" t="n">
        <f aca="false">[12]FINANCIALS!AC$14+[12]FINANCIALS!AC$16+[12]FINANCIALS!AC$24</f>
        <v>2875.21795520072</v>
      </c>
      <c r="U25" s="95" t="n">
        <f aca="false">[12]FINANCIALS!AD$14+[12]FINANCIALS!AD$16+[12]FINANCIALS!AD$24</f>
        <v>2954.2184704351</v>
      </c>
      <c r="V25" s="95" t="n">
        <f aca="false">[12]FINANCIALS!AE$14+[12]FINANCIALS!AE$16+[12]FINANCIALS!AE$24</f>
        <v>3035.43100009603</v>
      </c>
      <c r="W25" s="95" t="n">
        <f aca="false">[12]FINANCIALS!AF$14+[12]FINANCIALS!AF$16+[12]FINANCIALS!AF$24</f>
        <v>3118.91748058747</v>
      </c>
      <c r="X25" s="95" t="n">
        <f aca="false">[12]FINANCIALS!AG$14+[12]FINANCIALS!AG$16+[12]FINANCIALS!AG$24</f>
        <v>3204.74158253268</v>
      </c>
      <c r="Y25" s="95" t="n">
        <f aca="false">[12]FINANCIALS!AH$14+[12]FINANCIALS!AH$16+[12]FINANCIALS!AH$24</f>
        <v>3292.96875933234</v>
      </c>
      <c r="AA25" s="96" t="n">
        <f aca="false">SUM(F25:Y25)</f>
        <v>52077.2088912144</v>
      </c>
      <c r="AB25" s="97" t="n">
        <f aca="false">AA25*$C$60</f>
        <v>26038.6044456072</v>
      </c>
    </row>
    <row r="26" customFormat="false" ht="12.75" hidden="false" customHeight="false" outlineLevel="0" collapsed="false">
      <c r="A26" s="94" t="s">
        <v>107</v>
      </c>
      <c r="D26" s="81" t="n">
        <v>0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AA26" s="96" t="n">
        <f aca="false">SUM(F26:Y26)</f>
        <v>0</v>
      </c>
      <c r="AB26" s="97" t="n">
        <f aca="false">AA26*$C$60</f>
        <v>0</v>
      </c>
    </row>
    <row r="27" customFormat="false" ht="12.75" hidden="false" customHeight="false" outlineLevel="0" collapsed="false">
      <c r="A27" s="94" t="s">
        <v>108</v>
      </c>
      <c r="D27" s="81" t="n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AA27" s="96" t="n">
        <f aca="false">SUM(F27:Y27)</f>
        <v>0</v>
      </c>
      <c r="AB27" s="97" t="n">
        <f aca="false">AA27*$C$60</f>
        <v>0</v>
      </c>
    </row>
    <row r="28" customFormat="false" ht="12.75" hidden="false" customHeight="false" outlineLevel="0" collapsed="false">
      <c r="A28" s="94" t="s">
        <v>109</v>
      </c>
      <c r="D28" s="81" t="n">
        <v>0</v>
      </c>
      <c r="E28" s="95" t="n">
        <f aca="false">[12]FINANCIALS!N$18</f>
        <v>168</v>
      </c>
      <c r="F28" s="95" t="n">
        <f aca="false">[12]FINANCIALS!O$18</f>
        <v>172</v>
      </c>
      <c r="G28" s="95" t="n">
        <f aca="false">[12]FINANCIALS!P$18</f>
        <v>176</v>
      </c>
      <c r="H28" s="95" t="n">
        <f aca="false">[12]FINANCIALS!Q$18</f>
        <v>180</v>
      </c>
      <c r="I28" s="95" t="n">
        <f aca="false">[12]FINANCIALS!R$18</f>
        <v>180</v>
      </c>
      <c r="J28" s="95" t="n">
        <f aca="false">[12]FINANCIALS!S$18</f>
        <v>184.86</v>
      </c>
      <c r="K28" s="95" t="n">
        <f aca="false">[12]FINANCIALS!T$18</f>
        <v>189.85122</v>
      </c>
      <c r="L28" s="95" t="n">
        <f aca="false">[12]FINANCIALS!U$18</f>
        <v>194.97720294</v>
      </c>
      <c r="M28" s="95" t="n">
        <f aca="false">[12]FINANCIALS!V$18</f>
        <v>200.24158741938</v>
      </c>
      <c r="N28" s="95" t="n">
        <f aca="false">[12]FINANCIALS!W$18</f>
        <v>205.648110279703</v>
      </c>
      <c r="O28" s="95" t="n">
        <f aca="false">[12]FINANCIALS!X$18</f>
        <v>211.200609257255</v>
      </c>
      <c r="P28" s="95" t="n">
        <f aca="false">[12]FINANCIALS!Y$18</f>
        <v>217.114226316458</v>
      </c>
      <c r="Q28" s="95" t="n">
        <f aca="false">[12]FINANCIALS!Z$18</f>
        <v>223.193424653319</v>
      </c>
      <c r="R28" s="95" t="n">
        <f aca="false">[12]FINANCIALS!AA$18</f>
        <v>229.442840543612</v>
      </c>
      <c r="S28" s="95" t="n">
        <f aca="false">[12]FINANCIALS!AB$18</f>
        <v>235.867240078833</v>
      </c>
      <c r="T28" s="95" t="n">
        <f aca="false">[12]FINANCIALS!AC$18</f>
        <v>242.471522801041</v>
      </c>
      <c r="U28" s="95" t="n">
        <f aca="false">[12]FINANCIALS!AD$18</f>
        <v>249.26072543947</v>
      </c>
      <c r="V28" s="95" t="n">
        <f aca="false">[12]FINANCIALS!AE$18</f>
        <v>256.240025751775</v>
      </c>
      <c r="W28" s="95" t="n">
        <f aca="false">[12]FINANCIALS!AF$18</f>
        <v>263.414746472825</v>
      </c>
      <c r="X28" s="95" t="n">
        <f aca="false">[12]FINANCIALS!AG$18</f>
        <v>270.790359374064</v>
      </c>
      <c r="Y28" s="95" t="n">
        <f aca="false">[12]FINANCIALS!AH$18</f>
        <v>278.372489436537</v>
      </c>
      <c r="AA28" s="96" t="n">
        <f aca="false">SUM(F28:Y28)</f>
        <v>4360.94633076427</v>
      </c>
      <c r="AB28" s="97" t="n">
        <f aca="false">AA28*$C$60</f>
        <v>2180.47316538214</v>
      </c>
    </row>
    <row r="29" customFormat="false" ht="12.75" hidden="false" customHeight="false" outlineLevel="0" collapsed="false">
      <c r="A29" s="94" t="s">
        <v>110</v>
      </c>
      <c r="D29" s="81" t="n">
        <v>0</v>
      </c>
      <c r="E29" s="95" t="n">
        <f aca="false">[12]FINANCIALS!N$19+[12]FINANCIALS!N$20+[12]FINANCIALS!N$22</f>
        <v>182</v>
      </c>
      <c r="F29" s="95" t="n">
        <f aca="false">[12]FINANCIALS!O$19+[12]FINANCIALS!O$20+[12]FINANCIALS!O$22</f>
        <v>323</v>
      </c>
      <c r="G29" s="95" t="n">
        <f aca="false">[12]FINANCIALS!P$19+[12]FINANCIALS!P$20+[12]FINANCIALS!P$22</f>
        <v>186</v>
      </c>
      <c r="H29" s="95" t="n">
        <f aca="false">[12]FINANCIALS!Q$19+[12]FINANCIALS!Q$20+[12]FINANCIALS!Q$22</f>
        <v>190</v>
      </c>
      <c r="I29" s="95" t="n">
        <f aca="false">[12]FINANCIALS!R$19+[12]FINANCIALS!R$20+[12]FINANCIALS!R$22</f>
        <v>193</v>
      </c>
      <c r="J29" s="95" t="n">
        <f aca="false">[12]FINANCIALS!S$19+[12]FINANCIALS!S$20+[12]FINANCIALS!S$22</f>
        <v>121.186</v>
      </c>
      <c r="K29" s="95" t="n">
        <f aca="false">[12]FINANCIALS!T$19+[12]FINANCIALS!T$20+[12]FINANCIALS!T$22</f>
        <v>124.458022</v>
      </c>
      <c r="L29" s="95" t="n">
        <f aca="false">[12]FINANCIALS!U$19+[12]FINANCIALS!U$20+[12]FINANCIALS!U$22</f>
        <v>127.818388594</v>
      </c>
      <c r="M29" s="95" t="n">
        <f aca="false">[12]FINANCIALS!V$19+[12]FINANCIALS!V$20+[12]FINANCIALS!V$22</f>
        <v>131.269485086038</v>
      </c>
      <c r="N29" s="95" t="n">
        <f aca="false">[12]FINANCIALS!W$19+[12]FINANCIALS!W$20+[12]FINANCIALS!W$22</f>
        <v>134.813761183361</v>
      </c>
      <c r="O29" s="95" t="n">
        <f aca="false">[12]FINANCIALS!X$19+[12]FINANCIALS!X$20+[12]FINANCIALS!X$22</f>
        <v>138.453732735312</v>
      </c>
      <c r="P29" s="95" t="n">
        <f aca="false">[12]FINANCIALS!Y$19+[12]FINANCIALS!Y$20+[12]FINANCIALS!Y$22</f>
        <v>142.3304372519</v>
      </c>
      <c r="Q29" s="95" t="n">
        <f aca="false">[12]FINANCIALS!Z$19+[12]FINANCIALS!Z$20+[12]FINANCIALS!Z$22</f>
        <v>146.315689494954</v>
      </c>
      <c r="R29" s="95" t="n">
        <f aca="false">[12]FINANCIALS!AA$19+[12]FINANCIALS!AA$20+[12]FINANCIALS!AA$22</f>
        <v>150.412528800812</v>
      </c>
      <c r="S29" s="95" t="n">
        <f aca="false">[12]FINANCIALS!AB$19+[12]FINANCIALS!AB$20+[12]FINANCIALS!AB$22</f>
        <v>154.624079607235</v>
      </c>
      <c r="T29" s="95" t="n">
        <f aca="false">[12]FINANCIALS!AC$19+[12]FINANCIALS!AC$20+[12]FINANCIALS!AC$22</f>
        <v>158.953553836238</v>
      </c>
      <c r="U29" s="95" t="n">
        <f aca="false">[12]FINANCIALS!AD$19+[12]FINANCIALS!AD$20+[12]FINANCIALS!AD$22</f>
        <v>163.404253343652</v>
      </c>
      <c r="V29" s="95" t="n">
        <f aca="false">[12]FINANCIALS!AE$19+[12]FINANCIALS!AE$20+[12]FINANCIALS!AE$22</f>
        <v>167.979572437275</v>
      </c>
      <c r="W29" s="95" t="n">
        <f aca="false">[12]FINANCIALS!AF$19+[12]FINANCIALS!AF$20+[12]FINANCIALS!AF$22</f>
        <v>172.683000465518</v>
      </c>
      <c r="X29" s="95" t="n">
        <f aca="false">[12]FINANCIALS!AG$19+[12]FINANCIALS!AG$20+[12]FINANCIALS!AG$22</f>
        <v>177.518124478553</v>
      </c>
      <c r="Y29" s="95" t="n">
        <f aca="false">[12]FINANCIALS!AH$19+[12]FINANCIALS!AH$20+[12]FINANCIALS!AH$22</f>
        <v>182.488631963952</v>
      </c>
      <c r="AA29" s="96" t="n">
        <f aca="false">SUM(F29:Y29)</f>
        <v>3286.7092612788</v>
      </c>
      <c r="AB29" s="97" t="n">
        <f aca="false">AA29*$C$60</f>
        <v>1643.3546306394</v>
      </c>
    </row>
    <row r="30" customFormat="false" ht="12.75" hidden="false" customHeight="false" outlineLevel="0" collapsed="false">
      <c r="A30" s="94" t="s">
        <v>111</v>
      </c>
      <c r="D30" s="81" t="n">
        <v>0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AA30" s="96" t="n">
        <f aca="false">SUM(F30:Y30)</f>
        <v>0</v>
      </c>
      <c r="AB30" s="97" t="n">
        <f aca="false">AA30*$C$60</f>
        <v>0</v>
      </c>
    </row>
    <row r="31" customFormat="false" ht="12.75" hidden="false" customHeight="false" outlineLevel="0" collapsed="false">
      <c r="A31" s="94" t="s">
        <v>112</v>
      </c>
      <c r="D31" s="81" t="n">
        <v>0</v>
      </c>
      <c r="E31" s="95" t="n">
        <f aca="false">[12]FINANCIALS!N$15</f>
        <v>544</v>
      </c>
      <c r="F31" s="95" t="n">
        <f aca="false">[12]FINANCIALS!O$15</f>
        <v>522</v>
      </c>
      <c r="G31" s="95" t="n">
        <f aca="false">[12]FINANCIALS!P$15</f>
        <v>483</v>
      </c>
      <c r="H31" s="95" t="n">
        <f aca="false">[12]FINANCIALS!Q$15</f>
        <v>459</v>
      </c>
      <c r="I31" s="95" t="n">
        <f aca="false">[12]FINANCIALS!R$15</f>
        <v>416</v>
      </c>
      <c r="J31" s="95" t="n">
        <f aca="false">[12]FINANCIALS!S$15</f>
        <v>200.128797</v>
      </c>
      <c r="K31" s="95" t="n">
        <f aca="false">[12]FINANCIALS!T$15</f>
        <v>200.128797</v>
      </c>
      <c r="L31" s="95" t="n">
        <f aca="false">[12]FINANCIALS!U$15</f>
        <v>200.128797</v>
      </c>
      <c r="M31" s="95" t="n">
        <f aca="false">[12]FINANCIALS!V$15</f>
        <v>200.128797</v>
      </c>
      <c r="N31" s="95" t="n">
        <f aca="false">[12]FINANCIALS!W$15</f>
        <v>200.128797</v>
      </c>
      <c r="O31" s="95" t="n">
        <f aca="false">[12]FINANCIALS!X$15</f>
        <v>200.128797</v>
      </c>
      <c r="P31" s="95" t="n">
        <f aca="false">[12]FINANCIALS!Y$15</f>
        <v>200.128797</v>
      </c>
      <c r="Q31" s="95" t="n">
        <f aca="false">[12]FINANCIALS!Z$15</f>
        <v>200.128797</v>
      </c>
      <c r="R31" s="95" t="n">
        <f aca="false">[12]FINANCIALS!AA$15</f>
        <v>200.128797</v>
      </c>
      <c r="S31" s="95" t="n">
        <f aca="false">[12]FINANCIALS!AB$15</f>
        <v>200.128797</v>
      </c>
      <c r="T31" s="95" t="n">
        <f aca="false">[12]FINANCIALS!AC$15</f>
        <v>200.128797</v>
      </c>
      <c r="U31" s="95" t="n">
        <f aca="false">[12]FINANCIALS!AD$15</f>
        <v>200.128797</v>
      </c>
      <c r="V31" s="95" t="n">
        <f aca="false">[12]FINANCIALS!AE$15</f>
        <v>200.128797</v>
      </c>
      <c r="W31" s="95" t="n">
        <f aca="false">[12]FINANCIALS!AF$15</f>
        <v>200.128797</v>
      </c>
      <c r="X31" s="95" t="n">
        <f aca="false">[12]FINANCIALS!AG$15</f>
        <v>200.128797</v>
      </c>
      <c r="Y31" s="95" t="n">
        <f aca="false">[12]FINANCIALS!AH$15</f>
        <v>200.128797</v>
      </c>
      <c r="AA31" s="96" t="n">
        <f aca="false">SUM(F31:Y31)</f>
        <v>5082.060752</v>
      </c>
      <c r="AB31" s="97" t="n">
        <f aca="false">AA31*$C$60</f>
        <v>2541.030376</v>
      </c>
    </row>
    <row r="32" customFormat="false" ht="12.75" hidden="false" customHeight="false" outlineLevel="0" collapsed="false">
      <c r="A32" s="94" t="s">
        <v>113</v>
      </c>
      <c r="D32" s="81" t="n">
        <v>0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AA32" s="96" t="n">
        <f aca="false">SUM(F32:Y32)</f>
        <v>0</v>
      </c>
      <c r="AB32" s="97" t="n">
        <f aca="false">AA32*$C$60</f>
        <v>0</v>
      </c>
    </row>
    <row r="33" customFormat="false" ht="12.75" hidden="false" customHeight="false" outlineLevel="0" collapsed="false">
      <c r="A33" s="94" t="s">
        <v>114</v>
      </c>
      <c r="D33" s="81" t="n">
        <v>0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AA33" s="96" t="n">
        <f aca="false">SUM(F33:Y33)</f>
        <v>0</v>
      </c>
      <c r="AB33" s="97" t="n">
        <f aca="false">AA33*$C$60</f>
        <v>0</v>
      </c>
    </row>
    <row r="34" customFormat="false" ht="12.75" hidden="false" customHeight="false" outlineLevel="0" collapsed="false">
      <c r="A34" s="94" t="s">
        <v>115</v>
      </c>
      <c r="D34" s="81" t="n">
        <v>0</v>
      </c>
      <c r="E34" s="95" t="n">
        <f aca="false">[12]FINANCIALS!N$21</f>
        <v>300</v>
      </c>
      <c r="F34" s="95" t="n">
        <f aca="false">[12]FINANCIALS!O$21</f>
        <v>307</v>
      </c>
      <c r="G34" s="95" t="n">
        <f aca="false">[12]FINANCIALS!P$21</f>
        <v>314</v>
      </c>
      <c r="H34" s="95" t="n">
        <f aca="false">[12]FINANCIALS!Q$21</f>
        <v>321</v>
      </c>
      <c r="I34" s="95" t="n">
        <f aca="false">[12]FINANCIALS!R$21</f>
        <v>329</v>
      </c>
      <c r="J34" s="95" t="n">
        <f aca="false">[12]FINANCIALS!S$21</f>
        <v>337.883</v>
      </c>
      <c r="K34" s="95" t="n">
        <f aca="false">[12]FINANCIALS!T$21</f>
        <v>347.005841</v>
      </c>
      <c r="L34" s="95" t="n">
        <f aca="false">[12]FINANCIALS!U$21</f>
        <v>356.374998707</v>
      </c>
      <c r="M34" s="95" t="n">
        <f aca="false">[12]FINANCIALS!V$21</f>
        <v>365.997123672089</v>
      </c>
      <c r="N34" s="95" t="n">
        <f aca="false">[12]FINANCIALS!W$21</f>
        <v>375.879046011235</v>
      </c>
      <c r="O34" s="95" t="n">
        <f aca="false">[12]FINANCIALS!X$21</f>
        <v>386.027780253539</v>
      </c>
      <c r="P34" s="95" t="n">
        <f aca="false">[12]FINANCIALS!Y$21</f>
        <v>396.836558100638</v>
      </c>
      <c r="Q34" s="95" t="n">
        <f aca="false">[12]FINANCIALS!Z$21</f>
        <v>407.947981727455</v>
      </c>
      <c r="R34" s="95" t="n">
        <f aca="false">[12]FINANCIALS!AA$21</f>
        <v>419.370525215824</v>
      </c>
      <c r="S34" s="95" t="n">
        <f aca="false">[12]FINANCIALS!AB$21</f>
        <v>431.112899921867</v>
      </c>
      <c r="T34" s="95" t="n">
        <f aca="false">[12]FINANCIALS!AC$21</f>
        <v>443.18406111968</v>
      </c>
      <c r="U34" s="95" t="n">
        <f aca="false">[12]FINANCIALS!AD$21</f>
        <v>455.593214831031</v>
      </c>
      <c r="V34" s="95" t="n">
        <f aca="false">[12]FINANCIALS!AE$21</f>
        <v>468.3498248463</v>
      </c>
      <c r="W34" s="95" t="n">
        <f aca="false">[12]FINANCIALS!AF$21</f>
        <v>481.463619941996</v>
      </c>
      <c r="X34" s="95" t="n">
        <f aca="false">[12]FINANCIALS!AG$21</f>
        <v>494.944601300372</v>
      </c>
      <c r="Y34" s="95" t="n">
        <f aca="false">[12]FINANCIALS!AH$21</f>
        <v>508.803050136782</v>
      </c>
      <c r="AA34" s="96" t="n">
        <f aca="false">SUM(F34:Y34)</f>
        <v>7947.77412678581</v>
      </c>
      <c r="AB34" s="97" t="n">
        <f aca="false">AA34*$C$60</f>
        <v>3973.8870633929</v>
      </c>
    </row>
    <row r="35" customFormat="false" ht="12.75" hidden="false" customHeight="false" outlineLevel="0" collapsed="false">
      <c r="A35" s="94" t="s">
        <v>116</v>
      </c>
      <c r="B35" s="79"/>
      <c r="C35" s="79"/>
      <c r="D35" s="100" t="n">
        <v>0</v>
      </c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AA35" s="96" t="n">
        <f aca="false">SUM(F35:Y35)</f>
        <v>0</v>
      </c>
      <c r="AB35" s="97" t="n">
        <f aca="false">AA35*$C$60</f>
        <v>0</v>
      </c>
    </row>
    <row r="36" customFormat="false" ht="12.75" hidden="false" customHeight="false" outlineLevel="0" collapsed="false">
      <c r="A36" s="94" t="s">
        <v>117</v>
      </c>
      <c r="B36" s="79"/>
      <c r="C36" s="79"/>
      <c r="D36" s="81"/>
      <c r="E36" s="81" t="n">
        <f aca="false">SUM(E24:E35)</f>
        <v>3750</v>
      </c>
      <c r="F36" s="81" t="n">
        <f aca="false">SUM(F24:F35)</f>
        <v>3580</v>
      </c>
      <c r="G36" s="81" t="n">
        <f aca="false">SUM(G24:G35)</f>
        <v>3211</v>
      </c>
      <c r="H36" s="81" t="n">
        <f aca="false">SUM(H24:H35)</f>
        <v>3294</v>
      </c>
      <c r="I36" s="81" t="n">
        <f aca="false">SUM(I24:I35)</f>
        <v>3253</v>
      </c>
      <c r="J36" s="81" t="n">
        <f aca="false">SUM(J24:J35)</f>
        <v>3071.470797</v>
      </c>
      <c r="K36" s="81" t="n">
        <f aca="false">SUM(K24:K35)</f>
        <v>3144.841731</v>
      </c>
      <c r="L36" s="81" t="n">
        <f aca="false">SUM(L24:L35)</f>
        <v>3220.193680218</v>
      </c>
      <c r="M36" s="81" t="n">
        <f aca="false">SUM(M24:M35)</f>
        <v>3297.58013206489</v>
      </c>
      <c r="N36" s="81" t="n">
        <f aca="false">SUM(N24:N35)</f>
        <v>3377.05601811164</v>
      </c>
      <c r="O36" s="81" t="n">
        <f aca="false">SUM(O24:O35)</f>
        <v>3458.67775308165</v>
      </c>
      <c r="P36" s="81" t="n">
        <f aca="false">SUM(P24:P35)</f>
        <v>3545.60792385194</v>
      </c>
      <c r="Q36" s="81" t="n">
        <f aca="false">SUM(Q24:Q35)</f>
        <v>3634.97213940379</v>
      </c>
      <c r="R36" s="81" t="n">
        <f aca="false">SUM(R24:R35)</f>
        <v>3726.8385529911</v>
      </c>
      <c r="S36" s="81" t="n">
        <f aca="false">SUM(S24:S35)</f>
        <v>3821.27722615885</v>
      </c>
      <c r="T36" s="81" t="n">
        <f aca="false">SUM(T24:T35)</f>
        <v>3919.95588995768</v>
      </c>
      <c r="U36" s="81" t="n">
        <f aca="false">SUM(U24:U35)</f>
        <v>4022.60546104925</v>
      </c>
      <c r="V36" s="81" t="n">
        <f aca="false">SUM(V24:V35)</f>
        <v>4128.12922013138</v>
      </c>
      <c r="W36" s="81" t="n">
        <f aca="false">SUM(W24:W35)</f>
        <v>4236.60764446781</v>
      </c>
      <c r="X36" s="81" t="n">
        <f aca="false">SUM(X24:X35)</f>
        <v>4348.12346468567</v>
      </c>
      <c r="Y36" s="81" t="n">
        <f aca="false">SUM(Y24:Y35)</f>
        <v>4462.76172786962</v>
      </c>
      <c r="AA36" s="96" t="n">
        <f aca="false">SUM(F36:Y36)</f>
        <v>72754.6993620433</v>
      </c>
      <c r="AB36" s="97" t="n">
        <f aca="false">AA36*$C$60</f>
        <v>36377.3496810216</v>
      </c>
    </row>
    <row r="37" customFormat="false" ht="12.75" hidden="false" customHeight="false" outlineLevel="1" collapsed="false">
      <c r="A37" s="94"/>
      <c r="B37" s="77"/>
      <c r="C37" s="77"/>
      <c r="D37" s="81"/>
      <c r="E37" s="104" t="n">
        <f aca="false">E36/E20</f>
        <v>0.097788672160217</v>
      </c>
      <c r="F37" s="104" t="n">
        <f aca="false">F36/F20</f>
        <v>0.153621695846207</v>
      </c>
      <c r="G37" s="104" t="n">
        <f aca="false">G36/G20</f>
        <v>0.305780401866489</v>
      </c>
      <c r="H37" s="104" t="n">
        <f aca="false">H36/H20</f>
        <v>0.309208673613067</v>
      </c>
      <c r="I37" s="104" t="n">
        <f aca="false">I36/I20</f>
        <v>0.30109218807849</v>
      </c>
      <c r="J37" s="104" t="n">
        <f aca="false">J36/J20</f>
        <v>0.240796214747461</v>
      </c>
      <c r="K37" s="104" t="n">
        <f aca="false">K36/K20</f>
        <v>0.236634940103986</v>
      </c>
      <c r="L37" s="104" t="n">
        <f aca="false">L36/L20</f>
        <v>0.23752945459691</v>
      </c>
      <c r="M37" s="104" t="n">
        <f aca="false">M36/M20</f>
        <v>0.239338595668969</v>
      </c>
      <c r="N37" s="104" t="n">
        <f aca="false">N36/N20</f>
        <v>0.241137190456908</v>
      </c>
      <c r="O37" s="104" t="n">
        <f aca="false">O36/O20</f>
        <v>0.242924698337576</v>
      </c>
      <c r="P37" s="104" t="n">
        <f aca="false">P36/P20</f>
        <v>0.244765240531109</v>
      </c>
      <c r="Q37" s="104" t="n">
        <f aca="false">Q36/Q20</f>
        <v>0.246592736868076</v>
      </c>
      <c r="R37" s="104" t="n">
        <f aca="false">R36/R20</f>
        <v>0.248406636324357</v>
      </c>
      <c r="S37" s="104" t="n">
        <f aca="false">S36/S20</f>
        <v>0.250206406332152</v>
      </c>
      <c r="T37" s="104" t="n">
        <f aca="false">T36/T20</f>
        <v>0.25209415397135</v>
      </c>
      <c r="U37" s="104" t="n">
        <f aca="false">U36/U20</f>
        <v>0.25404217771353</v>
      </c>
      <c r="V37" s="104" t="n">
        <f aca="false">V36/V20</f>
        <v>0.255973019432772</v>
      </c>
      <c r="W37" s="104" t="n">
        <f aca="false">W36/W20</f>
        <v>0.257886179126596</v>
      </c>
      <c r="X37" s="104" t="n">
        <f aca="false">X36/X20</f>
        <v>0.25978117926391</v>
      </c>
      <c r="Y37" s="104" t="n">
        <f aca="false">Y36/Y20</f>
        <v>0.261657565047739</v>
      </c>
      <c r="AA37" s="96" t="n">
        <f aca="false">SUM(F37:Y37)</f>
        <v>5.03946934792765</v>
      </c>
      <c r="AB37" s="97" t="n">
        <f aca="false">AA37*$C$60</f>
        <v>2.51973467396383</v>
      </c>
    </row>
    <row r="38" customFormat="false" ht="6.75" hidden="false" customHeight="true" outlineLevel="0" collapsed="false">
      <c r="A38" s="94"/>
      <c r="D38" s="81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AA38" s="96" t="n">
        <f aca="false">SUM(F38:Y38)</f>
        <v>0</v>
      </c>
      <c r="AB38" s="97" t="n">
        <f aca="false">AA38*$C$60</f>
        <v>0</v>
      </c>
    </row>
    <row r="39" customFormat="false" ht="12.75" hidden="false" customHeight="false" outlineLevel="0" collapsed="false">
      <c r="A39" s="83" t="s">
        <v>118</v>
      </c>
      <c r="B39" s="83"/>
      <c r="C39" s="83"/>
      <c r="D39" s="105"/>
      <c r="E39" s="105" t="n">
        <f aca="false">E20-E36</f>
        <v>34598</v>
      </c>
      <c r="F39" s="105" t="n">
        <f aca="false">F20-F36</f>
        <v>19724</v>
      </c>
      <c r="G39" s="105" t="n">
        <f aca="false">G20-G36</f>
        <v>7290</v>
      </c>
      <c r="H39" s="105" t="n">
        <f aca="false">H20-H36</f>
        <v>7359</v>
      </c>
      <c r="I39" s="105" t="n">
        <f aca="false">I20-I36</f>
        <v>7551</v>
      </c>
      <c r="J39" s="105" t="n">
        <f aca="false">J20-J36</f>
        <v>9684.00710875222</v>
      </c>
      <c r="K39" s="105" t="n">
        <f aca="false">K20-K36</f>
        <v>10145.0035032585</v>
      </c>
      <c r="L39" s="105" t="n">
        <f aca="false">L20-L36</f>
        <v>10336.8352182936</v>
      </c>
      <c r="M39" s="105" t="n">
        <f aca="false">M20-M36</f>
        <v>10480.3068938362</v>
      </c>
      <c r="N39" s="105" t="n">
        <f aca="false">N20-N36</f>
        <v>10627.6523046186</v>
      </c>
      <c r="O39" s="105" t="n">
        <f aca="false">O20-O36</f>
        <v>10778.976041492</v>
      </c>
      <c r="P39" s="105" t="n">
        <f aca="false">P20-P36</f>
        <v>10940.1414258451</v>
      </c>
      <c r="Q39" s="105" t="n">
        <f aca="false">Q20-Q36</f>
        <v>11105.81944096</v>
      </c>
      <c r="R39" s="105" t="n">
        <f aca="false">R20-R36</f>
        <v>11276.1364404981</v>
      </c>
      <c r="S39" s="105" t="n">
        <f aca="false">S20-S36</f>
        <v>11451.2223160234</v>
      </c>
      <c r="T39" s="105" t="n">
        <f aca="false">T20-T36</f>
        <v>11629.6148882809</v>
      </c>
      <c r="U39" s="105" t="n">
        <f aca="false">U20-U36</f>
        <v>11811.7945478553</v>
      </c>
      <c r="V39" s="105" t="n">
        <f aca="false">V20-V36</f>
        <v>11999.0752378978</v>
      </c>
      <c r="W39" s="105" t="n">
        <f aca="false">W20-W36</f>
        <v>12191.5997872614</v>
      </c>
      <c r="X39" s="105" t="n">
        <f aca="false">X20-X36</f>
        <v>12389.5150240073</v>
      </c>
      <c r="Y39" s="105" t="n">
        <f aca="false">Y20-Y36</f>
        <v>12592.971887382</v>
      </c>
      <c r="Z39" s="106"/>
      <c r="AA39" s="96" t="n">
        <f aca="false">SUM(F39:Y39)</f>
        <v>221364.672066262</v>
      </c>
      <c r="AB39" s="97" t="n">
        <f aca="false">AA39*$C$60</f>
        <v>110682.336033131</v>
      </c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</row>
    <row r="40" customFormat="false" ht="12.75" hidden="false" customHeight="false" outlineLevel="0" collapsed="false">
      <c r="A40" s="83"/>
      <c r="B40" s="83"/>
      <c r="C40" s="83"/>
      <c r="D40" s="105"/>
      <c r="E40" s="105"/>
      <c r="F40" s="105"/>
      <c r="G40" s="220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6"/>
      <c r="AA40" s="96" t="n">
        <f aca="false">SUM(F40:Y40)</f>
        <v>0</v>
      </c>
      <c r="AB40" s="97" t="n">
        <f aca="false">AA40*$C$60</f>
        <v>0</v>
      </c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</row>
    <row r="41" customFormat="false" ht="12.75" hidden="false" customHeight="false" outlineLevel="0" collapsed="false">
      <c r="A41" s="94" t="s">
        <v>119</v>
      </c>
      <c r="D41" s="81"/>
      <c r="E41" s="81" t="n">
        <v>0</v>
      </c>
      <c r="F41" s="81" t="n">
        <f aca="false">+F109</f>
        <v>4309</v>
      </c>
      <c r="G41" s="81" t="n">
        <f aca="false">+G109</f>
        <v>4309</v>
      </c>
      <c r="H41" s="81" t="n">
        <f aca="false">+H109</f>
        <v>4309</v>
      </c>
      <c r="I41" s="81" t="n">
        <f aca="false">+I109</f>
        <v>4309</v>
      </c>
      <c r="J41" s="81" t="n">
        <f aca="false">+J109</f>
        <v>4309</v>
      </c>
      <c r="K41" s="81" t="n">
        <f aca="false">+K109</f>
        <v>4309</v>
      </c>
      <c r="L41" s="81" t="n">
        <f aca="false">+L109</f>
        <v>4309</v>
      </c>
      <c r="M41" s="81" t="n">
        <f aca="false">+M109</f>
        <v>4309</v>
      </c>
      <c r="N41" s="81" t="n">
        <f aca="false">+N109</f>
        <v>4309</v>
      </c>
      <c r="O41" s="81" t="n">
        <f aca="false">+O109</f>
        <v>4309</v>
      </c>
      <c r="P41" s="81" t="n">
        <f aca="false">+P109</f>
        <v>4309</v>
      </c>
      <c r="Q41" s="81" t="n">
        <f aca="false">+Q109</f>
        <v>4309</v>
      </c>
      <c r="R41" s="81" t="n">
        <f aca="false">+R109</f>
        <v>4309</v>
      </c>
      <c r="S41" s="81" t="n">
        <f aca="false">+S109</f>
        <v>4309</v>
      </c>
      <c r="T41" s="81" t="n">
        <f aca="false">+T109</f>
        <v>4309</v>
      </c>
      <c r="U41" s="81" t="n">
        <f aca="false">+U109</f>
        <v>4309</v>
      </c>
      <c r="V41" s="81" t="n">
        <f aca="false">+V109</f>
        <v>4309</v>
      </c>
      <c r="W41" s="81" t="n">
        <f aca="false">+W109</f>
        <v>4309</v>
      </c>
      <c r="X41" s="81" t="n">
        <f aca="false">+X109</f>
        <v>4309</v>
      </c>
      <c r="Y41" s="81" t="n">
        <f aca="false">+Y109</f>
        <v>4309</v>
      </c>
      <c r="AA41" s="96" t="n">
        <f aca="false">SUM(F41:Y41)</f>
        <v>86180</v>
      </c>
      <c r="AB41" s="97" t="n">
        <f aca="false">AA41*$C$60</f>
        <v>43090</v>
      </c>
    </row>
    <row r="42" customFormat="false" ht="12.75" hidden="false" customHeight="false" outlineLevel="0" collapsed="false">
      <c r="A42" s="94"/>
      <c r="D42" s="81"/>
      <c r="E42" s="81"/>
      <c r="F42" s="81"/>
      <c r="G42" s="107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AA42" s="96" t="n">
        <f aca="false">SUM(F42:Y42)</f>
        <v>0</v>
      </c>
      <c r="AB42" s="97" t="n">
        <f aca="false">AA42*$C$60</f>
        <v>0</v>
      </c>
    </row>
    <row r="43" customFormat="false" ht="7.5" hidden="false" customHeight="true" outlineLevel="0" collapsed="false">
      <c r="A43" s="94"/>
      <c r="D43" s="81"/>
      <c r="E43" s="81"/>
      <c r="F43" s="81"/>
      <c r="G43" s="107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AA43" s="96" t="n">
        <f aca="false">SUM(F43:Y43)</f>
        <v>0</v>
      </c>
      <c r="AB43" s="97" t="n">
        <f aca="false">AA43*$C$60</f>
        <v>0</v>
      </c>
    </row>
    <row r="44" customFormat="false" ht="12.75" hidden="false" customHeight="false" outlineLevel="0" collapsed="false">
      <c r="A44" s="83" t="s">
        <v>120</v>
      </c>
      <c r="B44" s="83"/>
      <c r="C44" s="83"/>
      <c r="D44" s="105"/>
      <c r="E44" s="105" t="n">
        <f aca="false">E39-E41</f>
        <v>34598</v>
      </c>
      <c r="F44" s="105" t="n">
        <f aca="false">F39-F41</f>
        <v>15415</v>
      </c>
      <c r="G44" s="105" t="n">
        <f aca="false">G39-G41</f>
        <v>2981</v>
      </c>
      <c r="H44" s="105" t="n">
        <f aca="false">H39-H41</f>
        <v>3050</v>
      </c>
      <c r="I44" s="105" t="n">
        <f aca="false">I39-I41</f>
        <v>3242</v>
      </c>
      <c r="J44" s="105" t="n">
        <f aca="false">J39-J41</f>
        <v>5375.00710875222</v>
      </c>
      <c r="K44" s="105" t="n">
        <f aca="false">K39-K41</f>
        <v>5836.00350325847</v>
      </c>
      <c r="L44" s="105" t="n">
        <f aca="false">L39-L41</f>
        <v>6027.83521829359</v>
      </c>
      <c r="M44" s="105" t="n">
        <f aca="false">M39-M41</f>
        <v>6171.30689383625</v>
      </c>
      <c r="N44" s="105" t="n">
        <f aca="false">N39-N41</f>
        <v>6318.65230461856</v>
      </c>
      <c r="O44" s="105" t="n">
        <f aca="false">O39-O41</f>
        <v>6469.976041492</v>
      </c>
      <c r="P44" s="105" t="n">
        <f aca="false">P39-P41</f>
        <v>6631.14142584505</v>
      </c>
      <c r="Q44" s="105" t="n">
        <f aca="false">Q39-Q41</f>
        <v>6796.81944095999</v>
      </c>
      <c r="R44" s="105" t="n">
        <f aca="false">R39-R41</f>
        <v>6967.13644049815</v>
      </c>
      <c r="S44" s="105" t="n">
        <f aca="false">S39-S41</f>
        <v>7142.22231602337</v>
      </c>
      <c r="T44" s="105" t="n">
        <f aca="false">T39-T41</f>
        <v>7320.61488828092</v>
      </c>
      <c r="U44" s="105" t="n">
        <f aca="false">U39-U41</f>
        <v>7502.79454785531</v>
      </c>
      <c r="V44" s="105" t="n">
        <f aca="false">V39-V41</f>
        <v>7690.07523789778</v>
      </c>
      <c r="W44" s="105" t="n">
        <f aca="false">W39-W41</f>
        <v>7882.59978726144</v>
      </c>
      <c r="X44" s="105" t="n">
        <f aca="false">X39-X41</f>
        <v>8080.51502400729</v>
      </c>
      <c r="Y44" s="105" t="n">
        <f aca="false">Y39-Y41</f>
        <v>8283.97188738202</v>
      </c>
      <c r="Z44" s="106"/>
      <c r="AA44" s="96" t="n">
        <f aca="false">SUM(F44:Y44)</f>
        <v>135184.672066262</v>
      </c>
      <c r="AB44" s="97" t="n">
        <f aca="false">AA44*$C$60</f>
        <v>67592.3360331312</v>
      </c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</row>
    <row r="45" customFormat="false" ht="12.75" hidden="false" customHeight="false" outlineLevel="0" collapsed="false">
      <c r="A45" s="83"/>
      <c r="B45" s="83"/>
      <c r="C45" s="83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6"/>
      <c r="AA45" s="96" t="n">
        <f aca="false">SUM(F45:Y45)</f>
        <v>0</v>
      </c>
      <c r="AB45" s="97" t="n">
        <f aca="false">AA45*$C$60</f>
        <v>0</v>
      </c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</row>
    <row r="46" customFormat="false" ht="12.75" hidden="false" customHeight="false" outlineLevel="0" collapsed="false">
      <c r="A46" s="75" t="s">
        <v>121</v>
      </c>
      <c r="B46" s="91" t="n">
        <v>0</v>
      </c>
      <c r="C46" s="91"/>
      <c r="D46" s="228" t="s">
        <v>228</v>
      </c>
      <c r="E46" s="229" t="n">
        <f aca="false">E39*$C$60*0.5</f>
        <v>8649.5</v>
      </c>
      <c r="F46" s="229" t="n">
        <f aca="false">F39*$C$60*0.5</f>
        <v>4931</v>
      </c>
      <c r="G46" s="229" t="n">
        <f aca="false">G39*$C$60*0.5</f>
        <v>1822.5</v>
      </c>
      <c r="H46" s="229" t="n">
        <f aca="false">H39*$C$60*0.5</f>
        <v>1839.75</v>
      </c>
      <c r="I46" s="229" t="n">
        <f aca="false">I39*$C$60*0.5</f>
        <v>1887.75</v>
      </c>
      <c r="J46" s="229" t="n">
        <f aca="false">J39*$C$60*0.5</f>
        <v>2421.00177718805</v>
      </c>
      <c r="K46" s="229" t="n">
        <f aca="false">K39*$C$60*0.5</f>
        <v>2536.25087581462</v>
      </c>
      <c r="L46" s="229" t="n">
        <f aca="false">L39*$C$60*0.5</f>
        <v>2584.2088045734</v>
      </c>
      <c r="M46" s="229" t="n">
        <f aca="false">M39*$C$60*0.5</f>
        <v>2620.07672345906</v>
      </c>
      <c r="N46" s="229" t="n">
        <f aca="false">N39*$C$60*0.5</f>
        <v>2656.91307615464</v>
      </c>
      <c r="O46" s="229" t="n">
        <f aca="false">O39*$C$60*0.5</f>
        <v>2694.744010373</v>
      </c>
      <c r="P46" s="229" t="n">
        <f aca="false">P39*$C$60*0.5</f>
        <v>2735.03535646126</v>
      </c>
      <c r="Q46" s="229" t="n">
        <f aca="false">Q39*$C$60*0.5</f>
        <v>2776.45486024</v>
      </c>
      <c r="R46" s="229" t="n">
        <f aca="false">R39*$C$60*0.5</f>
        <v>2819.03411012454</v>
      </c>
      <c r="S46" s="229" t="n">
        <f aca="false">S39*$C$60*0.5</f>
        <v>2862.80557900584</v>
      </c>
      <c r="T46" s="229" t="n">
        <f aca="false">T39*$C$60*0.5</f>
        <v>2907.40372207023</v>
      </c>
      <c r="U46" s="229" t="n">
        <f aca="false">U39*$C$60*0.5</f>
        <v>2952.94863696383</v>
      </c>
      <c r="V46" s="229" t="n">
        <f aca="false">V39*$C$60*0.5</f>
        <v>2999.76880947445</v>
      </c>
      <c r="W46" s="229" t="n">
        <f aca="false">W39*$C$60*0.5</f>
        <v>3047.89994681536</v>
      </c>
      <c r="X46" s="229" t="n">
        <f aca="false">X39*$C$60*0.5</f>
        <v>3097.37875600182</v>
      </c>
      <c r="Y46" s="229" t="n">
        <f aca="false">Y39*$C$60*0.5</f>
        <v>3148.2429718455</v>
      </c>
      <c r="AA46" s="96" t="n">
        <f aca="false">SUM(F46:Y46)</f>
        <v>55341.1680165656</v>
      </c>
      <c r="AB46" s="97" t="n">
        <f aca="false">AA46*$C$60</f>
        <v>27670.5840082828</v>
      </c>
    </row>
    <row r="47" customFormat="false" ht="6" hidden="false" customHeight="true" outlineLevel="0" collapsed="false">
      <c r="D47" s="81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AA47" s="96" t="n">
        <f aca="false">SUM(F47:Y47)</f>
        <v>0</v>
      </c>
      <c r="AB47" s="97" t="n">
        <f aca="false">AA47*$C$60</f>
        <v>0</v>
      </c>
    </row>
    <row r="48" customFormat="false" ht="6" hidden="false" customHeight="true" outlineLevel="0" collapsed="false">
      <c r="D48" s="8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AA48" s="96" t="n">
        <f aca="false">SUM(F48:Y48)</f>
        <v>0</v>
      </c>
      <c r="AB48" s="97" t="n">
        <f aca="false">AA48*$C$60</f>
        <v>0</v>
      </c>
    </row>
    <row r="49" customFormat="false" ht="12.75" hidden="false" customHeight="false" outlineLevel="0" collapsed="false">
      <c r="A49" s="83" t="s">
        <v>122</v>
      </c>
      <c r="B49" s="83"/>
      <c r="C49" s="106"/>
      <c r="D49" s="105"/>
      <c r="E49" s="105" t="n">
        <f aca="false">E44-E46</f>
        <v>25948.5</v>
      </c>
      <c r="F49" s="105" t="n">
        <f aca="false">F44-F46</f>
        <v>10484</v>
      </c>
      <c r="G49" s="105" t="n">
        <f aca="false">G44-G46</f>
        <v>1158.5</v>
      </c>
      <c r="H49" s="105" t="n">
        <f aca="false">H44-H46</f>
        <v>1210.25</v>
      </c>
      <c r="I49" s="105" t="n">
        <f aca="false">I44-I46</f>
        <v>1354.25</v>
      </c>
      <c r="J49" s="105" t="n">
        <f aca="false">J44-J46</f>
        <v>2954.00533156416</v>
      </c>
      <c r="K49" s="105" t="n">
        <f aca="false">K44-K46</f>
        <v>3299.75262744385</v>
      </c>
      <c r="L49" s="105" t="n">
        <f aca="false">L44-L46</f>
        <v>3443.6264137202</v>
      </c>
      <c r="M49" s="105" t="n">
        <f aca="false">M44-M46</f>
        <v>3551.23017037719</v>
      </c>
      <c r="N49" s="105" t="n">
        <f aca="false">N44-N46</f>
        <v>3661.73922846392</v>
      </c>
      <c r="O49" s="105" t="n">
        <f aca="false">O44-O46</f>
        <v>3775.232031119</v>
      </c>
      <c r="P49" s="105" t="n">
        <f aca="false">P44-P46</f>
        <v>3896.10606938379</v>
      </c>
      <c r="Q49" s="105" t="n">
        <f aca="false">Q44-Q46</f>
        <v>4020.36458071999</v>
      </c>
      <c r="R49" s="105" t="n">
        <f aca="false">R44-R46</f>
        <v>4148.10233037361</v>
      </c>
      <c r="S49" s="105" t="n">
        <f aca="false">S44-S46</f>
        <v>4279.41673701753</v>
      </c>
      <c r="T49" s="105" t="n">
        <f aca="false">T44-T46</f>
        <v>4413.21116621069</v>
      </c>
      <c r="U49" s="105" t="n">
        <f aca="false">U44-U46</f>
        <v>4549.84591089148</v>
      </c>
      <c r="V49" s="105" t="n">
        <f aca="false">V44-V46</f>
        <v>4690.30642842334</v>
      </c>
      <c r="W49" s="105" t="n">
        <f aca="false">W44-W46</f>
        <v>4834.69984044608</v>
      </c>
      <c r="X49" s="105" t="n">
        <f aca="false">X44-X46</f>
        <v>4983.13626800547</v>
      </c>
      <c r="Y49" s="105" t="n">
        <f aca="false">Y44-Y46</f>
        <v>5135.72891553651</v>
      </c>
      <c r="Z49" s="106"/>
      <c r="AA49" s="96" t="n">
        <f aca="false">SUM(F49:Y49)</f>
        <v>79843.5040496968</v>
      </c>
      <c r="AB49" s="97" t="n">
        <f aca="false">AA49*$C$60</f>
        <v>39921.7520248484</v>
      </c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</row>
    <row r="50" customFormat="false" ht="12.75" hidden="false" customHeight="false" outlineLevel="0" collapsed="false">
      <c r="A50" s="83"/>
      <c r="B50" s="83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6"/>
      <c r="AA50" s="96" t="n">
        <f aca="false">SUM(F50:Y50)</f>
        <v>0</v>
      </c>
      <c r="AB50" s="97" t="n">
        <f aca="false">AA50*$C$60</f>
        <v>0</v>
      </c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</row>
    <row r="51" customFormat="false" ht="12.75" hidden="false" customHeight="false" outlineLevel="0" collapsed="false">
      <c r="A51" s="94" t="s">
        <v>123</v>
      </c>
      <c r="C51" s="108" t="n">
        <v>0.05</v>
      </c>
      <c r="D51" s="81"/>
      <c r="E51" s="81" t="n">
        <f aca="false">E49*-$C$51</f>
        <v>-1297.425</v>
      </c>
      <c r="F51" s="81" t="n">
        <f aca="false">F49*-$C$51</f>
        <v>-524.2</v>
      </c>
      <c r="G51" s="107" t="n">
        <f aca="false">G49*-$C$51</f>
        <v>-57.925</v>
      </c>
      <c r="H51" s="81" t="n">
        <f aca="false">H49*-$C$51</f>
        <v>-60.5125</v>
      </c>
      <c r="I51" s="81" t="n">
        <f aca="false">I49*-$C$51</f>
        <v>-67.7125</v>
      </c>
      <c r="J51" s="81" t="n">
        <f aca="false">J49*-$C$51</f>
        <v>-147.700266578208</v>
      </c>
      <c r="K51" s="81" t="n">
        <f aca="false">K49*-$C$51</f>
        <v>-164.987631372193</v>
      </c>
      <c r="L51" s="81" t="n">
        <f aca="false">L49*-$C$51</f>
        <v>-172.18132068601</v>
      </c>
      <c r="M51" s="81" t="n">
        <f aca="false">M49*-$C$51</f>
        <v>-177.561508518859</v>
      </c>
      <c r="N51" s="81" t="n">
        <f aca="false">N49*-$C$51</f>
        <v>-183.086961423196</v>
      </c>
      <c r="O51" s="81" t="n">
        <f aca="false">O49*-$C$51</f>
        <v>-188.76160155595</v>
      </c>
      <c r="P51" s="81" t="n">
        <f aca="false">P49*-$C$51</f>
        <v>-194.805303469189</v>
      </c>
      <c r="Q51" s="81" t="n">
        <f aca="false">Q49*-$C$51</f>
        <v>-201.018229035999</v>
      </c>
      <c r="R51" s="81" t="n">
        <f aca="false">R49*-$C$51</f>
        <v>-207.40511651868</v>
      </c>
      <c r="S51" s="81" t="n">
        <f aca="false">S49*-$C$51</f>
        <v>-213.970836850876</v>
      </c>
      <c r="T51" s="81" t="n">
        <f aca="false">T49*-$C$51</f>
        <v>-220.660558310534</v>
      </c>
      <c r="U51" s="81" t="n">
        <f aca="false">U49*-$C$51</f>
        <v>-227.492295544574</v>
      </c>
      <c r="V51" s="81" t="n">
        <f aca="false">V49*-$C$51</f>
        <v>-234.515321421167</v>
      </c>
      <c r="W51" s="81" t="n">
        <f aca="false">W49*-$C$51</f>
        <v>-241.734992022304</v>
      </c>
      <c r="X51" s="81" t="n">
        <f aca="false">X49*-$C$51</f>
        <v>-249.156813400273</v>
      </c>
      <c r="Y51" s="81" t="n">
        <f aca="false">Y49*-$C$51</f>
        <v>-256.786445776826</v>
      </c>
      <c r="AA51" s="96" t="n">
        <f aca="false">SUM(F51:Y51)</f>
        <v>-3992.17520248484</v>
      </c>
      <c r="AB51" s="97" t="n">
        <f aca="false">AA51*$C$60</f>
        <v>-1996.08760124242</v>
      </c>
    </row>
    <row r="52" customFormat="false" ht="12.75" hidden="false" customHeight="false" outlineLevel="0" collapsed="false">
      <c r="A52" s="94" t="s">
        <v>124</v>
      </c>
      <c r="C52" s="109" t="n">
        <v>0.35</v>
      </c>
      <c r="D52" s="110"/>
      <c r="E52" s="110" t="n">
        <f aca="false">((E49+E51)*-$C$52)+E56</f>
        <v>-8627.87625</v>
      </c>
      <c r="F52" s="110" t="n">
        <f aca="false">((F49+F51)*-$C$52)+F56</f>
        <v>-3485.93</v>
      </c>
      <c r="G52" s="110" t="n">
        <f aca="false">((G49+G51)*-$C$52)+G56</f>
        <v>-385.20125</v>
      </c>
      <c r="H52" s="110" t="n">
        <f aca="false">((H49+H51)*-$C$52)+H56</f>
        <v>-402.408125</v>
      </c>
      <c r="I52" s="110" t="n">
        <f aca="false">((I49+I51)*-$C$52)+I56</f>
        <v>-450.288125</v>
      </c>
      <c r="J52" s="110" t="n">
        <f aca="false">((J49+J51)*-$C$52)+J56</f>
        <v>-982.206772745084</v>
      </c>
      <c r="K52" s="110" t="n">
        <f aca="false">((K49+K51)*-$C$52)+K56</f>
        <v>-1097.16774862508</v>
      </c>
      <c r="L52" s="110" t="n">
        <f aca="false">((L49+L51)*-$C$52)+L56</f>
        <v>-1145.00578256197</v>
      </c>
      <c r="M52" s="110" t="n">
        <f aca="false">((M49+M51)*-$C$52)+M56</f>
        <v>-1180.78403165041</v>
      </c>
      <c r="N52" s="110" t="n">
        <f aca="false">((N49+N51)*-$C$52)+N56</f>
        <v>-1217.52829346425</v>
      </c>
      <c r="O52" s="110" t="n">
        <f aca="false">((O49+O51)*-$C$52)+O56</f>
        <v>-1255.26465034707</v>
      </c>
      <c r="P52" s="110" t="n">
        <f aca="false">((P49+P51)*-$C$52)+P56</f>
        <v>-1295.45526807011</v>
      </c>
      <c r="Q52" s="110" t="n">
        <f aca="false">((Q49+Q51)*-$C$52)+Q56</f>
        <v>-1336.7712230894</v>
      </c>
      <c r="R52" s="110" t="n">
        <f aca="false">((R49+R51)*-$C$52)+R56</f>
        <v>-1379.24402484922</v>
      </c>
      <c r="S52" s="110" t="n">
        <f aca="false">((S49+S51)*-$C$52)+S56</f>
        <v>-1422.90606505833</v>
      </c>
      <c r="T52" s="110" t="n">
        <f aca="false">((T49+T51)*-$C$52)+T56</f>
        <v>-1467.39271276505</v>
      </c>
      <c r="U52" s="110" t="n">
        <f aca="false">((U49+U51)*-$C$52)+U56</f>
        <v>-1512.82376537142</v>
      </c>
      <c r="V52" s="110" t="n">
        <f aca="false">((V49+V51)*-$C$52)+V56</f>
        <v>-1559.52688745076</v>
      </c>
      <c r="W52" s="110" t="n">
        <f aca="false">((W49+W51)*-$C$52)+W56</f>
        <v>-1607.53769694832</v>
      </c>
      <c r="X52" s="110" t="n">
        <f aca="false">((X49+X51)*-$C$52)+X56</f>
        <v>-1656.89280911182</v>
      </c>
      <c r="Y52" s="110" t="n">
        <f aca="false">((Y49+Y51)*-$C$52)+Y56</f>
        <v>-1707.62986441589</v>
      </c>
      <c r="AA52" s="96" t="n">
        <f aca="false">SUM(F52:Y52)</f>
        <v>-26547.9650965242</v>
      </c>
      <c r="AB52" s="97" t="n">
        <f aca="false">AA52*$C$60</f>
        <v>-13273.9825482621</v>
      </c>
    </row>
    <row r="53" customFormat="false" ht="6" hidden="false" customHeight="true" outlineLevel="0" collapsed="false"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AA53" s="96" t="n">
        <f aca="false">SUM(F53:Y53)</f>
        <v>0</v>
      </c>
      <c r="AB53" s="97" t="n">
        <f aca="false">AA53*$C$60</f>
        <v>0</v>
      </c>
    </row>
    <row r="54" customFormat="false" ht="12.75" hidden="false" customHeight="false" outlineLevel="0" collapsed="false">
      <c r="A54" s="83" t="s">
        <v>125</v>
      </c>
      <c r="B54" s="83"/>
      <c r="C54" s="83"/>
      <c r="D54" s="105"/>
      <c r="E54" s="105" t="n">
        <f aca="false">SUM(E49:E52)</f>
        <v>16023.19875</v>
      </c>
      <c r="F54" s="105" t="n">
        <f aca="false">SUM(F49:F52)</f>
        <v>6473.87</v>
      </c>
      <c r="G54" s="105" t="n">
        <f aca="false">SUM(G49:G52)</f>
        <v>715.37375</v>
      </c>
      <c r="H54" s="105" t="n">
        <f aca="false">SUM(H49:H52)</f>
        <v>747.329375</v>
      </c>
      <c r="I54" s="105" t="n">
        <f aca="false">SUM(I49:I52)</f>
        <v>836.249375</v>
      </c>
      <c r="J54" s="105" t="n">
        <f aca="false">SUM(J49:J52)</f>
        <v>1824.09829224087</v>
      </c>
      <c r="K54" s="105" t="n">
        <f aca="false">SUM(K49:K52)</f>
        <v>2037.59724744658</v>
      </c>
      <c r="L54" s="105" t="n">
        <f aca="false">SUM(L49:L52)</f>
        <v>2126.43931047222</v>
      </c>
      <c r="M54" s="105" t="n">
        <f aca="false">SUM(M49:M52)</f>
        <v>2192.88463020791</v>
      </c>
      <c r="N54" s="105" t="n">
        <f aca="false">SUM(N49:N52)</f>
        <v>2261.12397357647</v>
      </c>
      <c r="O54" s="105" t="n">
        <f aca="false">SUM(O49:O52)</f>
        <v>2331.20577921598</v>
      </c>
      <c r="P54" s="105" t="n">
        <f aca="false">SUM(P49:P52)</f>
        <v>2405.84549784449</v>
      </c>
      <c r="Q54" s="105" t="n">
        <f aca="false">SUM(Q49:Q52)</f>
        <v>2482.57512859459</v>
      </c>
      <c r="R54" s="105" t="n">
        <f aca="false">SUM(R49:R52)</f>
        <v>2561.4531890057</v>
      </c>
      <c r="S54" s="105" t="n">
        <f aca="false">SUM(S49:S52)</f>
        <v>2642.53983510832</v>
      </c>
      <c r="T54" s="105" t="n">
        <f aca="false">SUM(T49:T52)</f>
        <v>2725.1578951351</v>
      </c>
      <c r="U54" s="105" t="n">
        <f aca="false">SUM(U49:U52)</f>
        <v>2809.52984997549</v>
      </c>
      <c r="V54" s="105" t="n">
        <f aca="false">SUM(V49:V52)</f>
        <v>2896.26421955141</v>
      </c>
      <c r="W54" s="105" t="n">
        <f aca="false">SUM(W49:W52)</f>
        <v>2985.42715147546</v>
      </c>
      <c r="X54" s="105" t="n">
        <f aca="false">SUM(X49:X52)</f>
        <v>3077.08664549338</v>
      </c>
      <c r="Y54" s="105" t="n">
        <f aca="false">SUM(Y49:Y52)</f>
        <v>3171.3126053438</v>
      </c>
      <c r="Z54" s="106"/>
      <c r="AA54" s="96" t="n">
        <f aca="false">SUM(F54:Y54)</f>
        <v>49303.3637506878</v>
      </c>
      <c r="AB54" s="97" t="n">
        <f aca="false">AA54*$C$60</f>
        <v>24651.6818753439</v>
      </c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</row>
    <row r="55" customFormat="false" ht="12.75" hidden="false" customHeight="false" outlineLevel="1" collapsed="false">
      <c r="B55" s="77"/>
      <c r="C55" s="77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AA55" s="96" t="n">
        <f aca="false">SUM(F55:Y55)</f>
        <v>0</v>
      </c>
      <c r="AB55" s="97" t="n">
        <f aca="false">AA55*$C$60</f>
        <v>0</v>
      </c>
    </row>
    <row r="56" customFormat="false" ht="12.75" hidden="false" customHeight="false" outlineLevel="0" collapsed="false">
      <c r="A56" s="83" t="s">
        <v>126</v>
      </c>
      <c r="E56" s="111" t="n">
        <v>0</v>
      </c>
      <c r="F56" s="111" t="n">
        <v>0</v>
      </c>
      <c r="G56" s="111" t="n">
        <v>0</v>
      </c>
      <c r="H56" s="111" t="n">
        <v>0</v>
      </c>
      <c r="I56" s="111" t="n">
        <v>0</v>
      </c>
      <c r="J56" s="111" t="n">
        <v>0</v>
      </c>
      <c r="K56" s="111" t="n">
        <v>0</v>
      </c>
      <c r="L56" s="111" t="n">
        <v>0</v>
      </c>
      <c r="M56" s="111" t="n">
        <v>0</v>
      </c>
      <c r="N56" s="111" t="n">
        <v>0</v>
      </c>
      <c r="O56" s="111" t="n">
        <v>0</v>
      </c>
      <c r="P56" s="111" t="n">
        <v>0</v>
      </c>
      <c r="Q56" s="111" t="n">
        <v>0</v>
      </c>
      <c r="R56" s="111" t="n">
        <v>0</v>
      </c>
      <c r="S56" s="111" t="n">
        <v>0</v>
      </c>
      <c r="T56" s="111" t="n">
        <v>0</v>
      </c>
      <c r="U56" s="111" t="n">
        <v>0</v>
      </c>
      <c r="V56" s="111" t="n">
        <v>0</v>
      </c>
      <c r="W56" s="111" t="n">
        <v>0</v>
      </c>
      <c r="X56" s="111" t="n">
        <v>0</v>
      </c>
      <c r="Y56" s="111" t="n">
        <v>0</v>
      </c>
      <c r="AA56" s="96" t="n">
        <f aca="false">SUM(F56:Y56)</f>
        <v>0</v>
      </c>
      <c r="AB56" s="97" t="n">
        <f aca="false">AA56*$C$60</f>
        <v>0</v>
      </c>
    </row>
    <row r="57" customFormat="false" ht="12.75" hidden="false" customHeight="false" outlineLevel="1" collapsed="false">
      <c r="A57" s="112"/>
      <c r="D57" s="113" t="s">
        <v>127</v>
      </c>
      <c r="E57" s="114" t="n">
        <f aca="false">E56/(0.017*C1*8760)</f>
        <v>0</v>
      </c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AA57" s="96" t="n">
        <f aca="false">SUM(F57:Y57)</f>
        <v>0</v>
      </c>
      <c r="AB57" s="97" t="n">
        <f aca="false">AA57*$C$60</f>
        <v>0</v>
      </c>
    </row>
    <row r="58" customFormat="false" ht="15.75" hidden="false" customHeight="false" outlineLevel="1" collapsed="false">
      <c r="A58" s="82" t="s">
        <v>128</v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AA58" s="96" t="n">
        <f aca="false">SUM(F58:Y58)</f>
        <v>0</v>
      </c>
      <c r="AB58" s="97" t="n">
        <f aca="false">AA58*$C$60</f>
        <v>0</v>
      </c>
    </row>
    <row r="59" customFormat="false" ht="12.75" hidden="false" customHeight="false" outlineLevel="1" collapsed="false">
      <c r="A59" s="83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AA59" s="96" t="n">
        <f aca="false">SUM(F59:Y59)</f>
        <v>0</v>
      </c>
      <c r="AB59" s="97" t="n">
        <f aca="false">AA59*$C$60</f>
        <v>0</v>
      </c>
    </row>
    <row r="60" customFormat="false" ht="12.75" hidden="false" customHeight="true" outlineLevel="1" collapsed="false">
      <c r="A60" s="83" t="s">
        <v>129</v>
      </c>
      <c r="B60" s="115"/>
      <c r="C60" s="116" t="n">
        <v>0.5</v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AA60" s="96" t="n">
        <f aca="false">SUM(F60:Y60)</f>
        <v>0</v>
      </c>
      <c r="AB60" s="97" t="n">
        <f aca="false">AA60*$C$60</f>
        <v>0</v>
      </c>
    </row>
    <row r="61" customFormat="false" ht="12.75" hidden="false" customHeight="true" outlineLevel="1" collapsed="false">
      <c r="A61" s="83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AA61" s="96" t="n">
        <f aca="false">SUM(F61:Y61)</f>
        <v>0</v>
      </c>
      <c r="AB61" s="97" t="n">
        <f aca="false">AA61*$C$60</f>
        <v>0</v>
      </c>
    </row>
    <row r="62" customFormat="false" ht="13.5" hidden="false" customHeight="false" outlineLevel="1" collapsed="false">
      <c r="A62" s="84" t="s">
        <v>64</v>
      </c>
      <c r="B62" s="117"/>
      <c r="C62" s="117"/>
      <c r="D62" s="85" t="n">
        <v>1999</v>
      </c>
      <c r="E62" s="85" t="n">
        <f aca="false">D62+1</f>
        <v>2000</v>
      </c>
      <c r="F62" s="85" t="n">
        <f aca="false">E62+1</f>
        <v>2001</v>
      </c>
      <c r="G62" s="85" t="n">
        <f aca="false">F62+1</f>
        <v>2002</v>
      </c>
      <c r="H62" s="85" t="n">
        <f aca="false">G62+1</f>
        <v>2003</v>
      </c>
      <c r="I62" s="85" t="n">
        <f aca="false">H62+1</f>
        <v>2004</v>
      </c>
      <c r="J62" s="85" t="n">
        <f aca="false">I62+1</f>
        <v>2005</v>
      </c>
      <c r="K62" s="85" t="n">
        <f aca="false">J62+1</f>
        <v>2006</v>
      </c>
      <c r="L62" s="85" t="n">
        <f aca="false">K62+1</f>
        <v>2007</v>
      </c>
      <c r="M62" s="85" t="n">
        <f aca="false">L62+1</f>
        <v>2008</v>
      </c>
      <c r="N62" s="85" t="n">
        <f aca="false">M62+1</f>
        <v>2009</v>
      </c>
      <c r="O62" s="85" t="n">
        <f aca="false">N62+1</f>
        <v>2010</v>
      </c>
      <c r="P62" s="85" t="n">
        <f aca="false">O62+1</f>
        <v>2011</v>
      </c>
      <c r="Q62" s="85" t="n">
        <f aca="false">P62+1</f>
        <v>2012</v>
      </c>
      <c r="R62" s="85" t="n">
        <f aca="false">Q62+1</f>
        <v>2013</v>
      </c>
      <c r="S62" s="85" t="n">
        <f aca="false">R62+1</f>
        <v>2014</v>
      </c>
      <c r="T62" s="85" t="n">
        <f aca="false">S62+1</f>
        <v>2015</v>
      </c>
      <c r="U62" s="85" t="n">
        <f aca="false">T62+1</f>
        <v>2016</v>
      </c>
      <c r="V62" s="85" t="n">
        <f aca="false">U62+1</f>
        <v>2017</v>
      </c>
      <c r="W62" s="85" t="n">
        <f aca="false">V62+1</f>
        <v>2018</v>
      </c>
      <c r="X62" s="85" t="n">
        <f aca="false">W62+1</f>
        <v>2019</v>
      </c>
      <c r="Y62" s="85" t="n">
        <f aca="false">X62+1</f>
        <v>2020</v>
      </c>
      <c r="AA62" s="96" t="n">
        <f aca="false">SUM(F62:Y62)</f>
        <v>40210</v>
      </c>
      <c r="AB62" s="97" t="n">
        <f aca="false">AA62*$C$60</f>
        <v>20105</v>
      </c>
    </row>
    <row r="63" customFormat="false" ht="12.75" hidden="false" customHeight="false" outlineLevel="1" collapsed="false">
      <c r="A63" s="118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AA63" s="96" t="n">
        <f aca="false">SUM(F63:Y63)</f>
        <v>0</v>
      </c>
      <c r="AB63" s="97" t="n">
        <f aca="false">AA63*$C$60</f>
        <v>0</v>
      </c>
    </row>
    <row r="64" customFormat="false" ht="12.75" hidden="false" customHeight="false" outlineLevel="1" collapsed="false">
      <c r="A64" s="112" t="s">
        <v>118</v>
      </c>
      <c r="D64" s="45"/>
      <c r="E64" s="45" t="n">
        <f aca="false">E39</f>
        <v>34598</v>
      </c>
      <c r="F64" s="45" t="n">
        <f aca="false">F39</f>
        <v>19724</v>
      </c>
      <c r="G64" s="45" t="n">
        <f aca="false">G39</f>
        <v>7290</v>
      </c>
      <c r="H64" s="45" t="n">
        <f aca="false">H39</f>
        <v>7359</v>
      </c>
      <c r="I64" s="45" t="n">
        <f aca="false">I39</f>
        <v>7551</v>
      </c>
      <c r="J64" s="45" t="n">
        <f aca="false">J39</f>
        <v>9684.00710875222</v>
      </c>
      <c r="K64" s="45" t="n">
        <f aca="false">K39</f>
        <v>10145.0035032585</v>
      </c>
      <c r="L64" s="45" t="n">
        <f aca="false">L39</f>
        <v>10336.8352182936</v>
      </c>
      <c r="M64" s="45" t="n">
        <f aca="false">M39</f>
        <v>10480.3068938362</v>
      </c>
      <c r="N64" s="45" t="n">
        <f aca="false">N39</f>
        <v>10627.6523046186</v>
      </c>
      <c r="O64" s="45" t="n">
        <f aca="false">O39</f>
        <v>10778.976041492</v>
      </c>
      <c r="P64" s="45" t="n">
        <f aca="false">P39</f>
        <v>10940.1414258451</v>
      </c>
      <c r="Q64" s="45" t="n">
        <f aca="false">Q39</f>
        <v>11105.81944096</v>
      </c>
      <c r="R64" s="45" t="n">
        <f aca="false">R39</f>
        <v>11276.1364404981</v>
      </c>
      <c r="S64" s="45" t="n">
        <f aca="false">S39</f>
        <v>11451.2223160234</v>
      </c>
      <c r="T64" s="45" t="n">
        <f aca="false">T39</f>
        <v>11629.6148882809</v>
      </c>
      <c r="U64" s="45" t="n">
        <f aca="false">U39</f>
        <v>11811.7945478553</v>
      </c>
      <c r="V64" s="45" t="n">
        <f aca="false">V39</f>
        <v>11999.0752378978</v>
      </c>
      <c r="W64" s="45" t="n">
        <f aca="false">W39</f>
        <v>12191.5997872614</v>
      </c>
      <c r="X64" s="45" t="n">
        <f aca="false">X39</f>
        <v>12389.5150240073</v>
      </c>
      <c r="Y64" s="45" t="n">
        <f aca="false">Y39</f>
        <v>12592.971887382</v>
      </c>
      <c r="AA64" s="96" t="n">
        <f aca="false">SUM(F64:Y64)</f>
        <v>221364.672066262</v>
      </c>
      <c r="AB64" s="97" t="n">
        <f aca="false">AA64*$C$60</f>
        <v>110682.336033131</v>
      </c>
    </row>
    <row r="65" customFormat="false" ht="12.75" hidden="false" customHeight="false" outlineLevel="1" collapsed="false">
      <c r="A65" s="112" t="s">
        <v>130</v>
      </c>
      <c r="D65" s="45"/>
      <c r="E65" s="45" t="n">
        <v>0</v>
      </c>
      <c r="F65" s="45" t="n">
        <v>0</v>
      </c>
      <c r="G65" s="45" t="n">
        <v>0</v>
      </c>
      <c r="H65" s="45" t="n">
        <v>0</v>
      </c>
      <c r="I65" s="45" t="n">
        <v>0</v>
      </c>
      <c r="J65" s="45" t="n">
        <v>0</v>
      </c>
      <c r="K65" s="45" t="n">
        <v>0</v>
      </c>
      <c r="L65" s="45" t="n">
        <v>0</v>
      </c>
      <c r="M65" s="45" t="n">
        <v>0</v>
      </c>
      <c r="N65" s="45" t="n">
        <v>0</v>
      </c>
      <c r="O65" s="45" t="n">
        <v>0</v>
      </c>
      <c r="P65" s="45" t="n">
        <v>0</v>
      </c>
      <c r="Q65" s="45" t="n">
        <v>0</v>
      </c>
      <c r="R65" s="45" t="n">
        <v>0</v>
      </c>
      <c r="S65" s="45" t="n">
        <v>0</v>
      </c>
      <c r="T65" s="45" t="n">
        <v>0</v>
      </c>
      <c r="U65" s="45" t="n">
        <v>0</v>
      </c>
      <c r="V65" s="45" t="n">
        <v>0</v>
      </c>
      <c r="W65" s="45" t="n">
        <v>0</v>
      </c>
      <c r="X65" s="45" t="n">
        <v>0</v>
      </c>
      <c r="Y65" s="45" t="n">
        <v>0</v>
      </c>
      <c r="AA65" s="96" t="n">
        <f aca="false">SUM(F65:Y65)</f>
        <v>0</v>
      </c>
      <c r="AB65" s="97" t="n">
        <f aca="false">AA65*$C$60</f>
        <v>0</v>
      </c>
    </row>
    <row r="66" customFormat="false" ht="15" hidden="false" customHeight="false" outlineLevel="1" collapsed="false">
      <c r="A66" s="112" t="s">
        <v>131</v>
      </c>
      <c r="C66" s="81"/>
      <c r="D66" s="228" t="s">
        <v>229</v>
      </c>
      <c r="E66" s="230" t="n">
        <f aca="false">-E39*$C$60</f>
        <v>-17299</v>
      </c>
      <c r="F66" s="230" t="n">
        <f aca="false">-F39*$C$60</f>
        <v>-9862</v>
      </c>
      <c r="G66" s="230" t="n">
        <f aca="false">-G39*$C$60</f>
        <v>-3645</v>
      </c>
      <c r="H66" s="230" t="n">
        <f aca="false">-H39*$C$60</f>
        <v>-3679.5</v>
      </c>
      <c r="I66" s="230" t="n">
        <f aca="false">-I39*$C$60</f>
        <v>-3775.5</v>
      </c>
      <c r="J66" s="230" t="n">
        <f aca="false">-J39*$C$60</f>
        <v>-4842.00355437611</v>
      </c>
      <c r="K66" s="230" t="n">
        <f aca="false">-K39*$C$60</f>
        <v>-5072.50175162924</v>
      </c>
      <c r="L66" s="230" t="n">
        <f aca="false">-L39*$C$60</f>
        <v>-5168.4176091468</v>
      </c>
      <c r="M66" s="230" t="n">
        <f aca="false">-M39*$C$60</f>
        <v>-5240.15344691812</v>
      </c>
      <c r="N66" s="230" t="n">
        <f aca="false">-N39*$C$60</f>
        <v>-5313.82615230928</v>
      </c>
      <c r="O66" s="230" t="n">
        <f aca="false">-O39*$C$60</f>
        <v>-5389.488020746</v>
      </c>
      <c r="P66" s="230" t="n">
        <f aca="false">-P39*$C$60</f>
        <v>-5470.07071292253</v>
      </c>
      <c r="Q66" s="230" t="n">
        <f aca="false">-Q39*$C$60</f>
        <v>-5552.90972047999</v>
      </c>
      <c r="R66" s="230" t="n">
        <f aca="false">-R39*$C$60</f>
        <v>-5638.06822024907</v>
      </c>
      <c r="S66" s="230" t="n">
        <f aca="false">-S39*$C$60</f>
        <v>-5725.61115801169</v>
      </c>
      <c r="T66" s="230" t="n">
        <f aca="false">-T39*$C$60</f>
        <v>-5814.80744414046</v>
      </c>
      <c r="U66" s="230" t="n">
        <f aca="false">-U39*$C$60</f>
        <v>-5905.89727392765</v>
      </c>
      <c r="V66" s="230" t="n">
        <f aca="false">-V39*$C$60</f>
        <v>-5999.53761894889</v>
      </c>
      <c r="W66" s="230" t="n">
        <f aca="false">-W39*$C$60</f>
        <v>-6095.79989363072</v>
      </c>
      <c r="X66" s="230" t="n">
        <f aca="false">-X39*$C$60</f>
        <v>-6194.75751200364</v>
      </c>
      <c r="Y66" s="230" t="n">
        <f aca="false">-Y39*$C$60</f>
        <v>-6296.48594369101</v>
      </c>
      <c r="AA66" s="96" t="n">
        <f aca="false">SUM(F66:Y66)</f>
        <v>-110682.336033131</v>
      </c>
      <c r="AB66" s="97" t="n">
        <f aca="false">AA66*$C$60</f>
        <v>-55341.1680165656</v>
      </c>
    </row>
    <row r="67" customFormat="false" ht="15" hidden="false" customHeight="false" outlineLevel="1" collapsed="false">
      <c r="A67" s="112"/>
      <c r="D67" s="100"/>
      <c r="E67" s="119" t="n">
        <v>0</v>
      </c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AA67" s="96" t="n">
        <f aca="false">SUM(F67:Y67)</f>
        <v>0</v>
      </c>
      <c r="AB67" s="97" t="n">
        <f aca="false">AA67*$C$60</f>
        <v>0</v>
      </c>
    </row>
    <row r="68" customFormat="false" ht="12.75" hidden="false" customHeight="false" outlineLevel="1" collapsed="false">
      <c r="A68" s="112"/>
      <c r="C68" s="121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AA68" s="96" t="n">
        <f aca="false">SUM(F68:Y68)</f>
        <v>0</v>
      </c>
      <c r="AB68" s="97" t="n">
        <f aca="false">AA68*$C$60</f>
        <v>0</v>
      </c>
    </row>
    <row r="69" customFormat="false" ht="12.75" hidden="false" customHeight="false" outlineLevel="1" collapsed="false">
      <c r="A69" s="118" t="s">
        <v>132</v>
      </c>
      <c r="B69" s="83"/>
      <c r="C69" s="105"/>
      <c r="D69" s="122"/>
      <c r="E69" s="122" t="n">
        <f aca="false">SUM(E64:E66)</f>
        <v>17299</v>
      </c>
      <c r="F69" s="122" t="n">
        <f aca="false">SUM(F64:F66)</f>
        <v>9862</v>
      </c>
      <c r="G69" s="122" t="n">
        <f aca="false">SUM(G64:G66)</f>
        <v>3645</v>
      </c>
      <c r="H69" s="122" t="n">
        <f aca="false">SUM(H64:H66)</f>
        <v>3679.5</v>
      </c>
      <c r="I69" s="122" t="n">
        <f aca="false">SUM(I64:I66)</f>
        <v>3775.5</v>
      </c>
      <c r="J69" s="122" t="n">
        <f aca="false">SUM(J64:J66)</f>
        <v>4842.00355437611</v>
      </c>
      <c r="K69" s="122" t="n">
        <f aca="false">SUM(K64:K66)</f>
        <v>5072.50175162924</v>
      </c>
      <c r="L69" s="122" t="n">
        <f aca="false">SUM(L64:L66)</f>
        <v>5168.4176091468</v>
      </c>
      <c r="M69" s="122" t="n">
        <f aca="false">SUM(M64:M66)</f>
        <v>5240.15344691812</v>
      </c>
      <c r="N69" s="122" t="n">
        <f aca="false">SUM(N64:N66)</f>
        <v>5313.82615230928</v>
      </c>
      <c r="O69" s="122" t="n">
        <f aca="false">SUM(O64:O66)</f>
        <v>5389.488020746</v>
      </c>
      <c r="P69" s="122" t="n">
        <f aca="false">SUM(P64:P66)</f>
        <v>5470.07071292253</v>
      </c>
      <c r="Q69" s="122" t="n">
        <f aca="false">SUM(Q64:Q66)</f>
        <v>5552.90972047999</v>
      </c>
      <c r="R69" s="122" t="n">
        <f aca="false">SUM(R64:R66)</f>
        <v>5638.06822024907</v>
      </c>
      <c r="S69" s="122" t="n">
        <f aca="false">SUM(S64:S66)</f>
        <v>5725.61115801169</v>
      </c>
      <c r="T69" s="122" t="n">
        <f aca="false">SUM(T64:T66)</f>
        <v>5814.80744414046</v>
      </c>
      <c r="U69" s="122" t="n">
        <f aca="false">SUM(U64:U66)</f>
        <v>5905.89727392765</v>
      </c>
      <c r="V69" s="122" t="n">
        <f aca="false">SUM(V64:V66)</f>
        <v>5999.53761894889</v>
      </c>
      <c r="W69" s="122" t="n">
        <f aca="false">SUM(W64:W66)</f>
        <v>6095.79989363072</v>
      </c>
      <c r="X69" s="122" t="n">
        <f aca="false">SUM(X64:X66)</f>
        <v>6194.75751200364</v>
      </c>
      <c r="Y69" s="122" t="n">
        <f aca="false">SUM(Y64:Y66)</f>
        <v>6296.48594369101</v>
      </c>
      <c r="Z69" s="106"/>
      <c r="AA69" s="96" t="n">
        <f aca="false">SUM(F69:Y69)</f>
        <v>110682.336033131</v>
      </c>
      <c r="AB69" s="97" t="n">
        <f aca="false">AA69*$C$60</f>
        <v>55341.1680165656</v>
      </c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</row>
    <row r="70" customFormat="false" ht="12.75" hidden="false" customHeight="false" outlineLevel="1" collapsed="false">
      <c r="A70" s="118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AA70" s="96" t="n">
        <f aca="false">SUM(F70:Y70)</f>
        <v>0</v>
      </c>
      <c r="AB70" s="97" t="n">
        <f aca="false">AA70*$C$60</f>
        <v>0</v>
      </c>
    </row>
    <row r="71" customFormat="false" ht="15" hidden="false" customHeight="false" outlineLevel="1" collapsed="false">
      <c r="A71" s="112" t="s">
        <v>133</v>
      </c>
      <c r="D71" s="119"/>
      <c r="E71" s="119" t="n">
        <f aca="false">E89</f>
        <v>0</v>
      </c>
      <c r="F71" s="119" t="n">
        <f aca="false">F89</f>
        <v>4230.31847643493</v>
      </c>
      <c r="G71" s="119" t="n">
        <f aca="false">G89</f>
        <v>13730.5068122959</v>
      </c>
      <c r="H71" s="119" t="n">
        <f aca="false">H89</f>
        <v>7381.98221237754</v>
      </c>
      <c r="I71" s="119" t="n">
        <f aca="false">I89</f>
        <v>3529.66407742652</v>
      </c>
      <c r="J71" s="119" t="n">
        <f aca="false">J89</f>
        <v>2917.75766310323</v>
      </c>
      <c r="K71" s="119" t="n">
        <f aca="false">K89</f>
        <v>-62.4192787840125</v>
      </c>
      <c r="L71" s="119" t="n">
        <f aca="false">L89</f>
        <v>-2965.37960324798</v>
      </c>
      <c r="M71" s="119" t="n">
        <f aca="false">M89</f>
        <v>-3006.53804016927</v>
      </c>
      <c r="N71" s="119" t="n">
        <f aca="false">N89</f>
        <v>-3048.80775488745</v>
      </c>
      <c r="O71" s="119" t="n">
        <f aca="false">O89</f>
        <v>-3092.21875190302</v>
      </c>
      <c r="P71" s="119" t="n">
        <f aca="false">P89</f>
        <v>-3138.4530715393</v>
      </c>
      <c r="Q71" s="119" t="n">
        <f aca="false">Q89</f>
        <v>-3185.9819521254</v>
      </c>
      <c r="R71" s="119" t="n">
        <f aca="false">R89</f>
        <v>-3234.84164136791</v>
      </c>
      <c r="S71" s="119" t="n">
        <f aca="false">S89</f>
        <v>-3285.0694019092</v>
      </c>
      <c r="T71" s="119" t="n">
        <f aca="false">T89</f>
        <v>-3336.24577107559</v>
      </c>
      <c r="U71" s="119" t="n">
        <f aca="false">U89</f>
        <v>-3388.50856091599</v>
      </c>
      <c r="V71" s="119" t="n">
        <f aca="false">V89</f>
        <v>-3442.23470887193</v>
      </c>
      <c r="W71" s="119" t="n">
        <f aca="false">W89</f>
        <v>-3497.46518897063</v>
      </c>
      <c r="X71" s="119" t="n">
        <f aca="false">X89</f>
        <v>-3554.24212251209</v>
      </c>
      <c r="Y71" s="119" t="n">
        <f aca="false">Y89</f>
        <v>-3612.60881019272</v>
      </c>
      <c r="AA71" s="96" t="n">
        <f aca="false">SUM(F71:Y71)</f>
        <v>-14060.7854168344</v>
      </c>
      <c r="AB71" s="97" t="n">
        <f aca="false">AA71*$C$60</f>
        <v>-7030.39270841718</v>
      </c>
    </row>
    <row r="72" customFormat="false" ht="12.75" hidden="false" customHeight="false" outlineLevel="1" collapsed="false">
      <c r="A72" s="112"/>
      <c r="D72" s="102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AA72" s="96" t="n">
        <f aca="false">SUM(F72:Y72)</f>
        <v>0</v>
      </c>
      <c r="AB72" s="97" t="n">
        <f aca="false">AA72*$C$60</f>
        <v>0</v>
      </c>
    </row>
    <row r="73" customFormat="false" ht="12.75" hidden="false" customHeight="false" outlineLevel="1" collapsed="false">
      <c r="A73" s="123" t="s">
        <v>134</v>
      </c>
      <c r="B73" s="83"/>
      <c r="C73" s="83"/>
      <c r="D73" s="122"/>
      <c r="E73" s="122" t="n">
        <f aca="false">E69+E71</f>
        <v>17299</v>
      </c>
      <c r="F73" s="122" t="n">
        <f aca="false">F69+F71</f>
        <v>14092.3184764349</v>
      </c>
      <c r="G73" s="122" t="n">
        <f aca="false">G69+G71</f>
        <v>17375.5068122959</v>
      </c>
      <c r="H73" s="122" t="n">
        <f aca="false">H69+H71</f>
        <v>11061.4822123775</v>
      </c>
      <c r="I73" s="122" t="n">
        <f aca="false">I69+I71</f>
        <v>7305.16407742652</v>
      </c>
      <c r="J73" s="122" t="n">
        <f aca="false">J69+J71</f>
        <v>7759.76121747934</v>
      </c>
      <c r="K73" s="122" t="n">
        <f aca="false">K69+K71</f>
        <v>5010.08247284522</v>
      </c>
      <c r="L73" s="122" t="n">
        <f aca="false">L69+L71</f>
        <v>2203.03800589882</v>
      </c>
      <c r="M73" s="122" t="n">
        <f aca="false">M69+M71</f>
        <v>2233.61540674885</v>
      </c>
      <c r="N73" s="122" t="n">
        <f aca="false">N69+N71</f>
        <v>2265.01839742183</v>
      </c>
      <c r="O73" s="122" t="n">
        <f aca="false">O69+O71</f>
        <v>2297.26926884298</v>
      </c>
      <c r="P73" s="122" t="n">
        <f aca="false">P69+P71</f>
        <v>2331.61764138323</v>
      </c>
      <c r="Q73" s="122" t="n">
        <f aca="false">Q69+Q71</f>
        <v>2366.9277683546</v>
      </c>
      <c r="R73" s="122" t="n">
        <f aca="false">R69+R71</f>
        <v>2403.22657888117</v>
      </c>
      <c r="S73" s="122" t="n">
        <f aca="false">S69+S71</f>
        <v>2440.54175610248</v>
      </c>
      <c r="T73" s="122" t="n">
        <f aca="false">T69+T71</f>
        <v>2478.56167306487</v>
      </c>
      <c r="U73" s="122" t="n">
        <f aca="false">U69+U71</f>
        <v>2517.38871301166</v>
      </c>
      <c r="V73" s="122" t="n">
        <f aca="false">V69+V71</f>
        <v>2557.30291007696</v>
      </c>
      <c r="W73" s="122" t="n">
        <f aca="false">W69+W71</f>
        <v>2598.3347046601</v>
      </c>
      <c r="X73" s="122" t="n">
        <f aca="false">X69+X71</f>
        <v>2640.51538949155</v>
      </c>
      <c r="Y73" s="122" t="n">
        <f aca="false">Y69+Y71</f>
        <v>2683.87713349829</v>
      </c>
      <c r="Z73" s="106"/>
      <c r="AA73" s="96" t="n">
        <f aca="false">SUM(F73:Y73)</f>
        <v>96621.5506162968</v>
      </c>
      <c r="AB73" s="97" t="n">
        <f aca="false">AA73*$C$60</f>
        <v>48310.7753081484</v>
      </c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</row>
    <row r="74" customFormat="false" ht="12.75" hidden="false" customHeight="false" outlineLevel="1" collapsed="false">
      <c r="A74" s="11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AA74" s="96" t="n">
        <f aca="false">SUM(F74:Y74)</f>
        <v>0</v>
      </c>
      <c r="AB74" s="97" t="n">
        <f aca="false">AA74*$C$60</f>
        <v>0</v>
      </c>
    </row>
    <row r="75" customFormat="false" ht="12.75" hidden="false" customHeight="false" outlineLevel="1" collapsed="false">
      <c r="A75" s="123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AA75" s="96" t="n">
        <f aca="false">SUM(F75:Y75)</f>
        <v>0</v>
      </c>
      <c r="AB75" s="97" t="n">
        <f aca="false">AA75*$C$60</f>
        <v>0</v>
      </c>
    </row>
    <row r="76" customFormat="false" ht="12.75" hidden="false" customHeight="true" outlineLevel="1" collapsed="false">
      <c r="A76" s="123" t="s">
        <v>135</v>
      </c>
      <c r="B76" s="115"/>
      <c r="C76" s="124" t="n">
        <f aca="false">+C$60</f>
        <v>0.5</v>
      </c>
      <c r="D76" s="122"/>
      <c r="E76" s="122" t="n">
        <f aca="false">$C$76*E54</f>
        <v>8011.599375</v>
      </c>
      <c r="F76" s="122" t="n">
        <f aca="false">$C$76*F54</f>
        <v>3236.935</v>
      </c>
      <c r="G76" s="122" t="n">
        <f aca="false">$C$76*G54</f>
        <v>357.686875</v>
      </c>
      <c r="H76" s="122" t="n">
        <f aca="false">$C$76*H54</f>
        <v>373.6646875</v>
      </c>
      <c r="I76" s="122" t="n">
        <f aca="false">$C$76*I54</f>
        <v>418.1246875</v>
      </c>
      <c r="J76" s="122" t="n">
        <f aca="false">$C$76*J54</f>
        <v>912.049146120435</v>
      </c>
      <c r="K76" s="122" t="n">
        <f aca="false">$C$76*K54</f>
        <v>1018.79862372329</v>
      </c>
      <c r="L76" s="122" t="n">
        <f aca="false">$C$76*L54</f>
        <v>1063.21965523611</v>
      </c>
      <c r="M76" s="122" t="n">
        <f aca="false">$C$76*M54</f>
        <v>1096.44231510396</v>
      </c>
      <c r="N76" s="122" t="n">
        <f aca="false">$C$76*N54</f>
        <v>1130.56198678824</v>
      </c>
      <c r="O76" s="122" t="n">
        <f aca="false">$C$76*O54</f>
        <v>1165.60288960799</v>
      </c>
      <c r="P76" s="122" t="n">
        <f aca="false">$C$76*P54</f>
        <v>1202.92274892224</v>
      </c>
      <c r="Q76" s="122" t="n">
        <f aca="false">$C$76*Q54</f>
        <v>1241.2875642973</v>
      </c>
      <c r="R76" s="122" t="n">
        <f aca="false">$C$76*R54</f>
        <v>1280.72659450285</v>
      </c>
      <c r="S76" s="122" t="n">
        <f aca="false">$C$76*S54</f>
        <v>1321.26991755416</v>
      </c>
      <c r="T76" s="122" t="n">
        <f aca="false">$C$76*T54</f>
        <v>1362.57894756755</v>
      </c>
      <c r="U76" s="122" t="n">
        <f aca="false">$C$76*U54</f>
        <v>1404.76492498774</v>
      </c>
      <c r="V76" s="122" t="n">
        <f aca="false">$C$76*V54</f>
        <v>1448.13210977571</v>
      </c>
      <c r="W76" s="122" t="n">
        <f aca="false">$C$76*W54</f>
        <v>1492.71357573773</v>
      </c>
      <c r="X76" s="122" t="n">
        <f aca="false">$C$76*X54</f>
        <v>1538.54332274669</v>
      </c>
      <c r="Y76" s="122" t="n">
        <f aca="false">$C$76*Y54</f>
        <v>1585.6563026719</v>
      </c>
      <c r="AA76" s="96" t="n">
        <f aca="false">SUM(F76:Y76)</f>
        <v>24651.6818753439</v>
      </c>
      <c r="AB76" s="97" t="n">
        <f aca="false">AA76</f>
        <v>24651.6818753439</v>
      </c>
    </row>
    <row r="77" customFormat="false" ht="12.75" hidden="false" customHeight="false" outlineLevel="1" collapsed="false">
      <c r="A77" s="123" t="s">
        <v>136</v>
      </c>
      <c r="B77" s="115"/>
      <c r="C77" s="124" t="n">
        <f aca="false">+C60</f>
        <v>0.5</v>
      </c>
      <c r="D77" s="122"/>
      <c r="E77" s="122" t="n">
        <f aca="false">$C$77*E73</f>
        <v>8649.5</v>
      </c>
      <c r="F77" s="122" t="n">
        <f aca="false">$C$77*F73</f>
        <v>7046.15923821747</v>
      </c>
      <c r="G77" s="122" t="n">
        <f aca="false">$C$77*G73</f>
        <v>8687.75340614795</v>
      </c>
      <c r="H77" s="122" t="n">
        <f aca="false">$C$77*H73</f>
        <v>5530.74110618877</v>
      </c>
      <c r="I77" s="122" t="n">
        <f aca="false">$C$77*I73</f>
        <v>3652.58203871326</v>
      </c>
      <c r="J77" s="122" t="n">
        <f aca="false">$C$77*J73</f>
        <v>3879.88060873967</v>
      </c>
      <c r="K77" s="122" t="n">
        <f aca="false">$C$77*K73</f>
        <v>2505.04123642261</v>
      </c>
      <c r="L77" s="122" t="n">
        <f aca="false">$C$77*L73</f>
        <v>1101.51900294941</v>
      </c>
      <c r="M77" s="122" t="n">
        <f aca="false">$C$77*M73</f>
        <v>1116.80770337443</v>
      </c>
      <c r="N77" s="122" t="n">
        <f aca="false">$C$77*N73</f>
        <v>1132.50919871092</v>
      </c>
      <c r="O77" s="122" t="n">
        <f aca="false">$C$77*O73</f>
        <v>1148.63463442149</v>
      </c>
      <c r="P77" s="122" t="n">
        <f aca="false">$C$77*P73</f>
        <v>1165.80882069161</v>
      </c>
      <c r="Q77" s="122" t="n">
        <f aca="false">$C$77*Q73</f>
        <v>1183.4638841773</v>
      </c>
      <c r="R77" s="122" t="n">
        <f aca="false">$C$77*R73</f>
        <v>1201.61328944058</v>
      </c>
      <c r="S77" s="122" t="n">
        <f aca="false">$C$77*S73</f>
        <v>1220.27087805124</v>
      </c>
      <c r="T77" s="122" t="n">
        <f aca="false">$C$77*T73</f>
        <v>1239.28083653244</v>
      </c>
      <c r="U77" s="122" t="n">
        <f aca="false">$C$77*U73</f>
        <v>1258.69435650583</v>
      </c>
      <c r="V77" s="122" t="n">
        <f aca="false">$C$77*V73</f>
        <v>1278.65145503848</v>
      </c>
      <c r="W77" s="122" t="n">
        <f aca="false">$C$77*W73</f>
        <v>1299.16735233005</v>
      </c>
      <c r="X77" s="122" t="n">
        <f aca="false">$C$77*X73</f>
        <v>1320.25769474578</v>
      </c>
      <c r="Y77" s="122" t="n">
        <f aca="false">$C$77*Y73</f>
        <v>1341.93856674915</v>
      </c>
      <c r="AA77" s="96" t="n">
        <f aca="false">SUM(F77:Y77)</f>
        <v>48310.7753081484</v>
      </c>
      <c r="AB77" s="97" t="n">
        <f aca="false">AA77</f>
        <v>48310.7753081484</v>
      </c>
    </row>
    <row r="78" customFormat="false" ht="12.75" hidden="false" customHeight="false" outlineLevel="1" collapsed="false">
      <c r="A78" s="123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AA78" s="96" t="n">
        <f aca="false">SUM(F78:Y78)</f>
        <v>0</v>
      </c>
      <c r="AB78" s="97" t="n">
        <f aca="false">AA78*$C$60</f>
        <v>0</v>
      </c>
    </row>
    <row r="79" customFormat="false" ht="12.75" hidden="false" customHeight="false" outlineLevel="1" collapsed="false">
      <c r="A79" s="12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AA79" s="96" t="n">
        <f aca="false">SUM(F79:Y79)</f>
        <v>0</v>
      </c>
      <c r="AB79" s="97" t="n">
        <f aca="false">AA79*$C$60</f>
        <v>0</v>
      </c>
    </row>
    <row r="80" customFormat="false" ht="12.75" hidden="false" customHeight="false" outlineLevel="1" collapsed="false">
      <c r="A80" s="12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AA80" s="96" t="n">
        <f aca="false">SUM(F80:Y80)</f>
        <v>0</v>
      </c>
      <c r="AB80" s="97" t="n">
        <f aca="false">AA80*$C$60</f>
        <v>0</v>
      </c>
    </row>
    <row r="81" customFormat="false" ht="12.75" hidden="false" customHeight="false" outlineLevel="1" collapsed="false">
      <c r="A81" s="12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AA81" s="96" t="n">
        <f aca="false">SUM(F81:Y81)</f>
        <v>0</v>
      </c>
      <c r="AB81" s="97" t="n">
        <f aca="false">AA81*$C$60</f>
        <v>0</v>
      </c>
    </row>
    <row r="82" customFormat="false" ht="12.75" hidden="false" customHeight="false" outlineLevel="1" collapsed="false">
      <c r="A82" s="126"/>
      <c r="B82" s="79"/>
      <c r="C82" s="79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AA82" s="96" t="n">
        <f aca="false">SUM(F82:Y82)</f>
        <v>0</v>
      </c>
      <c r="AB82" s="97" t="n">
        <f aca="false">AA82*$C$60</f>
        <v>0</v>
      </c>
    </row>
    <row r="83" customFormat="false" ht="13.5" hidden="false" customHeight="false" outlineLevel="1" collapsed="false">
      <c r="A83" s="127"/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45"/>
      <c r="Q83" s="45"/>
      <c r="R83" s="45"/>
      <c r="S83" s="45"/>
      <c r="T83" s="45"/>
      <c r="U83" s="45"/>
      <c r="V83" s="45"/>
      <c r="W83" s="45"/>
      <c r="X83" s="45"/>
      <c r="Y83" s="45"/>
      <c r="AA83" s="96" t="n">
        <f aca="false">SUM(F83:Y83)</f>
        <v>0</v>
      </c>
      <c r="AB83" s="97" t="n">
        <f aca="false">AA83*$C$60</f>
        <v>0</v>
      </c>
    </row>
    <row r="84" customFormat="false" ht="12.75" hidden="false" customHeight="false" outlineLevel="1" collapsed="false">
      <c r="A84" s="127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45"/>
      <c r="Q84" s="45"/>
      <c r="R84" s="45"/>
      <c r="S84" s="45"/>
      <c r="T84" s="45"/>
      <c r="U84" s="45"/>
      <c r="V84" s="45"/>
      <c r="W84" s="45"/>
      <c r="X84" s="45"/>
      <c r="Y84" s="45"/>
      <c r="AA84" s="96" t="n">
        <f aca="false">SUM(F84:Y84)</f>
        <v>0</v>
      </c>
      <c r="AB84" s="97" t="n">
        <f aca="false">AA84*$C$60</f>
        <v>0</v>
      </c>
    </row>
    <row r="85" customFormat="false" ht="13.5" hidden="false" customHeight="false" outlineLevel="1" collapsed="false">
      <c r="A85" s="130"/>
      <c r="B85" s="79"/>
      <c r="C85" s="79"/>
      <c r="D85" s="79"/>
      <c r="E85" s="79"/>
      <c r="F85" s="79"/>
      <c r="G85" s="79"/>
      <c r="H85" s="79"/>
      <c r="I85" s="62"/>
      <c r="J85" s="79"/>
      <c r="K85" s="79"/>
      <c r="L85" s="79"/>
      <c r="M85" s="79"/>
      <c r="N85" s="79"/>
      <c r="O85" s="79"/>
      <c r="P85" s="45"/>
      <c r="Q85" s="45"/>
      <c r="R85" s="45"/>
      <c r="S85" s="45"/>
      <c r="T85" s="45"/>
      <c r="U85" s="45"/>
      <c r="V85" s="45"/>
      <c r="W85" s="45"/>
      <c r="X85" s="45"/>
      <c r="Y85" s="45"/>
      <c r="AA85" s="96" t="n">
        <f aca="false">SUM(F85:Y85)</f>
        <v>0</v>
      </c>
      <c r="AB85" s="97" t="n">
        <f aca="false">AA85*$C$60</f>
        <v>0</v>
      </c>
    </row>
    <row r="86" customFormat="false" ht="13.5" hidden="false" customHeight="false" outlineLevel="0" collapsed="false">
      <c r="A86" s="131" t="s">
        <v>137</v>
      </c>
      <c r="B86" s="89"/>
      <c r="C86" s="89"/>
      <c r="D86" s="89"/>
      <c r="E86" s="132" t="n">
        <f aca="false">E62</f>
        <v>2000</v>
      </c>
      <c r="F86" s="132" t="n">
        <f aca="false">F62</f>
        <v>2001</v>
      </c>
      <c r="G86" s="132" t="n">
        <f aca="false">G62</f>
        <v>2002</v>
      </c>
      <c r="H86" s="132" t="n">
        <f aca="false">H62</f>
        <v>2003</v>
      </c>
      <c r="I86" s="132" t="n">
        <f aca="false">I62</f>
        <v>2004</v>
      </c>
      <c r="J86" s="132" t="n">
        <f aca="false">J62</f>
        <v>2005</v>
      </c>
      <c r="K86" s="132" t="n">
        <f aca="false">K62</f>
        <v>2006</v>
      </c>
      <c r="L86" s="132" t="n">
        <f aca="false">L62</f>
        <v>2007</v>
      </c>
      <c r="M86" s="132" t="n">
        <f aca="false">M62</f>
        <v>2008</v>
      </c>
      <c r="N86" s="132" t="n">
        <f aca="false">N62</f>
        <v>2009</v>
      </c>
      <c r="O86" s="132" t="n">
        <f aca="false">O62</f>
        <v>2010</v>
      </c>
      <c r="P86" s="132" t="n">
        <f aca="false">P62</f>
        <v>2011</v>
      </c>
      <c r="Q86" s="132" t="n">
        <f aca="false">Q62</f>
        <v>2012</v>
      </c>
      <c r="R86" s="132" t="n">
        <f aca="false">R62</f>
        <v>2013</v>
      </c>
      <c r="S86" s="132" t="n">
        <f aca="false">S62</f>
        <v>2014</v>
      </c>
      <c r="T86" s="132" t="n">
        <f aca="false">T62</f>
        <v>2015</v>
      </c>
      <c r="U86" s="132" t="n">
        <f aca="false">U62</f>
        <v>2016</v>
      </c>
      <c r="V86" s="132" t="n">
        <f aca="false">V62</f>
        <v>2017</v>
      </c>
      <c r="W86" s="132" t="n">
        <f aca="false">W62</f>
        <v>2018</v>
      </c>
      <c r="X86" s="132" t="n">
        <f aca="false">X62</f>
        <v>2019</v>
      </c>
      <c r="Y86" s="132" t="n">
        <f aca="false">Y62</f>
        <v>2020</v>
      </c>
      <c r="Z86" s="89"/>
      <c r="AA86" s="96" t="n">
        <f aca="false">SUM(F86:Y86)</f>
        <v>40210</v>
      </c>
      <c r="AB86" s="97" t="n">
        <f aca="false">AA86*$C$60</f>
        <v>20105</v>
      </c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  <c r="IS86" s="89"/>
      <c r="IT86" s="89"/>
      <c r="IU86" s="89"/>
      <c r="IV86" s="89"/>
      <c r="IW86" s="89"/>
    </row>
    <row r="87" customFormat="false" ht="12.75" hidden="false" customHeight="false" outlineLevel="0" collapsed="false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96" t="n">
        <f aca="false">SUM(F87:Y87)</f>
        <v>0</v>
      </c>
      <c r="AB87" s="97" t="n">
        <f aca="false">AA87*$C$60</f>
        <v>0</v>
      </c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  <c r="IS87" s="89"/>
      <c r="IT87" s="89"/>
      <c r="IU87" s="89"/>
      <c r="IV87" s="89"/>
      <c r="IW87" s="89"/>
    </row>
    <row r="88" customFormat="false" ht="12.75" hidden="false" customHeight="false" outlineLevel="0" collapsed="false">
      <c r="A88" s="118" t="s">
        <v>132</v>
      </c>
      <c r="B88" s="89"/>
      <c r="C88" s="89"/>
      <c r="D88" s="89"/>
      <c r="E88" s="89"/>
      <c r="F88" s="133" t="n">
        <f aca="false">F69</f>
        <v>9862</v>
      </c>
      <c r="G88" s="133" t="n">
        <f aca="false">G69</f>
        <v>3645</v>
      </c>
      <c r="H88" s="133" t="n">
        <f aca="false">H69</f>
        <v>3679.5</v>
      </c>
      <c r="I88" s="133" t="n">
        <f aca="false">I69</f>
        <v>3775.5</v>
      </c>
      <c r="J88" s="133" t="n">
        <f aca="false">J69</f>
        <v>4842.00355437611</v>
      </c>
      <c r="K88" s="133" t="n">
        <f aca="false">K69</f>
        <v>5072.50175162924</v>
      </c>
      <c r="L88" s="133" t="n">
        <f aca="false">L69</f>
        <v>5168.4176091468</v>
      </c>
      <c r="M88" s="133" t="n">
        <f aca="false">M69</f>
        <v>5240.15344691812</v>
      </c>
      <c r="N88" s="133" t="n">
        <f aca="false">N69</f>
        <v>5313.82615230928</v>
      </c>
      <c r="O88" s="133" t="n">
        <f aca="false">O69</f>
        <v>5389.488020746</v>
      </c>
      <c r="P88" s="133" t="n">
        <f aca="false">P69</f>
        <v>5470.07071292253</v>
      </c>
      <c r="Q88" s="133" t="n">
        <f aca="false">Q69</f>
        <v>5552.90972047999</v>
      </c>
      <c r="R88" s="133" t="n">
        <f aca="false">R69</f>
        <v>5638.06822024907</v>
      </c>
      <c r="S88" s="133" t="n">
        <f aca="false">S69</f>
        <v>5725.61115801169</v>
      </c>
      <c r="T88" s="133" t="n">
        <f aca="false">T69</f>
        <v>5814.80744414046</v>
      </c>
      <c r="U88" s="133" t="n">
        <f aca="false">U69</f>
        <v>5905.89727392765</v>
      </c>
      <c r="V88" s="133" t="n">
        <f aca="false">V69</f>
        <v>5999.53761894889</v>
      </c>
      <c r="W88" s="133" t="n">
        <f aca="false">W69</f>
        <v>6095.79989363072</v>
      </c>
      <c r="X88" s="133" t="n">
        <f aca="false">X69</f>
        <v>6194.75751200364</v>
      </c>
      <c r="Y88" s="133" t="n">
        <f aca="false">Y69</f>
        <v>6296.48594369101</v>
      </c>
      <c r="Z88" s="89"/>
      <c r="AA88" s="96" t="n">
        <f aca="false">SUM(F88:Y88)</f>
        <v>110682.336033131</v>
      </c>
      <c r="AB88" s="97" t="n">
        <f aca="false">AA88*$C$60</f>
        <v>55341.1680165656</v>
      </c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  <c r="EG88" s="89"/>
      <c r="EH88" s="89"/>
      <c r="EI88" s="89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  <c r="IS88" s="89"/>
      <c r="IT88" s="89"/>
      <c r="IU88" s="89"/>
      <c r="IV88" s="89"/>
      <c r="IW88" s="89"/>
    </row>
    <row r="89" customFormat="false" ht="12.75" hidden="false" customHeight="false" outlineLevel="0" collapsed="false">
      <c r="A89" s="89" t="s">
        <v>138</v>
      </c>
      <c r="B89" s="89"/>
      <c r="C89" s="89"/>
      <c r="D89" s="89"/>
      <c r="E89" s="89"/>
      <c r="F89" s="134" t="n">
        <f aca="false">F126+F127</f>
        <v>4230.31847643493</v>
      </c>
      <c r="G89" s="134" t="n">
        <f aca="false">G126+G127</f>
        <v>13730.5068122959</v>
      </c>
      <c r="H89" s="134" t="n">
        <f aca="false">H126+H127</f>
        <v>7381.98221237754</v>
      </c>
      <c r="I89" s="134" t="n">
        <f aca="false">I126+I127</f>
        <v>3529.66407742652</v>
      </c>
      <c r="J89" s="134" t="n">
        <f aca="false">J126+J127</f>
        <v>2917.75766310323</v>
      </c>
      <c r="K89" s="134" t="n">
        <f aca="false">K126+K127</f>
        <v>-62.4192787840125</v>
      </c>
      <c r="L89" s="134" t="n">
        <f aca="false">L126+L127</f>
        <v>-2965.37960324798</v>
      </c>
      <c r="M89" s="134" t="n">
        <f aca="false">M126+M127</f>
        <v>-3006.53804016927</v>
      </c>
      <c r="N89" s="134" t="n">
        <f aca="false">N126+N127</f>
        <v>-3048.80775488745</v>
      </c>
      <c r="O89" s="134" t="n">
        <f aca="false">O126+O127</f>
        <v>-3092.21875190302</v>
      </c>
      <c r="P89" s="134" t="n">
        <f aca="false">P126+P127</f>
        <v>-3138.4530715393</v>
      </c>
      <c r="Q89" s="134" t="n">
        <f aca="false">Q126+Q127</f>
        <v>-3185.9819521254</v>
      </c>
      <c r="R89" s="134" t="n">
        <f aca="false">R126+R127</f>
        <v>-3234.84164136791</v>
      </c>
      <c r="S89" s="134" t="n">
        <f aca="false">S126+S127</f>
        <v>-3285.0694019092</v>
      </c>
      <c r="T89" s="134" t="n">
        <f aca="false">T126+T127</f>
        <v>-3336.24577107559</v>
      </c>
      <c r="U89" s="134" t="n">
        <f aca="false">U126+U127</f>
        <v>-3388.50856091599</v>
      </c>
      <c r="V89" s="134" t="n">
        <f aca="false">V126+V127</f>
        <v>-3442.23470887193</v>
      </c>
      <c r="W89" s="134" t="n">
        <f aca="false">W126+W127</f>
        <v>-3497.46518897063</v>
      </c>
      <c r="X89" s="134" t="n">
        <f aca="false">X126+X127</f>
        <v>-3554.24212251209</v>
      </c>
      <c r="Y89" s="134" t="n">
        <f aca="false">Y126+Y127</f>
        <v>-3612.60881019272</v>
      </c>
      <c r="Z89" s="89"/>
      <c r="AA89" s="96" t="n">
        <f aca="false">SUM(F89:Y89)</f>
        <v>-14060.7854168344</v>
      </c>
      <c r="AB89" s="97" t="n">
        <f aca="false">AA89*$C$60</f>
        <v>-7030.39270841718</v>
      </c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  <c r="IS89" s="89"/>
      <c r="IT89" s="89"/>
      <c r="IU89" s="89"/>
      <c r="IV89" s="89"/>
      <c r="IW89" s="89"/>
    </row>
    <row r="90" customFormat="false" ht="12.75" hidden="false" customHeight="false" outlineLevel="0" collapsed="false">
      <c r="A90" s="89" t="s">
        <v>139</v>
      </c>
      <c r="B90" s="89"/>
      <c r="C90" s="89"/>
      <c r="D90" s="89"/>
      <c r="E90" s="89"/>
      <c r="F90" s="134" t="n">
        <f aca="false">F56</f>
        <v>0</v>
      </c>
      <c r="G90" s="134" t="n">
        <f aca="false">G56</f>
        <v>0</v>
      </c>
      <c r="H90" s="134" t="n">
        <f aca="false">H56</f>
        <v>0</v>
      </c>
      <c r="I90" s="134" t="n">
        <f aca="false">I56</f>
        <v>0</v>
      </c>
      <c r="J90" s="134" t="n">
        <f aca="false">J56</f>
        <v>0</v>
      </c>
      <c r="K90" s="134" t="n">
        <f aca="false">K56</f>
        <v>0</v>
      </c>
      <c r="L90" s="134" t="n">
        <f aca="false">L56</f>
        <v>0</v>
      </c>
      <c r="M90" s="134" t="n">
        <f aca="false">M56</f>
        <v>0</v>
      </c>
      <c r="N90" s="134" t="n">
        <f aca="false">N56</f>
        <v>0</v>
      </c>
      <c r="O90" s="134" t="n">
        <f aca="false">O56</f>
        <v>0</v>
      </c>
      <c r="P90" s="134" t="n">
        <f aca="false">P56</f>
        <v>0</v>
      </c>
      <c r="Q90" s="134" t="n">
        <f aca="false">Q56</f>
        <v>0</v>
      </c>
      <c r="R90" s="134" t="n">
        <f aca="false">R56</f>
        <v>0</v>
      </c>
      <c r="S90" s="134" t="n">
        <f aca="false">S56</f>
        <v>0</v>
      </c>
      <c r="T90" s="134" t="n">
        <f aca="false">T56</f>
        <v>0</v>
      </c>
      <c r="U90" s="134" t="n">
        <f aca="false">U56</f>
        <v>0</v>
      </c>
      <c r="V90" s="134" t="n">
        <f aca="false">V56</f>
        <v>0</v>
      </c>
      <c r="W90" s="134" t="n">
        <f aca="false">W56</f>
        <v>0</v>
      </c>
      <c r="X90" s="134" t="n">
        <f aca="false">X56</f>
        <v>0</v>
      </c>
      <c r="Y90" s="134" t="n">
        <f aca="false">Y56</f>
        <v>0</v>
      </c>
      <c r="Z90" s="89"/>
      <c r="AA90" s="96" t="n">
        <f aca="false">SUM(F90:Y90)</f>
        <v>0</v>
      </c>
      <c r="AB90" s="97" t="n">
        <f aca="false">AA90*$C$60</f>
        <v>0</v>
      </c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  <c r="IS90" s="89"/>
      <c r="IT90" s="89"/>
      <c r="IU90" s="89"/>
      <c r="IV90" s="89"/>
      <c r="IW90" s="89"/>
    </row>
    <row r="91" customFormat="false" ht="15" hidden="false" customHeight="false" outlineLevel="0" collapsed="false">
      <c r="A91" s="89" t="s">
        <v>140</v>
      </c>
      <c r="B91" s="89"/>
      <c r="C91" s="89"/>
      <c r="D91" s="89"/>
      <c r="E91" s="89"/>
      <c r="F91" s="135" t="n">
        <v>0</v>
      </c>
      <c r="G91" s="135" t="n">
        <v>0</v>
      </c>
      <c r="H91" s="135" t="n">
        <v>0</v>
      </c>
      <c r="I91" s="135" t="n">
        <v>0</v>
      </c>
      <c r="J91" s="135" t="n">
        <v>0</v>
      </c>
      <c r="K91" s="135" t="n">
        <v>0</v>
      </c>
      <c r="L91" s="135" t="n">
        <v>0</v>
      </c>
      <c r="M91" s="135" t="n">
        <v>0</v>
      </c>
      <c r="N91" s="135" t="n">
        <v>0</v>
      </c>
      <c r="O91" s="135" t="n">
        <v>0</v>
      </c>
      <c r="P91" s="135" t="n">
        <v>0</v>
      </c>
      <c r="Q91" s="135" t="n">
        <v>0</v>
      </c>
      <c r="R91" s="135" t="n">
        <v>0</v>
      </c>
      <c r="S91" s="135" t="n">
        <v>0</v>
      </c>
      <c r="T91" s="135" t="n">
        <v>0</v>
      </c>
      <c r="U91" s="135" t="n">
        <v>0</v>
      </c>
      <c r="V91" s="135" t="n">
        <v>0</v>
      </c>
      <c r="W91" s="135" t="n">
        <v>0</v>
      </c>
      <c r="X91" s="135" t="n">
        <v>0</v>
      </c>
      <c r="Y91" s="135" t="n">
        <f aca="false">Y99</f>
        <v>100743.775099056</v>
      </c>
      <c r="Z91" s="89"/>
      <c r="AA91" s="96" t="n">
        <f aca="false">SUM(F91:Y91)</f>
        <v>100743.775099056</v>
      </c>
      <c r="AB91" s="97" t="n">
        <f aca="false">AA91*$C$60</f>
        <v>50371.8875495281</v>
      </c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  <c r="EG91" s="89"/>
      <c r="EH91" s="89"/>
      <c r="EI91" s="89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  <c r="IS91" s="89"/>
      <c r="IT91" s="89"/>
      <c r="IU91" s="89"/>
      <c r="IV91" s="89"/>
      <c r="IW91" s="89"/>
    </row>
    <row r="92" customFormat="false" ht="12.75" hidden="false" customHeight="false" outlineLevel="0" collapsed="false">
      <c r="A92" s="89" t="s">
        <v>141</v>
      </c>
      <c r="B92" s="89"/>
      <c r="C92" s="89"/>
      <c r="D92" s="89"/>
      <c r="E92" s="136" t="n">
        <v>-78323.8658063462</v>
      </c>
      <c r="F92" s="133" t="n">
        <f aca="false">SUM(F88:F91)</f>
        <v>14092.3184764349</v>
      </c>
      <c r="G92" s="133" t="n">
        <f aca="false">SUM(G88:G91)</f>
        <v>17375.5068122959</v>
      </c>
      <c r="H92" s="133" t="n">
        <f aca="false">SUM(H88:H91)</f>
        <v>11061.4822123775</v>
      </c>
      <c r="I92" s="133" t="n">
        <f aca="false">SUM(I88:I91)</f>
        <v>7305.16407742652</v>
      </c>
      <c r="J92" s="133" t="n">
        <f aca="false">SUM(J88:J91)</f>
        <v>7759.76121747934</v>
      </c>
      <c r="K92" s="133" t="n">
        <f aca="false">SUM(K88:K91)</f>
        <v>5010.08247284522</v>
      </c>
      <c r="L92" s="133" t="n">
        <f aca="false">SUM(L88:L91)</f>
        <v>2203.03800589882</v>
      </c>
      <c r="M92" s="133" t="n">
        <f aca="false">SUM(M88:M91)</f>
        <v>2233.61540674885</v>
      </c>
      <c r="N92" s="133" t="n">
        <f aca="false">SUM(N88:N91)</f>
        <v>2265.01839742183</v>
      </c>
      <c r="O92" s="133" t="n">
        <f aca="false">SUM(O88:O91)</f>
        <v>2297.26926884298</v>
      </c>
      <c r="P92" s="133" t="n">
        <f aca="false">SUM(P88:P91)</f>
        <v>2331.61764138323</v>
      </c>
      <c r="Q92" s="133" t="n">
        <f aca="false">SUM(Q88:Q91)</f>
        <v>2366.9277683546</v>
      </c>
      <c r="R92" s="133" t="n">
        <f aca="false">SUM(R88:R91)</f>
        <v>2403.22657888117</v>
      </c>
      <c r="S92" s="133" t="n">
        <f aca="false">SUM(S88:S91)</f>
        <v>2440.54175610248</v>
      </c>
      <c r="T92" s="133" t="n">
        <f aca="false">SUM(T88:T91)</f>
        <v>2478.56167306487</v>
      </c>
      <c r="U92" s="133" t="n">
        <f aca="false">SUM(U88:U91)</f>
        <v>2517.38871301166</v>
      </c>
      <c r="V92" s="133" t="n">
        <f aca="false">SUM(V88:V91)</f>
        <v>2557.30291007696</v>
      </c>
      <c r="W92" s="133" t="n">
        <f aca="false">SUM(W88:W91)</f>
        <v>2598.3347046601</v>
      </c>
      <c r="X92" s="133" t="n">
        <f aca="false">SUM(X88:X91)</f>
        <v>2640.51538949155</v>
      </c>
      <c r="Y92" s="133" t="n">
        <f aca="false">SUM(Y88:Y91)</f>
        <v>103427.652232554</v>
      </c>
      <c r="Z92" s="89"/>
      <c r="AA92" s="96" t="n">
        <f aca="false">SUM(F92:Y92)</f>
        <v>197365.325715353</v>
      </c>
      <c r="AB92" s="97" t="n">
        <f aca="false">AA92*$C$60</f>
        <v>98682.6628576765</v>
      </c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  <c r="EG92" s="89"/>
      <c r="EH92" s="89"/>
      <c r="EI92" s="89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  <c r="IS92" s="89"/>
      <c r="IT92" s="89"/>
      <c r="IU92" s="89"/>
      <c r="IV92" s="89"/>
      <c r="IW92" s="89"/>
    </row>
    <row r="93" customFormat="false" ht="13.5" hidden="false" customHeight="false" outlineLevel="0" collapsed="false">
      <c r="A93" s="89"/>
      <c r="B93" s="89"/>
      <c r="C93" s="89"/>
      <c r="D93" s="89"/>
      <c r="E93" s="89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96" t="n">
        <f aca="false">SUM(F93:Y93)</f>
        <v>0</v>
      </c>
      <c r="AB93" s="97" t="n">
        <f aca="false">AA93*$C$60</f>
        <v>0</v>
      </c>
      <c r="AC93" s="137"/>
      <c r="AD93" s="137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</row>
    <row r="94" customFormat="false" ht="12.75" hidden="false" customHeight="false" outlineLevel="0" collapsed="false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138" t="s">
        <v>142</v>
      </c>
      <c r="V94" s="139"/>
      <c r="W94" s="139"/>
      <c r="X94" s="139"/>
      <c r="Y94" s="140"/>
      <c r="Z94" s="89"/>
      <c r="AA94" s="96" t="n">
        <f aca="false">SUM(F94:Y94)</f>
        <v>0</v>
      </c>
      <c r="AB94" s="97" t="n">
        <f aca="false">AA94*$C$60</f>
        <v>0</v>
      </c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  <c r="DD94" s="89"/>
      <c r="DE94" s="89"/>
      <c r="DF94" s="89"/>
      <c r="DG94" s="89"/>
      <c r="DH94" s="89"/>
      <c r="DI94" s="89"/>
      <c r="DJ94" s="89"/>
      <c r="DK94" s="89"/>
      <c r="DL94" s="89"/>
      <c r="DM94" s="89"/>
      <c r="DN94" s="89"/>
      <c r="DO94" s="89"/>
      <c r="DP94" s="89"/>
      <c r="DQ94" s="89"/>
      <c r="DR94" s="89"/>
      <c r="DS94" s="89"/>
      <c r="DT94" s="89"/>
      <c r="DU94" s="89"/>
      <c r="DV94" s="89"/>
      <c r="DW94" s="89"/>
      <c r="DX94" s="89"/>
      <c r="DY94" s="89"/>
      <c r="DZ94" s="89"/>
      <c r="EA94" s="89"/>
      <c r="EB94" s="89"/>
      <c r="EC94" s="89"/>
      <c r="ED94" s="89"/>
      <c r="EE94" s="89"/>
      <c r="EF94" s="89"/>
      <c r="EG94" s="89"/>
      <c r="EH94" s="89"/>
      <c r="EI94" s="89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  <c r="IS94" s="89"/>
      <c r="IT94" s="89"/>
      <c r="IU94" s="89"/>
      <c r="IV94" s="89"/>
      <c r="IW94" s="89"/>
    </row>
    <row r="95" customFormat="false" ht="13.5" hidden="false" customHeight="false" outlineLevel="0" collapsed="false">
      <c r="A95" s="89" t="s">
        <v>143</v>
      </c>
      <c r="B95" s="89"/>
      <c r="C95" s="89"/>
      <c r="D95" s="89"/>
      <c r="E95" s="141" t="n">
        <f aca="false">NPV(C96,E92:Y92)</f>
        <v>0</v>
      </c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142"/>
      <c r="S95" s="89"/>
      <c r="T95" s="89"/>
      <c r="U95" s="143" t="s">
        <v>144</v>
      </c>
      <c r="V95" s="144"/>
      <c r="W95" s="144"/>
      <c r="X95" s="144"/>
      <c r="Y95" s="145" t="n">
        <f aca="false">Y39</f>
        <v>12592.971887382</v>
      </c>
      <c r="Z95" s="89"/>
      <c r="AA95" s="96" t="n">
        <f aca="false">SUM(F95:Y95)</f>
        <v>12592.971887382</v>
      </c>
      <c r="AB95" s="97" t="n">
        <f aca="false">AA95*$C$60</f>
        <v>6296.48594369101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  <c r="EG95" s="89"/>
      <c r="EH95" s="89"/>
      <c r="EI95" s="89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  <c r="IS95" s="89"/>
      <c r="IT95" s="89"/>
      <c r="IU95" s="89"/>
      <c r="IV95" s="89"/>
      <c r="IW95" s="89"/>
    </row>
    <row r="96" customFormat="false" ht="13.5" hidden="false" customHeight="false" outlineLevel="0" collapsed="false">
      <c r="A96" s="89" t="s">
        <v>145</v>
      </c>
      <c r="B96" s="89"/>
      <c r="C96" s="146" t="n">
        <v>0.09</v>
      </c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133"/>
      <c r="S96" s="89"/>
      <c r="T96" s="89"/>
      <c r="U96" s="143" t="s">
        <v>146</v>
      </c>
      <c r="V96" s="144"/>
      <c r="W96" s="144"/>
      <c r="X96" s="144"/>
      <c r="Y96" s="147" t="n">
        <v>1</v>
      </c>
      <c r="Z96" s="89"/>
      <c r="AA96" s="96" t="n">
        <f aca="false">SUM(F96:Y96)</f>
        <v>1</v>
      </c>
      <c r="AB96" s="97" t="n">
        <f aca="false">AA96*$C$60</f>
        <v>0.5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  <c r="EG96" s="89"/>
      <c r="EH96" s="89"/>
      <c r="EI96" s="89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  <c r="IS96" s="89"/>
      <c r="IT96" s="89"/>
      <c r="IU96" s="89"/>
      <c r="IV96" s="89"/>
      <c r="IW96" s="89"/>
    </row>
    <row r="97" customFormat="false" ht="12.75" hidden="false" customHeight="false" outlineLevel="0" collapsed="false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143" t="s">
        <v>147</v>
      </c>
      <c r="V97" s="144"/>
      <c r="W97" s="144"/>
      <c r="X97" s="144"/>
      <c r="Y97" s="148" t="n">
        <f aca="false">Y95*Y96</f>
        <v>12592.971887382</v>
      </c>
      <c r="Z97" s="89"/>
      <c r="AA97" s="96" t="n">
        <f aca="false">SUM(F97:Y97)</f>
        <v>12592.971887382</v>
      </c>
      <c r="AB97" s="97" t="n">
        <f aca="false">AA97*$C$60</f>
        <v>6296.48594369101</v>
      </c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</row>
    <row r="98" customFormat="false" ht="12.75" hidden="false" customHeight="false" outlineLevel="0" collapsed="false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143" t="s">
        <v>148</v>
      </c>
      <c r="V98" s="144"/>
      <c r="W98" s="144"/>
      <c r="X98" s="144"/>
      <c r="Y98" s="149" t="n">
        <v>8</v>
      </c>
      <c r="Z98" s="89"/>
      <c r="AA98" s="96" t="n">
        <f aca="false">SUM(F98:Y98)</f>
        <v>8</v>
      </c>
      <c r="AB98" s="97" t="n">
        <f aca="false">AA98*$C$60</f>
        <v>4</v>
      </c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</row>
    <row r="99" customFormat="false" ht="13.5" hidden="false" customHeight="false" outlineLevel="0" collapsed="false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150" t="s">
        <v>142</v>
      </c>
      <c r="V99" s="151"/>
      <c r="W99" s="151"/>
      <c r="X99" s="151"/>
      <c r="Y99" s="152" t="n">
        <f aca="false">Y97*Y98</f>
        <v>100743.775099056</v>
      </c>
      <c r="Z99" s="89"/>
      <c r="AA99" s="96" t="n">
        <f aca="false">SUM(F99:Y99)</f>
        <v>100743.775099056</v>
      </c>
      <c r="AB99" s="97" t="n">
        <f aca="false">AA99*$C$60</f>
        <v>50371.8875495281</v>
      </c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  <c r="IW99" s="89"/>
    </row>
    <row r="100" customFormat="false" ht="12.75" hidden="false" customHeight="false" outlineLevel="0" collapsed="false">
      <c r="A100" s="131" t="s">
        <v>149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96" t="n">
        <f aca="false">SUM(F100:Y100)</f>
        <v>0</v>
      </c>
      <c r="AB100" s="97" t="n">
        <f aca="false">AA100*$C$60</f>
        <v>0</v>
      </c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  <c r="DD100" s="89"/>
      <c r="DE100" s="89"/>
      <c r="DF100" s="89"/>
      <c r="DG100" s="89"/>
      <c r="DH100" s="89"/>
      <c r="DI100" s="89"/>
      <c r="DJ100" s="89"/>
      <c r="DK100" s="89"/>
      <c r="DL100" s="89"/>
      <c r="DM100" s="89"/>
      <c r="DN100" s="89"/>
      <c r="DO100" s="89"/>
      <c r="DP100" s="89"/>
      <c r="DQ100" s="89"/>
      <c r="DR100" s="89"/>
      <c r="DS100" s="89"/>
      <c r="DT100" s="89"/>
      <c r="DU100" s="89"/>
      <c r="DV100" s="89"/>
      <c r="DW100" s="89"/>
      <c r="DX100" s="89"/>
      <c r="DY100" s="89"/>
      <c r="DZ100" s="89"/>
      <c r="EA100" s="89"/>
      <c r="EB100" s="89"/>
      <c r="EC100" s="89"/>
      <c r="ED100" s="89"/>
      <c r="EE100" s="89"/>
      <c r="EF100" s="89"/>
      <c r="EG100" s="89"/>
      <c r="EH100" s="89"/>
      <c r="EI100" s="89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  <c r="IU100" s="89"/>
      <c r="IV100" s="89"/>
      <c r="IW100" s="89"/>
    </row>
    <row r="101" customFormat="false" ht="12.75" hidden="false" customHeight="false" outlineLevel="0" collapsed="false">
      <c r="A101" s="89" t="s">
        <v>150</v>
      </c>
      <c r="B101" s="89"/>
      <c r="C101" s="89"/>
      <c r="D101" s="153" t="n">
        <f aca="false">[12]FINANCIALS!$N$70+[12]FINANCIALS!$N$64</f>
        <v>65302.00168</v>
      </c>
      <c r="E101" s="89"/>
      <c r="F101" s="221" t="s">
        <v>199</v>
      </c>
      <c r="G101" s="221"/>
      <c r="H101" s="222" t="n">
        <f aca="false">-AA66-AA46</f>
        <v>55341.1680165656</v>
      </c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96" t="n">
        <f aca="false">SUM(F101:Y101)</f>
        <v>55341.1680165656</v>
      </c>
      <c r="AB101" s="97" t="n">
        <f aca="false">AA101*$C$60</f>
        <v>27670.5840082828</v>
      </c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  <c r="DD101" s="89"/>
      <c r="DE101" s="89"/>
      <c r="DF101" s="89"/>
      <c r="DG101" s="89"/>
      <c r="DH101" s="89"/>
      <c r="DI101" s="89"/>
      <c r="DJ101" s="89"/>
      <c r="DK101" s="89"/>
      <c r="DL101" s="89"/>
      <c r="DM101" s="89"/>
      <c r="DN101" s="89"/>
      <c r="DO101" s="89"/>
      <c r="DP101" s="89"/>
      <c r="DQ101" s="89"/>
      <c r="DR101" s="89"/>
      <c r="DS101" s="89"/>
      <c r="DT101" s="89"/>
      <c r="DU101" s="89"/>
      <c r="DV101" s="89"/>
      <c r="DW101" s="89"/>
      <c r="DX101" s="89"/>
      <c r="DY101" s="89"/>
      <c r="DZ101" s="89"/>
      <c r="EA101" s="89"/>
      <c r="EB101" s="89"/>
      <c r="EC101" s="89"/>
      <c r="ED101" s="89"/>
      <c r="EE101" s="89"/>
      <c r="EF101" s="89"/>
      <c r="EG101" s="89"/>
      <c r="EH101" s="89"/>
      <c r="EI101" s="89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  <c r="IU101" s="89"/>
      <c r="IV101" s="89"/>
      <c r="IW101" s="89"/>
    </row>
    <row r="102" customFormat="false" ht="15" hidden="false" customHeight="false" outlineLevel="0" collapsed="false">
      <c r="A102" s="89" t="s">
        <v>151</v>
      </c>
      <c r="B102" s="89"/>
      <c r="C102" s="89"/>
      <c r="D102" s="135" t="n">
        <f aca="false">-E92</f>
        <v>78323.8658063462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96" t="n">
        <f aca="false">SUM(F102:Y102)</f>
        <v>0</v>
      </c>
      <c r="AB102" s="97" t="n">
        <f aca="false">AA102*$C$60</f>
        <v>0</v>
      </c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  <c r="EG102" s="89"/>
      <c r="EH102" s="89"/>
      <c r="EI102" s="89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  <c r="IU102" s="89"/>
      <c r="IV102" s="89"/>
      <c r="IW102" s="89"/>
    </row>
    <row r="103" customFormat="false" ht="12.75" hidden="false" customHeight="false" outlineLevel="0" collapsed="false">
      <c r="A103" s="89"/>
      <c r="B103" s="89"/>
      <c r="C103" s="89"/>
      <c r="D103" s="154" t="n">
        <f aca="false">D101+D102</f>
        <v>143625.867486346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96" t="n">
        <f aca="false">SUM(F103:Y103)</f>
        <v>0</v>
      </c>
      <c r="AB103" s="97" t="n">
        <f aca="false">AA103*$C$60</f>
        <v>0</v>
      </c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  <c r="EG103" s="89"/>
      <c r="EH103" s="89"/>
      <c r="EI103" s="89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  <c r="IU103" s="89"/>
      <c r="IV103" s="89"/>
      <c r="IW103" s="89"/>
    </row>
    <row r="104" customFormat="false" ht="12.75" hidden="false" customHeight="false" outlineLevel="0" collapsed="false">
      <c r="A104" s="89" t="s">
        <v>152</v>
      </c>
      <c r="B104" s="89"/>
      <c r="C104" s="89"/>
      <c r="D104" s="155" t="n">
        <v>0.9</v>
      </c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96" t="n">
        <f aca="false">SUM(F104:Y104)</f>
        <v>0</v>
      </c>
      <c r="AB104" s="97" t="n">
        <f aca="false">AA104*$C$60</f>
        <v>0</v>
      </c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  <c r="EG104" s="89"/>
      <c r="EH104" s="89"/>
      <c r="EI104" s="89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  <c r="IU104" s="89"/>
      <c r="IV104" s="89"/>
      <c r="IW104" s="89"/>
    </row>
    <row r="105" customFormat="false" ht="12.75" hidden="false" customHeight="false" outlineLevel="0" collapsed="false">
      <c r="A105" s="89" t="s">
        <v>153</v>
      </c>
      <c r="B105" s="89"/>
      <c r="C105" s="89"/>
      <c r="D105" s="154" t="n">
        <f aca="false">D103*D104</f>
        <v>129263.280737712</v>
      </c>
      <c r="E105" s="89"/>
      <c r="F105" s="231"/>
      <c r="G105" s="232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96" t="n">
        <f aca="false">SUM(F105:Y105)</f>
        <v>0</v>
      </c>
      <c r="AB105" s="97" t="n">
        <f aca="false">AA105*$C$60</f>
        <v>0</v>
      </c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  <c r="EG105" s="89"/>
      <c r="EH105" s="89"/>
      <c r="EI105" s="89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  <c r="IU105" s="89"/>
      <c r="IV105" s="89"/>
      <c r="IW105" s="89"/>
    </row>
    <row r="106" customFormat="false" ht="12.75" hidden="false" customHeight="false" outlineLevel="0" collapsed="false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96" t="n">
        <f aca="false">SUM(F106:Y106)</f>
        <v>0</v>
      </c>
      <c r="AB106" s="97" t="n">
        <f aca="false">AA106*$C$60</f>
        <v>0</v>
      </c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  <c r="EG106" s="89"/>
      <c r="EH106" s="89"/>
      <c r="EI106" s="89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  <c r="IU106" s="89"/>
      <c r="IV106" s="89"/>
      <c r="IW106" s="89"/>
    </row>
    <row r="107" customFormat="false" ht="13.5" hidden="false" customHeight="false" outlineLevel="0" collapsed="false">
      <c r="A107" s="89"/>
      <c r="B107" s="89"/>
      <c r="C107" s="89"/>
      <c r="D107" s="89"/>
      <c r="E107" s="89"/>
      <c r="F107" s="132" t="n">
        <f aca="false">F5</f>
        <v>2001</v>
      </c>
      <c r="G107" s="132" t="n">
        <f aca="false">F107+1</f>
        <v>2002</v>
      </c>
      <c r="H107" s="132" t="n">
        <f aca="false">G107+1</f>
        <v>2003</v>
      </c>
      <c r="I107" s="132" t="n">
        <f aca="false">H107+1</f>
        <v>2004</v>
      </c>
      <c r="J107" s="132" t="n">
        <f aca="false">I107+1</f>
        <v>2005</v>
      </c>
      <c r="K107" s="132" t="n">
        <f aca="false">J107+1</f>
        <v>2006</v>
      </c>
      <c r="L107" s="132" t="n">
        <f aca="false">K107+1</f>
        <v>2007</v>
      </c>
      <c r="M107" s="132" t="n">
        <f aca="false">L107+1</f>
        <v>2008</v>
      </c>
      <c r="N107" s="132" t="n">
        <f aca="false">M107+1</f>
        <v>2009</v>
      </c>
      <c r="O107" s="132" t="n">
        <f aca="false">N107+1</f>
        <v>2010</v>
      </c>
      <c r="P107" s="132" t="n">
        <f aca="false">O107+1</f>
        <v>2011</v>
      </c>
      <c r="Q107" s="132" t="n">
        <f aca="false">P107+1</f>
        <v>2012</v>
      </c>
      <c r="R107" s="132" t="n">
        <f aca="false">Q107+1</f>
        <v>2013</v>
      </c>
      <c r="S107" s="132" t="n">
        <f aca="false">R107+1</f>
        <v>2014</v>
      </c>
      <c r="T107" s="132" t="n">
        <f aca="false">S107+1</f>
        <v>2015</v>
      </c>
      <c r="U107" s="132" t="n">
        <f aca="false">T107+1</f>
        <v>2016</v>
      </c>
      <c r="V107" s="132" t="n">
        <f aca="false">U107+1</f>
        <v>2017</v>
      </c>
      <c r="W107" s="132" t="n">
        <f aca="false">V107+1</f>
        <v>2018</v>
      </c>
      <c r="X107" s="132" t="n">
        <f aca="false">W107+1</f>
        <v>2019</v>
      </c>
      <c r="Y107" s="132" t="n">
        <f aca="false">X107+1</f>
        <v>2020</v>
      </c>
      <c r="Z107" s="89"/>
      <c r="AA107" s="96" t="n">
        <f aca="false">SUM(F107:Y107)</f>
        <v>40210</v>
      </c>
      <c r="AB107" s="97" t="n">
        <f aca="false">AA107*$C$60</f>
        <v>20105</v>
      </c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  <c r="EG107" s="89"/>
      <c r="EH107" s="89"/>
      <c r="EI107" s="89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  <c r="IU107" s="89"/>
      <c r="IV107" s="89"/>
      <c r="IW107" s="89"/>
    </row>
    <row r="108" customFormat="false" ht="12.75" hidden="false" customHeight="false" outlineLevel="0" collapsed="false">
      <c r="A108" s="156" t="s">
        <v>154</v>
      </c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96" t="n">
        <f aca="false">SUM(F108:Y108)</f>
        <v>0</v>
      </c>
      <c r="AB108" s="97" t="n">
        <f aca="false">AA108*$C$60</f>
        <v>0</v>
      </c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  <c r="DD108" s="89"/>
      <c r="DE108" s="89"/>
      <c r="DF108" s="89"/>
      <c r="DG108" s="89"/>
      <c r="DH108" s="89"/>
      <c r="DI108" s="89"/>
      <c r="DJ108" s="89"/>
      <c r="DK108" s="89"/>
      <c r="DL108" s="89"/>
      <c r="DM108" s="89"/>
      <c r="DN108" s="89"/>
      <c r="DO108" s="89"/>
      <c r="DP108" s="89"/>
      <c r="DQ108" s="89"/>
      <c r="DR108" s="89"/>
      <c r="DS108" s="89"/>
      <c r="DT108" s="89"/>
      <c r="DU108" s="89"/>
      <c r="DV108" s="89"/>
      <c r="DW108" s="89"/>
      <c r="DX108" s="89"/>
      <c r="DY108" s="89"/>
      <c r="DZ108" s="89"/>
      <c r="EA108" s="89"/>
      <c r="EB108" s="89"/>
      <c r="EC108" s="89"/>
      <c r="ED108" s="89"/>
      <c r="EE108" s="89"/>
      <c r="EF108" s="89"/>
      <c r="EG108" s="89"/>
      <c r="EH108" s="89"/>
      <c r="EI108" s="89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  <c r="IU108" s="89"/>
      <c r="IV108" s="89"/>
      <c r="IW108" s="89"/>
    </row>
    <row r="109" customFormat="false" ht="12.75" hidden="false" customHeight="false" outlineLevel="0" collapsed="false">
      <c r="A109" s="89" t="s">
        <v>155</v>
      </c>
      <c r="B109" s="157" t="n">
        <v>30</v>
      </c>
      <c r="C109" s="89" t="s">
        <v>156</v>
      </c>
      <c r="D109" s="158" t="n">
        <f aca="false">D105</f>
        <v>129263.280737712</v>
      </c>
      <c r="E109" s="89"/>
      <c r="F109" s="137" t="n">
        <f aca="false">ROUND(D109/$B$109,0)</f>
        <v>4309</v>
      </c>
      <c r="G109" s="137" t="n">
        <f aca="false">F109</f>
        <v>4309</v>
      </c>
      <c r="H109" s="137" t="n">
        <f aca="false">G109</f>
        <v>4309</v>
      </c>
      <c r="I109" s="137" t="n">
        <f aca="false">H109</f>
        <v>4309</v>
      </c>
      <c r="J109" s="137" t="n">
        <f aca="false">I109</f>
        <v>4309</v>
      </c>
      <c r="K109" s="137" t="n">
        <f aca="false">J109</f>
        <v>4309</v>
      </c>
      <c r="L109" s="137" t="n">
        <f aca="false">K109</f>
        <v>4309</v>
      </c>
      <c r="M109" s="137" t="n">
        <f aca="false">L109</f>
        <v>4309</v>
      </c>
      <c r="N109" s="137" t="n">
        <f aca="false">M109</f>
        <v>4309</v>
      </c>
      <c r="O109" s="137" t="n">
        <f aca="false">N109</f>
        <v>4309</v>
      </c>
      <c r="P109" s="137" t="n">
        <f aca="false">O109</f>
        <v>4309</v>
      </c>
      <c r="Q109" s="137" t="n">
        <f aca="false">P109</f>
        <v>4309</v>
      </c>
      <c r="R109" s="137" t="n">
        <f aca="false">Q109</f>
        <v>4309</v>
      </c>
      <c r="S109" s="137" t="n">
        <f aca="false">R109</f>
        <v>4309</v>
      </c>
      <c r="T109" s="137" t="n">
        <f aca="false">S109</f>
        <v>4309</v>
      </c>
      <c r="U109" s="137" t="n">
        <f aca="false">T109</f>
        <v>4309</v>
      </c>
      <c r="V109" s="137" t="n">
        <f aca="false">U109</f>
        <v>4309</v>
      </c>
      <c r="W109" s="137" t="n">
        <f aca="false">V109</f>
        <v>4309</v>
      </c>
      <c r="X109" s="137" t="n">
        <f aca="false">W109</f>
        <v>4309</v>
      </c>
      <c r="Y109" s="137" t="n">
        <f aca="false">X109</f>
        <v>4309</v>
      </c>
      <c r="Z109" s="89"/>
      <c r="AA109" s="96" t="n">
        <f aca="false">SUM(F109:Y109)</f>
        <v>86180</v>
      </c>
      <c r="AB109" s="97" t="n">
        <f aca="false">AA109*$C$60</f>
        <v>43090</v>
      </c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  <c r="EG109" s="89"/>
      <c r="EH109" s="89"/>
      <c r="EI109" s="89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  <c r="IU109" s="89"/>
      <c r="IV109" s="89"/>
      <c r="IW109" s="89"/>
    </row>
    <row r="110" customFormat="false" ht="12.75" hidden="false" customHeight="false" outlineLevel="0" collapsed="false">
      <c r="A110" s="89" t="s">
        <v>157</v>
      </c>
      <c r="B110" s="89"/>
      <c r="C110" s="89"/>
      <c r="D110" s="158" t="n">
        <f aca="false">D104*'FPLE_Wind Summary'!J18</f>
        <v>5997.4584215724</v>
      </c>
      <c r="E110" s="89"/>
      <c r="F110" s="137" t="n">
        <f aca="false">ROUND(D110/$B$109,0)</f>
        <v>200</v>
      </c>
      <c r="G110" s="137" t="n">
        <f aca="false">F110</f>
        <v>200</v>
      </c>
      <c r="H110" s="137" t="n">
        <f aca="false">G110</f>
        <v>200</v>
      </c>
      <c r="I110" s="137" t="n">
        <f aca="false">H110</f>
        <v>200</v>
      </c>
      <c r="J110" s="137" t="n">
        <f aca="false">I110</f>
        <v>200</v>
      </c>
      <c r="K110" s="137" t="n">
        <f aca="false">J110</f>
        <v>200</v>
      </c>
      <c r="L110" s="137" t="n">
        <f aca="false">K110</f>
        <v>200</v>
      </c>
      <c r="M110" s="137" t="n">
        <f aca="false">L110</f>
        <v>200</v>
      </c>
      <c r="N110" s="137" t="n">
        <f aca="false">M110</f>
        <v>200</v>
      </c>
      <c r="O110" s="137" t="n">
        <f aca="false">N110</f>
        <v>200</v>
      </c>
      <c r="P110" s="137" t="n">
        <f aca="false">O110</f>
        <v>200</v>
      </c>
      <c r="Q110" s="137" t="n">
        <f aca="false">P110</f>
        <v>200</v>
      </c>
      <c r="R110" s="137" t="n">
        <f aca="false">Q110</f>
        <v>200</v>
      </c>
      <c r="S110" s="137" t="n">
        <f aca="false">R110</f>
        <v>200</v>
      </c>
      <c r="T110" s="137" t="n">
        <f aca="false">S110</f>
        <v>200</v>
      </c>
      <c r="U110" s="137" t="n">
        <f aca="false">T110</f>
        <v>200</v>
      </c>
      <c r="V110" s="137" t="n">
        <f aca="false">U110</f>
        <v>200</v>
      </c>
      <c r="W110" s="137" t="n">
        <f aca="false">V110</f>
        <v>200</v>
      </c>
      <c r="X110" s="137" t="n">
        <f aca="false">W110</f>
        <v>200</v>
      </c>
      <c r="Y110" s="137" t="n">
        <f aca="false">X110</f>
        <v>200</v>
      </c>
      <c r="Z110" s="89"/>
      <c r="AA110" s="96" t="n">
        <f aca="false">SUM(F110:Y110)</f>
        <v>4000</v>
      </c>
      <c r="AB110" s="97" t="n">
        <f aca="false">AA110*$C$60</f>
        <v>2000</v>
      </c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  <c r="DD110" s="89"/>
      <c r="DE110" s="89"/>
      <c r="DF110" s="89"/>
      <c r="DG110" s="89"/>
      <c r="DH110" s="89"/>
      <c r="DI110" s="89"/>
      <c r="DJ110" s="89"/>
      <c r="DK110" s="89"/>
      <c r="DL110" s="89"/>
      <c r="DM110" s="89"/>
      <c r="DN110" s="89"/>
      <c r="DO110" s="89"/>
      <c r="DP110" s="89"/>
      <c r="DQ110" s="89"/>
      <c r="DR110" s="89"/>
      <c r="DS110" s="89"/>
      <c r="DT110" s="89"/>
      <c r="DU110" s="89"/>
      <c r="DV110" s="89"/>
      <c r="DW110" s="89"/>
      <c r="DX110" s="89"/>
      <c r="DY110" s="89"/>
      <c r="DZ110" s="89"/>
      <c r="EA110" s="89"/>
      <c r="EB110" s="89"/>
      <c r="EC110" s="89"/>
      <c r="ED110" s="89"/>
      <c r="EE110" s="89"/>
      <c r="EF110" s="89"/>
      <c r="EG110" s="89"/>
      <c r="EH110" s="89"/>
      <c r="EI110" s="89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  <c r="IU110" s="89"/>
      <c r="IV110" s="89"/>
      <c r="IW110" s="89"/>
    </row>
    <row r="111" customFormat="false" ht="12.75" hidden="false" customHeight="false" outlineLevel="0" collapsed="false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96" t="n">
        <f aca="false">SUM(F111:Y111)</f>
        <v>0</v>
      </c>
      <c r="AB111" s="97" t="n">
        <f aca="false">AA111*$C$60</f>
        <v>0</v>
      </c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  <c r="EG111" s="89"/>
      <c r="EH111" s="89"/>
      <c r="EI111" s="89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  <c r="IU111" s="89"/>
      <c r="IV111" s="89"/>
      <c r="IW111" s="89"/>
    </row>
    <row r="112" customFormat="false" ht="12.75" hidden="false" customHeight="false" outlineLevel="0" collapsed="false">
      <c r="A112" s="156" t="s">
        <v>158</v>
      </c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96" t="n">
        <f aca="false">SUM(F112:Y112)</f>
        <v>0</v>
      </c>
      <c r="AB112" s="97" t="n">
        <f aca="false">AA112*$C$60</f>
        <v>0</v>
      </c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  <c r="EG112" s="89"/>
      <c r="EH112" s="89"/>
      <c r="EI112" s="89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  <c r="IU112" s="89"/>
      <c r="IV112" s="89"/>
      <c r="IW112" s="89"/>
    </row>
    <row r="113" customFormat="false" ht="12.75" hidden="false" customHeight="false" outlineLevel="0" collapsed="false">
      <c r="A113" s="159" t="s">
        <v>159</v>
      </c>
      <c r="B113" s="89"/>
      <c r="C113" s="89"/>
      <c r="D113" s="158" t="n">
        <f aca="false">D109</f>
        <v>129263.280737712</v>
      </c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96" t="n">
        <f aca="false">SUM(F113:Y113)</f>
        <v>0</v>
      </c>
      <c r="AB113" s="97" t="n">
        <f aca="false">AA113*$C$60</f>
        <v>0</v>
      </c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  <c r="EG113" s="89"/>
      <c r="EH113" s="89"/>
      <c r="EI113" s="89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  <c r="IU113" s="89"/>
      <c r="IV113" s="89"/>
      <c r="IW113" s="89"/>
    </row>
    <row r="114" customFormat="false" ht="12.75" hidden="false" customHeight="false" outlineLevel="0" collapsed="false">
      <c r="A114" s="89" t="s">
        <v>160</v>
      </c>
      <c r="B114" s="89"/>
      <c r="C114" s="89"/>
      <c r="D114" s="89"/>
      <c r="E114" s="160"/>
      <c r="F114" s="161" t="n">
        <v>0.2</v>
      </c>
      <c r="G114" s="161" t="n">
        <v>0.32</v>
      </c>
      <c r="H114" s="161" t="n">
        <v>0.192</v>
      </c>
      <c r="I114" s="161" t="n">
        <v>0.1152</v>
      </c>
      <c r="J114" s="161" t="n">
        <v>0.1152</v>
      </c>
      <c r="K114" s="161" t="n">
        <v>0.0576</v>
      </c>
      <c r="L114" s="161" t="n">
        <v>0</v>
      </c>
      <c r="M114" s="161" t="n">
        <v>0</v>
      </c>
      <c r="N114" s="161" t="n">
        <v>0</v>
      </c>
      <c r="O114" s="161" t="n">
        <v>0</v>
      </c>
      <c r="P114" s="161" t="n">
        <v>0</v>
      </c>
      <c r="Q114" s="161" t="n">
        <v>0</v>
      </c>
      <c r="R114" s="161" t="n">
        <v>0</v>
      </c>
      <c r="S114" s="161" t="n">
        <v>0</v>
      </c>
      <c r="T114" s="161" t="n">
        <v>0</v>
      </c>
      <c r="U114" s="161" t="n">
        <v>0</v>
      </c>
      <c r="V114" s="161" t="n">
        <v>0</v>
      </c>
      <c r="W114" s="161" t="n">
        <v>0</v>
      </c>
      <c r="X114" s="161" t="n">
        <v>0</v>
      </c>
      <c r="Y114" s="161" t="n">
        <v>0</v>
      </c>
      <c r="Z114" s="162"/>
      <c r="AA114" s="96" t="n">
        <f aca="false">SUM(F114:Y114)</f>
        <v>1</v>
      </c>
      <c r="AB114" s="97" t="n">
        <f aca="false">AA114*$C$60</f>
        <v>0.5</v>
      </c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  <c r="DD114" s="89"/>
      <c r="DE114" s="89"/>
      <c r="DF114" s="89"/>
      <c r="DG114" s="89"/>
      <c r="DH114" s="89"/>
      <c r="DI114" s="89"/>
      <c r="DJ114" s="89"/>
      <c r="DK114" s="89"/>
      <c r="DL114" s="89"/>
      <c r="DM114" s="89"/>
      <c r="DN114" s="89"/>
      <c r="DO114" s="89"/>
      <c r="DP114" s="89"/>
      <c r="DQ114" s="89"/>
      <c r="DR114" s="89"/>
      <c r="DS114" s="89"/>
      <c r="DT114" s="89"/>
      <c r="DU114" s="89"/>
      <c r="DV114" s="89"/>
      <c r="DW114" s="89"/>
      <c r="DX114" s="89"/>
      <c r="DY114" s="89"/>
      <c r="DZ114" s="89"/>
      <c r="EA114" s="89"/>
      <c r="EB114" s="89"/>
      <c r="EC114" s="89"/>
      <c r="ED114" s="89"/>
      <c r="EE114" s="89"/>
      <c r="EF114" s="89"/>
      <c r="EG114" s="89"/>
      <c r="EH114" s="89"/>
      <c r="EI114" s="89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  <c r="IU114" s="89"/>
      <c r="IV114" s="89"/>
      <c r="IW114" s="89"/>
    </row>
    <row r="115" customFormat="false" ht="12.75" hidden="false" customHeight="false" outlineLevel="0" collapsed="false">
      <c r="A115" s="89" t="s">
        <v>158</v>
      </c>
      <c r="B115" s="89"/>
      <c r="C115" s="89"/>
      <c r="D115" s="89"/>
      <c r="E115" s="89"/>
      <c r="F115" s="137" t="n">
        <f aca="false">$D$113*F114</f>
        <v>25852.6561475423</v>
      </c>
      <c r="G115" s="137" t="n">
        <f aca="false">$D$113*G114</f>
        <v>41364.2498360677</v>
      </c>
      <c r="H115" s="137" t="n">
        <f aca="false">$D$113*H114</f>
        <v>24818.5499016406</v>
      </c>
      <c r="I115" s="137" t="n">
        <f aca="false">$D$113*I114</f>
        <v>14891.1299409844</v>
      </c>
      <c r="J115" s="137" t="n">
        <f aca="false">$D$113*J114</f>
        <v>14891.1299409844</v>
      </c>
      <c r="K115" s="137" t="n">
        <f aca="false">$D$113*K114</f>
        <v>7445.56497049219</v>
      </c>
      <c r="L115" s="137" t="n">
        <f aca="false">$D$113*L114</f>
        <v>0</v>
      </c>
      <c r="M115" s="137" t="n">
        <f aca="false">$D$113*M114</f>
        <v>0</v>
      </c>
      <c r="N115" s="137" t="n">
        <f aca="false">$D$113*N114</f>
        <v>0</v>
      </c>
      <c r="O115" s="137" t="n">
        <f aca="false">$D$113*O114</f>
        <v>0</v>
      </c>
      <c r="P115" s="137" t="n">
        <f aca="false">$D$113*P114</f>
        <v>0</v>
      </c>
      <c r="Q115" s="137" t="n">
        <f aca="false">$D$113*Q114</f>
        <v>0</v>
      </c>
      <c r="R115" s="137" t="n">
        <f aca="false">$D$113*R114</f>
        <v>0</v>
      </c>
      <c r="S115" s="137" t="n">
        <f aca="false">$D$113*S114</f>
        <v>0</v>
      </c>
      <c r="T115" s="137" t="n">
        <f aca="false">$D$113*T114</f>
        <v>0</v>
      </c>
      <c r="U115" s="137" t="n">
        <f aca="false">$D$113*U114</f>
        <v>0</v>
      </c>
      <c r="V115" s="137" t="n">
        <f aca="false">$D$113*V114</f>
        <v>0</v>
      </c>
      <c r="W115" s="137" t="n">
        <f aca="false">$D$113*W114</f>
        <v>0</v>
      </c>
      <c r="X115" s="137" t="n">
        <f aca="false">$D$113*X114</f>
        <v>0</v>
      </c>
      <c r="Y115" s="137" t="n">
        <f aca="false">$D$113*Y114</f>
        <v>0</v>
      </c>
      <c r="Z115" s="89"/>
      <c r="AA115" s="96" t="n">
        <f aca="false">SUM(F115:Y115)</f>
        <v>129263.280737712</v>
      </c>
      <c r="AB115" s="97" t="n">
        <f aca="false">AA115*$C$60</f>
        <v>64631.6403688558</v>
      </c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  <c r="EG115" s="89"/>
      <c r="EH115" s="89"/>
      <c r="EI115" s="89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  <c r="IU115" s="89"/>
      <c r="IV115" s="89"/>
      <c r="IW115" s="89"/>
    </row>
    <row r="116" customFormat="false" ht="12.75" hidden="false" customHeight="false" outlineLevel="0" collapsed="false">
      <c r="A116" s="89" t="s">
        <v>157</v>
      </c>
      <c r="B116" s="89"/>
      <c r="C116" s="89"/>
      <c r="D116" s="158" t="n">
        <f aca="false">D110</f>
        <v>5997.4584215724</v>
      </c>
      <c r="E116" s="89"/>
      <c r="F116" s="137" t="n">
        <f aca="false">$D$116*F114</f>
        <v>1199.49168431448</v>
      </c>
      <c r="G116" s="137" t="n">
        <f aca="false">$D$116*G114</f>
        <v>1919.18669490317</v>
      </c>
      <c r="H116" s="137" t="n">
        <f aca="false">$D$116*H114</f>
        <v>1151.5120169419</v>
      </c>
      <c r="I116" s="137" t="n">
        <f aca="false">$D$116*I114</f>
        <v>690.90721016514</v>
      </c>
      <c r="J116" s="137" t="n">
        <f aca="false">$D$116*J114</f>
        <v>690.90721016514</v>
      </c>
      <c r="K116" s="137" t="n">
        <f aca="false">$D$116*K114</f>
        <v>345.45360508257</v>
      </c>
      <c r="L116" s="137" t="n">
        <f aca="false">$D$116*L114</f>
        <v>0</v>
      </c>
      <c r="M116" s="137" t="n">
        <f aca="false">$D$116*M114</f>
        <v>0</v>
      </c>
      <c r="N116" s="137" t="n">
        <f aca="false">$D$116*N114</f>
        <v>0</v>
      </c>
      <c r="O116" s="137" t="n">
        <f aca="false">$D$116*O114</f>
        <v>0</v>
      </c>
      <c r="P116" s="137" t="n">
        <f aca="false">$D$116*P114</f>
        <v>0</v>
      </c>
      <c r="Q116" s="137" t="n">
        <f aca="false">$D$116*Q114</f>
        <v>0</v>
      </c>
      <c r="R116" s="137" t="n">
        <f aca="false">$D$116*R114</f>
        <v>0</v>
      </c>
      <c r="S116" s="137" t="n">
        <f aca="false">$D$116*S114</f>
        <v>0</v>
      </c>
      <c r="T116" s="137" t="n">
        <f aca="false">$D$116*T114</f>
        <v>0</v>
      </c>
      <c r="U116" s="137" t="n">
        <f aca="false">$D$116*U114</f>
        <v>0</v>
      </c>
      <c r="V116" s="137" t="n">
        <f aca="false">$D$116*V114</f>
        <v>0</v>
      </c>
      <c r="W116" s="137" t="n">
        <f aca="false">$D$116*W114</f>
        <v>0</v>
      </c>
      <c r="X116" s="137" t="n">
        <f aca="false">$D$116*X114</f>
        <v>0</v>
      </c>
      <c r="Y116" s="137" t="n">
        <f aca="false">$D$116*Y114</f>
        <v>0</v>
      </c>
      <c r="Z116" s="89"/>
      <c r="AA116" s="96" t="n">
        <f aca="false">SUM(F116:Y116)</f>
        <v>5997.4584215724</v>
      </c>
      <c r="AB116" s="97" t="n">
        <f aca="false">AA116*$C$60</f>
        <v>2998.7292107862</v>
      </c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  <c r="EG116" s="89"/>
      <c r="EH116" s="89"/>
      <c r="EI116" s="89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  <c r="IU116" s="89"/>
      <c r="IV116" s="89"/>
      <c r="IW116" s="89"/>
    </row>
    <row r="117" customFormat="false" ht="12.75" hidden="false" customHeight="false" outlineLevel="0" collapsed="false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96" t="n">
        <f aca="false">SUM(F117:Y117)</f>
        <v>0</v>
      </c>
      <c r="AB117" s="97" t="n">
        <f aca="false">AA117*$C$60</f>
        <v>0</v>
      </c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  <c r="EG117" s="89"/>
      <c r="EH117" s="89"/>
      <c r="EI117" s="89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  <c r="IS117" s="89"/>
      <c r="IT117" s="89"/>
      <c r="IU117" s="89"/>
      <c r="IV117" s="89"/>
      <c r="IW117" s="89"/>
    </row>
    <row r="118" customFormat="false" ht="12.75" hidden="false" customHeight="false" outlineLevel="0" collapsed="false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96" t="n">
        <f aca="false">SUM(F118:Y118)</f>
        <v>0</v>
      </c>
      <c r="AB118" s="97" t="n">
        <f aca="false">AA118*$C$60</f>
        <v>0</v>
      </c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  <c r="EG118" s="89"/>
      <c r="EH118" s="89"/>
      <c r="EI118" s="89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  <c r="IS118" s="89"/>
      <c r="IT118" s="89"/>
      <c r="IU118" s="89"/>
      <c r="IV118" s="89"/>
      <c r="IW118" s="89"/>
    </row>
    <row r="119" customFormat="false" ht="13.5" hidden="false" customHeight="false" outlineLevel="0" collapsed="false">
      <c r="A119" s="89"/>
      <c r="B119" s="89"/>
      <c r="C119" s="89"/>
      <c r="D119" s="89"/>
      <c r="E119" s="89"/>
      <c r="F119" s="132" t="n">
        <f aca="false">F107</f>
        <v>2001</v>
      </c>
      <c r="G119" s="132" t="n">
        <f aca="false">G107</f>
        <v>2002</v>
      </c>
      <c r="H119" s="132" t="n">
        <f aca="false">H107</f>
        <v>2003</v>
      </c>
      <c r="I119" s="132" t="n">
        <f aca="false">I107</f>
        <v>2004</v>
      </c>
      <c r="J119" s="132" t="n">
        <f aca="false">J107</f>
        <v>2005</v>
      </c>
      <c r="K119" s="132" t="n">
        <f aca="false">K107</f>
        <v>2006</v>
      </c>
      <c r="L119" s="132" t="n">
        <f aca="false">L107</f>
        <v>2007</v>
      </c>
      <c r="M119" s="132" t="n">
        <f aca="false">M107</f>
        <v>2008</v>
      </c>
      <c r="N119" s="132" t="n">
        <f aca="false">N107</f>
        <v>2009</v>
      </c>
      <c r="O119" s="132" t="n">
        <f aca="false">O107</f>
        <v>2010</v>
      </c>
      <c r="P119" s="132" t="n">
        <f aca="false">P107</f>
        <v>2011</v>
      </c>
      <c r="Q119" s="132" t="n">
        <f aca="false">Q107</f>
        <v>2012</v>
      </c>
      <c r="R119" s="132" t="n">
        <f aca="false">R107</f>
        <v>2013</v>
      </c>
      <c r="S119" s="132" t="n">
        <f aca="false">S107</f>
        <v>2014</v>
      </c>
      <c r="T119" s="132" t="n">
        <f aca="false">T107</f>
        <v>2015</v>
      </c>
      <c r="U119" s="132" t="n">
        <f aca="false">U107</f>
        <v>2016</v>
      </c>
      <c r="V119" s="132" t="n">
        <f aca="false">V107</f>
        <v>2017</v>
      </c>
      <c r="W119" s="132" t="n">
        <f aca="false">W107</f>
        <v>2018</v>
      </c>
      <c r="X119" s="132" t="n">
        <f aca="false">X107</f>
        <v>2019</v>
      </c>
      <c r="Y119" s="132" t="n">
        <f aca="false">Y107</f>
        <v>2020</v>
      </c>
      <c r="Z119" s="89"/>
      <c r="AA119" s="96" t="n">
        <f aca="false">SUM(F119:Y119)</f>
        <v>40210</v>
      </c>
      <c r="AB119" s="97" t="n">
        <f aca="false">AA119*$C$60</f>
        <v>20105</v>
      </c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  <c r="EG119" s="89"/>
      <c r="EH119" s="89"/>
      <c r="EI119" s="89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  <c r="IS119" s="89"/>
      <c r="IT119" s="89"/>
      <c r="IU119" s="89"/>
      <c r="IV119" s="89"/>
      <c r="IW119" s="89"/>
    </row>
    <row r="120" customFormat="false" ht="12.75" hidden="false" customHeight="false" outlineLevel="0" collapsed="false">
      <c r="A120" s="131" t="s">
        <v>161</v>
      </c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96" t="n">
        <f aca="false">SUM(F120:Y120)</f>
        <v>0</v>
      </c>
      <c r="AB120" s="97" t="n">
        <f aca="false">AA120*$C$60</f>
        <v>0</v>
      </c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  <c r="EG120" s="89"/>
      <c r="EH120" s="89"/>
      <c r="EI120" s="89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  <c r="IS120" s="89"/>
      <c r="IT120" s="89"/>
      <c r="IU120" s="89"/>
      <c r="IV120" s="89"/>
      <c r="IW120" s="89"/>
    </row>
    <row r="121" customFormat="false" ht="12.75" hidden="false" customHeight="false" outlineLevel="0" collapsed="false">
      <c r="A121" s="163" t="str">
        <f aca="false">A64</f>
        <v>EBITDA</v>
      </c>
      <c r="B121" s="89"/>
      <c r="C121" s="89"/>
      <c r="D121" s="89"/>
      <c r="E121" s="89"/>
      <c r="F121" s="137" t="n">
        <f aca="false">F39</f>
        <v>19724</v>
      </c>
      <c r="G121" s="137" t="n">
        <f aca="false">G39</f>
        <v>7290</v>
      </c>
      <c r="H121" s="137" t="n">
        <f aca="false">H39</f>
        <v>7359</v>
      </c>
      <c r="I121" s="137" t="n">
        <f aca="false">I39</f>
        <v>7551</v>
      </c>
      <c r="J121" s="137" t="n">
        <f aca="false">J39</f>
        <v>9684.00710875222</v>
      </c>
      <c r="K121" s="137" t="n">
        <f aca="false">K39</f>
        <v>10145.0035032585</v>
      </c>
      <c r="L121" s="137" t="n">
        <f aca="false">L39</f>
        <v>10336.8352182936</v>
      </c>
      <c r="M121" s="137" t="n">
        <f aca="false">M39</f>
        <v>10480.3068938362</v>
      </c>
      <c r="N121" s="137" t="n">
        <f aca="false">N39</f>
        <v>10627.6523046186</v>
      </c>
      <c r="O121" s="137" t="n">
        <f aca="false">O39</f>
        <v>10778.976041492</v>
      </c>
      <c r="P121" s="137" t="n">
        <f aca="false">P39</f>
        <v>10940.1414258451</v>
      </c>
      <c r="Q121" s="137" t="n">
        <f aca="false">Q39</f>
        <v>11105.81944096</v>
      </c>
      <c r="R121" s="137" t="n">
        <f aca="false">R39</f>
        <v>11276.1364404981</v>
      </c>
      <c r="S121" s="137" t="n">
        <f aca="false">S39</f>
        <v>11451.2223160234</v>
      </c>
      <c r="T121" s="137" t="n">
        <f aca="false">T39</f>
        <v>11629.6148882809</v>
      </c>
      <c r="U121" s="137" t="n">
        <f aca="false">U39</f>
        <v>11811.7945478553</v>
      </c>
      <c r="V121" s="137" t="n">
        <f aca="false">V39</f>
        <v>11999.0752378978</v>
      </c>
      <c r="W121" s="137" t="n">
        <f aca="false">W39</f>
        <v>12191.5997872614</v>
      </c>
      <c r="X121" s="137" t="n">
        <f aca="false">X39</f>
        <v>12389.5150240073</v>
      </c>
      <c r="Y121" s="137" t="n">
        <f aca="false">Y39</f>
        <v>12592.971887382</v>
      </c>
      <c r="Z121" s="89"/>
      <c r="AA121" s="96" t="n">
        <f aca="false">SUM(F121:Y121)</f>
        <v>221364.672066262</v>
      </c>
      <c r="AB121" s="97" t="n">
        <f aca="false">AA121*$C$60</f>
        <v>110682.336033131</v>
      </c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  <c r="EG121" s="89"/>
      <c r="EH121" s="89"/>
      <c r="EI121" s="89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  <c r="IS121" s="89"/>
      <c r="IT121" s="89"/>
      <c r="IU121" s="89"/>
      <c r="IV121" s="89"/>
      <c r="IW121" s="89"/>
    </row>
    <row r="122" customFormat="false" ht="12.75" hidden="false" customHeight="false" outlineLevel="0" collapsed="false">
      <c r="A122" s="89" t="s">
        <v>162</v>
      </c>
      <c r="B122" s="89"/>
      <c r="C122" s="89"/>
      <c r="D122" s="89"/>
      <c r="E122" s="89"/>
      <c r="F122" s="137" t="n">
        <f aca="false">-F115</f>
        <v>-25852.6561475423</v>
      </c>
      <c r="G122" s="137" t="n">
        <f aca="false">-G115</f>
        <v>-41364.2498360677</v>
      </c>
      <c r="H122" s="137" t="n">
        <f aca="false">-H115</f>
        <v>-24818.5499016406</v>
      </c>
      <c r="I122" s="137" t="n">
        <f aca="false">-I115</f>
        <v>-14891.1299409844</v>
      </c>
      <c r="J122" s="137" t="n">
        <f aca="false">-J115</f>
        <v>-14891.1299409844</v>
      </c>
      <c r="K122" s="137" t="n">
        <f aca="false">-K115</f>
        <v>-7445.56497049219</v>
      </c>
      <c r="L122" s="137" t="n">
        <f aca="false">-L115</f>
        <v>-0</v>
      </c>
      <c r="M122" s="137" t="n">
        <f aca="false">-M115</f>
        <v>-0</v>
      </c>
      <c r="N122" s="137" t="n">
        <f aca="false">-N115</f>
        <v>-0</v>
      </c>
      <c r="O122" s="137" t="n">
        <f aca="false">-O115</f>
        <v>-0</v>
      </c>
      <c r="P122" s="137" t="n">
        <f aca="false">-P115</f>
        <v>-0</v>
      </c>
      <c r="Q122" s="137" t="n">
        <f aca="false">-Q115</f>
        <v>-0</v>
      </c>
      <c r="R122" s="137" t="n">
        <f aca="false">-R115</f>
        <v>-0</v>
      </c>
      <c r="S122" s="137" t="n">
        <f aca="false">-S115</f>
        <v>-0</v>
      </c>
      <c r="T122" s="137" t="n">
        <f aca="false">-T115</f>
        <v>-0</v>
      </c>
      <c r="U122" s="137" t="n">
        <f aca="false">-U115</f>
        <v>-0</v>
      </c>
      <c r="V122" s="137" t="n">
        <f aca="false">-V115</f>
        <v>-0</v>
      </c>
      <c r="W122" s="137" t="n">
        <f aca="false">-W115</f>
        <v>-0</v>
      </c>
      <c r="X122" s="137" t="n">
        <f aca="false">-X115</f>
        <v>-0</v>
      </c>
      <c r="Y122" s="137" t="n">
        <f aca="false">-Y115</f>
        <v>-0</v>
      </c>
      <c r="Z122" s="89"/>
      <c r="AA122" s="96" t="n">
        <f aca="false">SUM(F122:Y122)</f>
        <v>-129263.280737712</v>
      </c>
      <c r="AB122" s="97" t="n">
        <f aca="false">AA122*$C$60</f>
        <v>-64631.6403688558</v>
      </c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  <c r="EG122" s="89"/>
      <c r="EH122" s="89"/>
      <c r="EI122" s="89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  <c r="IS122" s="89"/>
      <c r="IT122" s="89"/>
      <c r="IU122" s="89"/>
      <c r="IV122" s="89"/>
      <c r="IW122" s="89"/>
    </row>
    <row r="123" customFormat="false" ht="12.75" hidden="false" customHeight="false" outlineLevel="0" collapsed="false">
      <c r="A123" s="89" t="s">
        <v>163</v>
      </c>
      <c r="B123" s="89"/>
      <c r="C123" s="89"/>
      <c r="D123" s="89"/>
      <c r="E123" s="89"/>
      <c r="F123" s="164" t="n">
        <f aca="false">-F46</f>
        <v>-4931</v>
      </c>
      <c r="G123" s="164" t="n">
        <f aca="false">-G46</f>
        <v>-1822.5</v>
      </c>
      <c r="H123" s="164" t="n">
        <f aca="false">-H46</f>
        <v>-1839.75</v>
      </c>
      <c r="I123" s="164" t="n">
        <f aca="false">-I46</f>
        <v>-1887.75</v>
      </c>
      <c r="J123" s="164" t="n">
        <f aca="false">-J46</f>
        <v>-2421.00177718805</v>
      </c>
      <c r="K123" s="164" t="n">
        <f aca="false">-K46</f>
        <v>-2536.25087581462</v>
      </c>
      <c r="L123" s="164" t="n">
        <f aca="false">-L46</f>
        <v>-2584.2088045734</v>
      </c>
      <c r="M123" s="164" t="n">
        <f aca="false">-M46</f>
        <v>-2620.07672345906</v>
      </c>
      <c r="N123" s="164" t="n">
        <f aca="false">-N46</f>
        <v>-2656.91307615464</v>
      </c>
      <c r="O123" s="164" t="n">
        <f aca="false">-O46</f>
        <v>-2694.744010373</v>
      </c>
      <c r="P123" s="164" t="n">
        <f aca="false">-P46</f>
        <v>-2735.03535646126</v>
      </c>
      <c r="Q123" s="164" t="n">
        <f aca="false">-Q46</f>
        <v>-2776.45486024</v>
      </c>
      <c r="R123" s="164" t="n">
        <f aca="false">-R46</f>
        <v>-2819.03411012454</v>
      </c>
      <c r="S123" s="164" t="n">
        <f aca="false">-S46</f>
        <v>-2862.80557900584</v>
      </c>
      <c r="T123" s="164" t="n">
        <f aca="false">-T46</f>
        <v>-2907.40372207023</v>
      </c>
      <c r="U123" s="164" t="n">
        <f aca="false">-U46</f>
        <v>-2952.94863696383</v>
      </c>
      <c r="V123" s="164" t="n">
        <f aca="false">-V46</f>
        <v>-2999.76880947445</v>
      </c>
      <c r="W123" s="164" t="n">
        <f aca="false">-W46</f>
        <v>-3047.89994681536</v>
      </c>
      <c r="X123" s="164" t="n">
        <f aca="false">-X46</f>
        <v>-3097.37875600182</v>
      </c>
      <c r="Y123" s="164" t="n">
        <f aca="false">-Y46</f>
        <v>-3148.2429718455</v>
      </c>
      <c r="Z123" s="89"/>
      <c r="AA123" s="96" t="n">
        <f aca="false">SUM(F123:Y123)</f>
        <v>-55341.1680165656</v>
      </c>
      <c r="AB123" s="97" t="n">
        <f aca="false">AA123*$C$60</f>
        <v>-27670.5840082828</v>
      </c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  <c r="DD123" s="89"/>
      <c r="DE123" s="89"/>
      <c r="DF123" s="89"/>
      <c r="DG123" s="89"/>
      <c r="DH123" s="89"/>
      <c r="DI123" s="89"/>
      <c r="DJ123" s="89"/>
      <c r="DK123" s="89"/>
      <c r="DL123" s="89"/>
      <c r="DM123" s="89"/>
      <c r="DN123" s="89"/>
      <c r="DO123" s="89"/>
      <c r="DP123" s="89"/>
      <c r="DQ123" s="89"/>
      <c r="DR123" s="89"/>
      <c r="DS123" s="89"/>
      <c r="DT123" s="89"/>
      <c r="DU123" s="89"/>
      <c r="DV123" s="89"/>
      <c r="DW123" s="89"/>
      <c r="DX123" s="89"/>
      <c r="DY123" s="89"/>
      <c r="DZ123" s="89"/>
      <c r="EA123" s="89"/>
      <c r="EB123" s="89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  <c r="IS123" s="89"/>
      <c r="IT123" s="89"/>
      <c r="IU123" s="89"/>
      <c r="IV123" s="89"/>
      <c r="IW123" s="89"/>
    </row>
    <row r="124" customFormat="false" ht="12.75" hidden="false" customHeight="false" outlineLevel="0" collapsed="false">
      <c r="A124" s="89" t="s">
        <v>164</v>
      </c>
      <c r="B124" s="89"/>
      <c r="C124" s="89"/>
      <c r="D124" s="89"/>
      <c r="E124" s="89"/>
      <c r="F124" s="137" t="n">
        <f aca="false">SUM(F121:F123)</f>
        <v>-11059.6561475423</v>
      </c>
      <c r="G124" s="137" t="n">
        <f aca="false">SUM(G121:G123)</f>
        <v>-35896.7498360677</v>
      </c>
      <c r="H124" s="137" t="n">
        <f aca="false">SUM(H121:H123)</f>
        <v>-19299.2999016406</v>
      </c>
      <c r="I124" s="137" t="n">
        <f aca="false">SUM(I121:I123)</f>
        <v>-9227.87994098437</v>
      </c>
      <c r="J124" s="137" t="n">
        <f aca="false">SUM(J121:J123)</f>
        <v>-7628.12460942021</v>
      </c>
      <c r="K124" s="137" t="n">
        <f aca="false">SUM(K121:K123)</f>
        <v>163.187656951667</v>
      </c>
      <c r="L124" s="137" t="n">
        <f aca="false">SUM(L121:L123)</f>
        <v>7752.6264137202</v>
      </c>
      <c r="M124" s="137" t="n">
        <f aca="false">SUM(M121:M123)</f>
        <v>7860.23017037719</v>
      </c>
      <c r="N124" s="137" t="n">
        <f aca="false">SUM(N121:N123)</f>
        <v>7970.73922846392</v>
      </c>
      <c r="O124" s="137" t="n">
        <f aca="false">SUM(O121:O123)</f>
        <v>8084.232031119</v>
      </c>
      <c r="P124" s="137" t="n">
        <f aca="false">SUM(P121:P123)</f>
        <v>8205.10606938379</v>
      </c>
      <c r="Q124" s="137" t="n">
        <f aca="false">SUM(Q121:Q123)</f>
        <v>8329.36458071999</v>
      </c>
      <c r="R124" s="137" t="n">
        <f aca="false">SUM(R121:R123)</f>
        <v>8457.10233037361</v>
      </c>
      <c r="S124" s="137" t="n">
        <f aca="false">SUM(S121:S123)</f>
        <v>8588.41673701753</v>
      </c>
      <c r="T124" s="137" t="n">
        <f aca="false">SUM(T121:T123)</f>
        <v>8722.21116621069</v>
      </c>
      <c r="U124" s="137" t="n">
        <f aca="false">SUM(U121:U123)</f>
        <v>8858.84591089148</v>
      </c>
      <c r="V124" s="137" t="n">
        <f aca="false">SUM(V121:V123)</f>
        <v>8999.30642842334</v>
      </c>
      <c r="W124" s="137" t="n">
        <f aca="false">SUM(W121:W123)</f>
        <v>9143.69984044608</v>
      </c>
      <c r="X124" s="137" t="n">
        <f aca="false">SUM(X121:X123)</f>
        <v>9292.13626800547</v>
      </c>
      <c r="Y124" s="137" t="n">
        <f aca="false">SUM(Y121:Y123)</f>
        <v>9444.72891553651</v>
      </c>
      <c r="Z124" s="89"/>
      <c r="AA124" s="96" t="n">
        <f aca="false">SUM(F124:Y124)</f>
        <v>36760.2233119852</v>
      </c>
      <c r="AB124" s="97" t="n">
        <f aca="false">AA124*$C$60</f>
        <v>18380.1116559926</v>
      </c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  <c r="EG124" s="89"/>
      <c r="EH124" s="89"/>
      <c r="EI124" s="89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  <c r="IS124" s="89"/>
      <c r="IT124" s="89"/>
      <c r="IU124" s="89"/>
      <c r="IV124" s="89"/>
      <c r="IW124" s="89"/>
    </row>
    <row r="125" customFormat="false" ht="12.75" hidden="false" customHeight="false" outlineLevel="0" collapsed="false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96" t="n">
        <f aca="false">SUM(F125:Y125)</f>
        <v>0</v>
      </c>
      <c r="AB125" s="97" t="n">
        <f aca="false">AA125*$C$60</f>
        <v>0</v>
      </c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  <c r="EG125" s="89"/>
      <c r="EH125" s="89"/>
      <c r="EI125" s="89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  <c r="IS125" s="89"/>
      <c r="IT125" s="89"/>
      <c r="IU125" s="89"/>
      <c r="IV125" s="89"/>
      <c r="IW125" s="89"/>
    </row>
    <row r="126" customFormat="false" ht="12.75" hidden="false" customHeight="false" outlineLevel="0" collapsed="false">
      <c r="A126" s="89" t="s">
        <v>165</v>
      </c>
      <c r="B126" s="89"/>
      <c r="C126" s="165" t="n">
        <f aca="false">C51</f>
        <v>0.05</v>
      </c>
      <c r="D126" s="89"/>
      <c r="E126" s="89"/>
      <c r="F126" s="137" t="n">
        <f aca="false">-F124*$C$126</f>
        <v>552.982807377116</v>
      </c>
      <c r="G126" s="137" t="n">
        <f aca="false">-G124*$C$126</f>
        <v>1794.83749180339</v>
      </c>
      <c r="H126" s="137" t="n">
        <f aca="false">-H124*$C$126</f>
        <v>964.964995082031</v>
      </c>
      <c r="I126" s="137" t="n">
        <f aca="false">-I124*$C$126</f>
        <v>461.393997049219</v>
      </c>
      <c r="J126" s="137" t="n">
        <f aca="false">-J124*$C$126</f>
        <v>381.406230471011</v>
      </c>
      <c r="K126" s="137" t="n">
        <f aca="false">-K124*$C$126</f>
        <v>-8.15938284758333</v>
      </c>
      <c r="L126" s="137" t="n">
        <f aca="false">-L124*$C$126</f>
        <v>-387.63132068601</v>
      </c>
      <c r="M126" s="137" t="n">
        <f aca="false">-M124*$C$126</f>
        <v>-393.011508518859</v>
      </c>
      <c r="N126" s="137" t="n">
        <f aca="false">-N124*$C$126</f>
        <v>-398.536961423196</v>
      </c>
      <c r="O126" s="137" t="n">
        <f aca="false">-O124*$C$126</f>
        <v>-404.21160155595</v>
      </c>
      <c r="P126" s="137" t="n">
        <f aca="false">-P124*$C$126</f>
        <v>-410.255303469189</v>
      </c>
      <c r="Q126" s="137" t="n">
        <f aca="false">-Q124*$C$126</f>
        <v>-416.468229036</v>
      </c>
      <c r="R126" s="137" t="n">
        <f aca="false">-R124*$C$126</f>
        <v>-422.85511651868</v>
      </c>
      <c r="S126" s="137" t="n">
        <f aca="false">-S124*$C$126</f>
        <v>-429.420836850876</v>
      </c>
      <c r="T126" s="137" t="n">
        <f aca="false">-T124*$C$126</f>
        <v>-436.110558310534</v>
      </c>
      <c r="U126" s="137" t="n">
        <f aca="false">-U124*$C$126</f>
        <v>-442.942295544574</v>
      </c>
      <c r="V126" s="137" t="n">
        <f aca="false">-V124*$C$126</f>
        <v>-449.965321421167</v>
      </c>
      <c r="W126" s="137" t="n">
        <f aca="false">-W124*$C$126</f>
        <v>-457.184992022304</v>
      </c>
      <c r="X126" s="137" t="n">
        <f aca="false">-X124*$C$126</f>
        <v>-464.606813400273</v>
      </c>
      <c r="Y126" s="137" t="n">
        <f aca="false">-Y124*$C$126</f>
        <v>-472.236445776826</v>
      </c>
      <c r="Z126" s="89"/>
      <c r="AA126" s="96" t="n">
        <f aca="false">SUM(F126:Y126)</f>
        <v>-1838.01116559926</v>
      </c>
      <c r="AB126" s="97" t="n">
        <f aca="false">AA126*$C$60</f>
        <v>-919.005582799631</v>
      </c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  <c r="EG126" s="89"/>
      <c r="EH126" s="89"/>
      <c r="EI126" s="89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  <c r="IS126" s="89"/>
      <c r="IT126" s="89"/>
      <c r="IU126" s="89"/>
      <c r="IV126" s="89"/>
      <c r="IW126" s="89"/>
    </row>
    <row r="127" customFormat="false" ht="12.75" hidden="false" customHeight="false" outlineLevel="0" collapsed="false">
      <c r="A127" s="89" t="s">
        <v>166</v>
      </c>
      <c r="B127" s="89"/>
      <c r="C127" s="165" t="n">
        <f aca="false">C52</f>
        <v>0.35</v>
      </c>
      <c r="D127" s="89"/>
      <c r="E127" s="89"/>
      <c r="F127" s="137" t="n">
        <f aca="false">-(F124+F126)*$C$127</f>
        <v>3677.33566905782</v>
      </c>
      <c r="G127" s="137" t="n">
        <f aca="false">-(G124+G126)*$C$127</f>
        <v>11935.6693204925</v>
      </c>
      <c r="H127" s="137" t="n">
        <f aca="false">-(H124+H126)*$C$127</f>
        <v>6417.0172172955</v>
      </c>
      <c r="I127" s="137" t="n">
        <f aca="false">-(I124+I126)*$C$127</f>
        <v>3068.2700803773</v>
      </c>
      <c r="J127" s="137" t="n">
        <f aca="false">-(J124+J126)*$C$127</f>
        <v>2536.35143263222</v>
      </c>
      <c r="K127" s="137" t="n">
        <f aca="false">-(K124+K126)*$C$127</f>
        <v>-54.2598959364292</v>
      </c>
      <c r="L127" s="137" t="n">
        <f aca="false">-(L124+L126)*$C$127</f>
        <v>-2577.74828256197</v>
      </c>
      <c r="M127" s="137" t="n">
        <f aca="false">-(M124+M126)*$C$127</f>
        <v>-2613.52653165041</v>
      </c>
      <c r="N127" s="137" t="n">
        <f aca="false">-(N124+N126)*$C$127</f>
        <v>-2650.27079346425</v>
      </c>
      <c r="O127" s="137" t="n">
        <f aca="false">-(O124+O126)*$C$127</f>
        <v>-2688.00715034707</v>
      </c>
      <c r="P127" s="137" t="n">
        <f aca="false">-(P124+P126)*$C$127</f>
        <v>-2728.19776807011</v>
      </c>
      <c r="Q127" s="137" t="n">
        <f aca="false">-(Q124+Q126)*$C$127</f>
        <v>-2769.5137230894</v>
      </c>
      <c r="R127" s="137" t="n">
        <f aca="false">-(R124+R126)*$C$127</f>
        <v>-2811.98652484923</v>
      </c>
      <c r="S127" s="137" t="n">
        <f aca="false">-(S124+S126)*$C$127</f>
        <v>-2855.64856505833</v>
      </c>
      <c r="T127" s="137" t="n">
        <f aca="false">-(T124+T126)*$C$127</f>
        <v>-2900.13521276505</v>
      </c>
      <c r="U127" s="137" t="n">
        <f aca="false">-(U124+U126)*$C$127</f>
        <v>-2945.56626537142</v>
      </c>
      <c r="V127" s="137" t="n">
        <f aca="false">-(V124+V126)*$C$127</f>
        <v>-2992.26938745076</v>
      </c>
      <c r="W127" s="137" t="n">
        <f aca="false">-(W124+W126)*$C$127</f>
        <v>-3040.28019694832</v>
      </c>
      <c r="X127" s="137" t="n">
        <f aca="false">-(X124+X126)*$C$127</f>
        <v>-3089.63530911182</v>
      </c>
      <c r="Y127" s="137" t="n">
        <f aca="false">-(Y124+Y126)*$C$127</f>
        <v>-3140.37236441589</v>
      </c>
      <c r="Z127" s="89"/>
      <c r="AA127" s="96" t="n">
        <f aca="false">SUM(F127:Y127)</f>
        <v>-12222.7742512351</v>
      </c>
      <c r="AB127" s="97" t="n">
        <f aca="false">AA127*$C$60</f>
        <v>-6111.38712561755</v>
      </c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  <c r="EG127" s="89"/>
      <c r="EH127" s="89"/>
      <c r="EI127" s="89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  <c r="IS127" s="89"/>
      <c r="IT127" s="89"/>
      <c r="IU127" s="89"/>
      <c r="IV127" s="89"/>
      <c r="IW127" s="89"/>
    </row>
    <row r="128" customFormat="false" ht="12.75" hidden="false" customHeight="false" outlineLevel="0" collapsed="false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96" t="n">
        <f aca="false">SUM(F128:Y128)</f>
        <v>0</v>
      </c>
      <c r="AB128" s="97" t="n">
        <f aca="false">AA128*$C$60</f>
        <v>0</v>
      </c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  <c r="DD128" s="89"/>
      <c r="DE128" s="89"/>
      <c r="DF128" s="89"/>
      <c r="DG128" s="89"/>
      <c r="DH128" s="89"/>
      <c r="DI128" s="89"/>
      <c r="DJ128" s="89"/>
      <c r="DK128" s="89"/>
      <c r="DL128" s="89"/>
      <c r="DM128" s="89"/>
      <c r="DN128" s="89"/>
      <c r="DO128" s="89"/>
      <c r="DP128" s="89"/>
      <c r="DQ128" s="89"/>
      <c r="DR128" s="89"/>
      <c r="DS128" s="89"/>
      <c r="DT128" s="89"/>
      <c r="DU128" s="89"/>
      <c r="DV128" s="89"/>
      <c r="DW128" s="89"/>
      <c r="DX128" s="89"/>
      <c r="DY128" s="89"/>
      <c r="DZ128" s="89"/>
      <c r="EA128" s="89"/>
      <c r="EB128" s="89"/>
      <c r="EC128" s="89"/>
      <c r="ED128" s="89"/>
      <c r="EE128" s="89"/>
      <c r="EF128" s="89"/>
      <c r="EG128" s="89"/>
      <c r="EH128" s="89"/>
      <c r="EI128" s="89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  <c r="IS128" s="89"/>
      <c r="IT128" s="89"/>
      <c r="IU128" s="89"/>
      <c r="IV128" s="89"/>
      <c r="IW128" s="89"/>
    </row>
    <row r="129" customFormat="false" ht="12.75" hidden="false" customHeight="false" outlineLevel="0" collapsed="false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96" t="n">
        <f aca="false">SUM(F129:Y129)</f>
        <v>0</v>
      </c>
      <c r="AB129" s="97" t="n">
        <f aca="false">AA129*$C$60</f>
        <v>0</v>
      </c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  <c r="EG129" s="89"/>
      <c r="EH129" s="89"/>
      <c r="EI129" s="89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  <c r="IS129" s="89"/>
      <c r="IT129" s="89"/>
      <c r="IU129" s="89"/>
      <c r="IV129" s="89"/>
      <c r="IW129" s="89"/>
    </row>
    <row r="130" customFormat="false" ht="12.75" hidden="false" customHeight="false" outlineLevel="0" collapsed="false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96" t="n">
        <f aca="false">SUM(F130:Y130)</f>
        <v>0</v>
      </c>
      <c r="AB130" s="97" t="n">
        <f aca="false">AA130*$C$60</f>
        <v>0</v>
      </c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  <c r="EG130" s="89"/>
      <c r="EH130" s="89"/>
      <c r="EI130" s="89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  <c r="IS130" s="89"/>
      <c r="IT130" s="89"/>
      <c r="IU130" s="89"/>
      <c r="IV130" s="89"/>
      <c r="IW130" s="89"/>
    </row>
    <row r="131" customFormat="false" ht="12.75" hidden="false" customHeight="false" outlineLevel="0" collapsed="false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96" t="n">
        <f aca="false">SUM(F131:Y131)</f>
        <v>0</v>
      </c>
      <c r="AB131" s="97" t="n">
        <f aca="false">AA131*$C$60</f>
        <v>0</v>
      </c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  <c r="EG131" s="89"/>
      <c r="EH131" s="89"/>
      <c r="EI131" s="89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  <c r="IS131" s="89"/>
      <c r="IT131" s="89"/>
      <c r="IU131" s="89"/>
      <c r="IV131" s="89"/>
      <c r="IW131" s="89"/>
    </row>
    <row r="132" customFormat="false" ht="12.75" hidden="false" customHeight="false" outlineLevel="0" collapsed="false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96" t="n">
        <f aca="false">SUM(F132:Y132)</f>
        <v>0</v>
      </c>
      <c r="AB132" s="97" t="n">
        <f aca="false">AA132*$C$60</f>
        <v>0</v>
      </c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  <c r="EG132" s="89"/>
      <c r="EH132" s="89"/>
      <c r="EI132" s="89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  <c r="IS132" s="89"/>
      <c r="IT132" s="89"/>
      <c r="IU132" s="89"/>
      <c r="IV132" s="89"/>
      <c r="IW132" s="89"/>
    </row>
    <row r="133" customFormat="false" ht="12.75" hidden="false" customHeight="false" outlineLevel="0" collapsed="false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96" t="n">
        <f aca="false">SUM(F133:Y133)</f>
        <v>0</v>
      </c>
      <c r="AB133" s="97" t="n">
        <f aca="false">AA133*$C$60</f>
        <v>0</v>
      </c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</row>
    <row r="134" customFormat="false" ht="12.75" hidden="false" customHeight="false" outlineLevel="0" collapsed="false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96" t="n">
        <f aca="false">SUM(F134:Y134)</f>
        <v>0</v>
      </c>
      <c r="AB134" s="97" t="n">
        <f aca="false">AA134</f>
        <v>0</v>
      </c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  <c r="DY134" s="89"/>
      <c r="DZ134" s="89"/>
      <c r="EA134" s="89"/>
      <c r="EB134" s="89"/>
      <c r="EC134" s="89"/>
      <c r="ED134" s="89"/>
      <c r="EE134" s="89"/>
      <c r="EF134" s="89"/>
      <c r="EG134" s="89"/>
      <c r="EH134" s="89"/>
      <c r="EI134" s="89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  <c r="IS134" s="89"/>
      <c r="IT134" s="89"/>
      <c r="IU134" s="89"/>
      <c r="IV134" s="89"/>
      <c r="IW134" s="89"/>
    </row>
    <row r="135" customFormat="false" ht="13.5" hidden="false" customHeight="false" outlineLevel="0" collapsed="false">
      <c r="A135" s="156" t="s">
        <v>167</v>
      </c>
      <c r="B135" s="89"/>
      <c r="C135" s="89"/>
      <c r="D135" s="89"/>
      <c r="E135" s="89"/>
      <c r="F135" s="132" t="n">
        <f aca="false">F119</f>
        <v>2001</v>
      </c>
      <c r="G135" s="132" t="n">
        <f aca="false">G119</f>
        <v>2002</v>
      </c>
      <c r="H135" s="132" t="n">
        <f aca="false">H119</f>
        <v>2003</v>
      </c>
      <c r="I135" s="132" t="n">
        <f aca="false">I119</f>
        <v>2004</v>
      </c>
      <c r="J135" s="132" t="n">
        <f aca="false">J119</f>
        <v>2005</v>
      </c>
      <c r="K135" s="132" t="n">
        <f aca="false">K119</f>
        <v>2006</v>
      </c>
      <c r="L135" s="132" t="n">
        <f aca="false">L119</f>
        <v>2007</v>
      </c>
      <c r="M135" s="132" t="n">
        <f aca="false">M119</f>
        <v>2008</v>
      </c>
      <c r="N135" s="132" t="n">
        <f aca="false">N119</f>
        <v>2009</v>
      </c>
      <c r="O135" s="132" t="n">
        <f aca="false">O119</f>
        <v>2010</v>
      </c>
      <c r="P135" s="132" t="n">
        <f aca="false">P119</f>
        <v>2011</v>
      </c>
      <c r="Q135" s="132" t="n">
        <f aca="false">Q119</f>
        <v>2012</v>
      </c>
      <c r="R135" s="132" t="n">
        <f aca="false">R119</f>
        <v>2013</v>
      </c>
      <c r="S135" s="132" t="n">
        <f aca="false">S119</f>
        <v>2014</v>
      </c>
      <c r="T135" s="132" t="n">
        <f aca="false">T119</f>
        <v>2015</v>
      </c>
      <c r="U135" s="132" t="n">
        <f aca="false">U119</f>
        <v>2016</v>
      </c>
      <c r="V135" s="132" t="n">
        <f aca="false">V119</f>
        <v>2017</v>
      </c>
      <c r="W135" s="132" t="n">
        <f aca="false">W119</f>
        <v>2018</v>
      </c>
      <c r="X135" s="132" t="n">
        <f aca="false">X119</f>
        <v>2019</v>
      </c>
      <c r="Y135" s="132" t="n">
        <f aca="false">Y119</f>
        <v>2020</v>
      </c>
      <c r="Z135" s="89"/>
      <c r="AA135" s="96" t="n">
        <f aca="false">SUM(F135:Y135)</f>
        <v>40210</v>
      </c>
      <c r="AB135" s="97" t="n">
        <f aca="false">AA135</f>
        <v>40210</v>
      </c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  <c r="EG135" s="89"/>
      <c r="EH135" s="89"/>
      <c r="EI135" s="89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  <c r="IS135" s="89"/>
      <c r="IT135" s="89"/>
      <c r="IU135" s="89"/>
      <c r="IV135" s="89"/>
      <c r="IW135" s="89"/>
    </row>
    <row r="136" customFormat="false" ht="12.75" hidden="false" customHeight="false" outlineLevel="0" collapsed="false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96" t="n">
        <f aca="false">SUM(F136:Y136)</f>
        <v>0</v>
      </c>
      <c r="AB136" s="97" t="n">
        <f aca="false">AA136</f>
        <v>0</v>
      </c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  <c r="EG136" s="89"/>
      <c r="EH136" s="89"/>
      <c r="EI136" s="89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  <c r="IS136" s="89"/>
      <c r="IT136" s="89"/>
      <c r="IU136" s="89"/>
      <c r="IV136" s="89"/>
      <c r="IW136" s="89"/>
    </row>
    <row r="137" customFormat="false" ht="12.75" hidden="false" customHeight="false" outlineLevel="0" collapsed="false">
      <c r="A137" s="89" t="s">
        <v>168</v>
      </c>
      <c r="B137" s="89"/>
      <c r="C137" s="89"/>
      <c r="D137" s="89"/>
      <c r="E137" s="89"/>
      <c r="F137" s="167" t="n">
        <v>0</v>
      </c>
      <c r="G137" s="167" t="n">
        <v>0</v>
      </c>
      <c r="H137" s="167" t="n">
        <v>0</v>
      </c>
      <c r="I137" s="167" t="n">
        <v>0</v>
      </c>
      <c r="J137" s="167" t="n">
        <v>0</v>
      </c>
      <c r="K137" s="167" t="n">
        <v>0</v>
      </c>
      <c r="L137" s="167" t="n">
        <v>0</v>
      </c>
      <c r="M137" s="167" t="n">
        <v>0</v>
      </c>
      <c r="N137" s="167" t="n">
        <v>0</v>
      </c>
      <c r="O137" s="167" t="n">
        <v>0</v>
      </c>
      <c r="P137" s="167" t="n">
        <v>0</v>
      </c>
      <c r="Q137" s="167" t="n">
        <v>0</v>
      </c>
      <c r="R137" s="167" t="n">
        <v>0</v>
      </c>
      <c r="S137" s="167" t="n">
        <v>0</v>
      </c>
      <c r="T137" s="167" t="n">
        <v>0</v>
      </c>
      <c r="U137" s="167" t="n">
        <v>0</v>
      </c>
      <c r="V137" s="167" t="n">
        <v>0</v>
      </c>
      <c r="W137" s="167" t="n">
        <v>0</v>
      </c>
      <c r="X137" s="167" t="n">
        <v>0</v>
      </c>
      <c r="Y137" s="167" t="n">
        <v>0</v>
      </c>
      <c r="Z137" s="89"/>
      <c r="AA137" s="96" t="n">
        <f aca="false">SUM(F137:Y137)</f>
        <v>0</v>
      </c>
      <c r="AB137" s="97" t="n">
        <f aca="false">AA137</f>
        <v>0</v>
      </c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  <c r="EG137" s="89"/>
      <c r="EH137" s="89"/>
      <c r="EI137" s="89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  <c r="IS137" s="89"/>
      <c r="IT137" s="89"/>
      <c r="IU137" s="89"/>
      <c r="IV137" s="89"/>
      <c r="IW137" s="89"/>
    </row>
    <row r="138" customFormat="false" ht="12.75" hidden="false" customHeight="false" outlineLevel="0" collapsed="false">
      <c r="A138" s="89" t="s">
        <v>169</v>
      </c>
      <c r="B138" s="89"/>
      <c r="C138" s="89"/>
      <c r="D138" s="89"/>
      <c r="E138" s="89"/>
      <c r="F138" s="164" t="n">
        <f aca="false">SUM(F33:F35)</f>
        <v>307</v>
      </c>
      <c r="G138" s="164" t="n">
        <f aca="false">SUM(G33:G35)</f>
        <v>314</v>
      </c>
      <c r="H138" s="164" t="n">
        <f aca="false">SUM(H33:H35)</f>
        <v>321</v>
      </c>
      <c r="I138" s="164" t="n">
        <f aca="false">SUM(I33:I35)</f>
        <v>329</v>
      </c>
      <c r="J138" s="164" t="n">
        <f aca="false">SUM(J33:J35)</f>
        <v>337.883</v>
      </c>
      <c r="K138" s="164" t="n">
        <f aca="false">SUM(K33:K35)</f>
        <v>347.005841</v>
      </c>
      <c r="L138" s="164" t="n">
        <f aca="false">SUM(L33:L35)</f>
        <v>356.374998707</v>
      </c>
      <c r="M138" s="164" t="n">
        <f aca="false">SUM(M33:M35)</f>
        <v>365.997123672089</v>
      </c>
      <c r="N138" s="164" t="n">
        <f aca="false">SUM(N33:N35)</f>
        <v>375.879046011235</v>
      </c>
      <c r="O138" s="164" t="n">
        <f aca="false">SUM(O33:O35)</f>
        <v>386.027780253539</v>
      </c>
      <c r="P138" s="164" t="n">
        <f aca="false">SUM(P33:P35)</f>
        <v>396.836558100638</v>
      </c>
      <c r="Q138" s="164" t="n">
        <f aca="false">SUM(Q33:Q35)</f>
        <v>407.947981727455</v>
      </c>
      <c r="R138" s="164" t="n">
        <f aca="false">SUM(R33:R35)</f>
        <v>419.370525215824</v>
      </c>
      <c r="S138" s="164" t="n">
        <f aca="false">SUM(S33:S35)</f>
        <v>431.112899921867</v>
      </c>
      <c r="T138" s="164" t="n">
        <f aca="false">SUM(T33:T35)</f>
        <v>443.18406111968</v>
      </c>
      <c r="U138" s="164" t="n">
        <f aca="false">SUM(U33:U35)</f>
        <v>455.593214831031</v>
      </c>
      <c r="V138" s="164" t="n">
        <f aca="false">SUM(V33:V35)</f>
        <v>468.3498248463</v>
      </c>
      <c r="W138" s="164" t="n">
        <f aca="false">SUM(W33:W35)</f>
        <v>481.463619941996</v>
      </c>
      <c r="X138" s="164" t="n">
        <f aca="false">SUM(X33:X35)</f>
        <v>494.944601300372</v>
      </c>
      <c r="Y138" s="164" t="n">
        <f aca="false">SUM(Y33:Y35)</f>
        <v>508.803050136782</v>
      </c>
      <c r="Z138" s="89"/>
      <c r="AA138" s="96" t="n">
        <f aca="false">SUM(F138:Y138)</f>
        <v>7947.77412678581</v>
      </c>
      <c r="AB138" s="97" t="n">
        <f aca="false">AA138</f>
        <v>7947.77412678581</v>
      </c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  <c r="EG138" s="89"/>
      <c r="EH138" s="89"/>
      <c r="EI138" s="89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  <c r="IS138" s="89"/>
      <c r="IT138" s="89"/>
      <c r="IU138" s="89"/>
      <c r="IV138" s="89"/>
      <c r="IW138" s="89"/>
    </row>
    <row r="139" customFormat="false" ht="12.75" hidden="false" customHeight="false" outlineLevel="0" collapsed="false">
      <c r="A139" s="89" t="s">
        <v>170</v>
      </c>
      <c r="B139" s="89"/>
      <c r="C139" s="89"/>
      <c r="D139" s="89"/>
      <c r="E139" s="89"/>
      <c r="F139" s="137" t="n">
        <f aca="false">F137+F138</f>
        <v>307</v>
      </c>
      <c r="G139" s="137" t="n">
        <f aca="false">G137+G138</f>
        <v>314</v>
      </c>
      <c r="H139" s="137" t="n">
        <f aca="false">H137+H138</f>
        <v>321</v>
      </c>
      <c r="I139" s="137" t="n">
        <f aca="false">I137+I138</f>
        <v>329</v>
      </c>
      <c r="J139" s="137" t="n">
        <f aca="false">J137+J138</f>
        <v>337.883</v>
      </c>
      <c r="K139" s="137" t="n">
        <f aca="false">K137+K138</f>
        <v>347.005841</v>
      </c>
      <c r="L139" s="137" t="n">
        <f aca="false">L137+L138</f>
        <v>356.374998707</v>
      </c>
      <c r="M139" s="137" t="n">
        <f aca="false">M137+M138</f>
        <v>365.997123672089</v>
      </c>
      <c r="N139" s="137" t="n">
        <f aca="false">N137+N138</f>
        <v>375.879046011235</v>
      </c>
      <c r="O139" s="137" t="n">
        <f aca="false">O137+O138</f>
        <v>386.027780253539</v>
      </c>
      <c r="P139" s="137" t="n">
        <f aca="false">P137+P138</f>
        <v>396.836558100638</v>
      </c>
      <c r="Q139" s="137" t="n">
        <f aca="false">Q137+Q138</f>
        <v>407.947981727455</v>
      </c>
      <c r="R139" s="137" t="n">
        <f aca="false">R137+R138</f>
        <v>419.370525215824</v>
      </c>
      <c r="S139" s="137" t="n">
        <f aca="false">S137+S138</f>
        <v>431.112899921867</v>
      </c>
      <c r="T139" s="137" t="n">
        <f aca="false">T137+T138</f>
        <v>443.18406111968</v>
      </c>
      <c r="U139" s="137" t="n">
        <f aca="false">U137+U138</f>
        <v>455.593214831031</v>
      </c>
      <c r="V139" s="137" t="n">
        <f aca="false">V137+V138</f>
        <v>468.3498248463</v>
      </c>
      <c r="W139" s="137" t="n">
        <f aca="false">W137+W138</f>
        <v>481.463619941996</v>
      </c>
      <c r="X139" s="137" t="n">
        <f aca="false">X137+X138</f>
        <v>494.944601300372</v>
      </c>
      <c r="Y139" s="137" t="n">
        <f aca="false">Y137+Y138</f>
        <v>508.803050136782</v>
      </c>
      <c r="Z139" s="89"/>
      <c r="AA139" s="96" t="n">
        <f aca="false">SUM(F139:Y139)</f>
        <v>7947.77412678581</v>
      </c>
      <c r="AB139" s="97" t="n">
        <f aca="false">AA139</f>
        <v>7947.77412678581</v>
      </c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  <c r="EG139" s="89"/>
      <c r="EH139" s="89"/>
      <c r="EI139" s="89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  <c r="IS139" s="89"/>
      <c r="IT139" s="89"/>
      <c r="IU139" s="89"/>
      <c r="IV139" s="89"/>
      <c r="IW139" s="89"/>
    </row>
    <row r="140" customFormat="false" ht="12.75" hidden="false" customHeight="false" outlineLevel="0" collapsed="false">
      <c r="A140" s="89" t="s">
        <v>171</v>
      </c>
      <c r="B140" s="89"/>
      <c r="C140" s="165" t="n">
        <f aca="false">C126</f>
        <v>0.05</v>
      </c>
      <c r="D140" s="89"/>
      <c r="E140" s="89"/>
      <c r="F140" s="137" t="n">
        <f aca="false">F139*$C$140</f>
        <v>15.35</v>
      </c>
      <c r="G140" s="137" t="n">
        <f aca="false">G139*$C$140</f>
        <v>15.7</v>
      </c>
      <c r="H140" s="137" t="n">
        <f aca="false">H139*$C$140</f>
        <v>16.05</v>
      </c>
      <c r="I140" s="137" t="n">
        <f aca="false">I139*$C$140</f>
        <v>16.45</v>
      </c>
      <c r="J140" s="137" t="n">
        <f aca="false">J139*$C$140</f>
        <v>16.89415</v>
      </c>
      <c r="K140" s="137" t="n">
        <f aca="false">K139*$C$140</f>
        <v>17.35029205</v>
      </c>
      <c r="L140" s="137" t="n">
        <f aca="false">L139*$C$140</f>
        <v>17.81874993535</v>
      </c>
      <c r="M140" s="137" t="n">
        <f aca="false">M139*$C$140</f>
        <v>18.2998561836044</v>
      </c>
      <c r="N140" s="137" t="n">
        <f aca="false">N139*$C$140</f>
        <v>18.7939523005618</v>
      </c>
      <c r="O140" s="137" t="n">
        <f aca="false">O139*$C$140</f>
        <v>19.3013890126769</v>
      </c>
      <c r="P140" s="137" t="n">
        <f aca="false">P139*$C$140</f>
        <v>19.8418279050319</v>
      </c>
      <c r="Q140" s="137" t="n">
        <f aca="false">Q139*$C$140</f>
        <v>20.3973990863728</v>
      </c>
      <c r="R140" s="137" t="n">
        <f aca="false">R139*$C$140</f>
        <v>20.9685262607912</v>
      </c>
      <c r="S140" s="137" t="n">
        <f aca="false">S139*$C$140</f>
        <v>21.5556449960934</v>
      </c>
      <c r="T140" s="137" t="n">
        <f aca="false">T139*$C$140</f>
        <v>22.159203055984</v>
      </c>
      <c r="U140" s="137" t="n">
        <f aca="false">U139*$C$140</f>
        <v>22.7796607415515</v>
      </c>
      <c r="V140" s="137" t="n">
        <f aca="false">V139*$C$140</f>
        <v>23.417491242315</v>
      </c>
      <c r="W140" s="137" t="n">
        <f aca="false">W139*$C$140</f>
        <v>24.0731809970998</v>
      </c>
      <c r="X140" s="137" t="n">
        <f aca="false">X139*$C$140</f>
        <v>24.7472300650186</v>
      </c>
      <c r="Y140" s="137" t="n">
        <f aca="false">Y139*$C$140</f>
        <v>25.4401525068391</v>
      </c>
      <c r="Z140" s="89"/>
      <c r="AA140" s="96" t="n">
        <f aca="false">SUM(F140:Y140)</f>
        <v>397.38870633929</v>
      </c>
      <c r="AB140" s="97" t="n">
        <f aca="false">AA140</f>
        <v>397.38870633929</v>
      </c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  <c r="DD140" s="89"/>
      <c r="DE140" s="89"/>
      <c r="DF140" s="89"/>
      <c r="DG140" s="89"/>
      <c r="DH140" s="89"/>
      <c r="DI140" s="89"/>
      <c r="DJ140" s="89"/>
      <c r="DK140" s="89"/>
      <c r="DL140" s="89"/>
      <c r="DM140" s="89"/>
      <c r="DN140" s="89"/>
      <c r="DO140" s="89"/>
      <c r="DP140" s="89"/>
      <c r="DQ140" s="89"/>
      <c r="DR140" s="89"/>
      <c r="DS140" s="89"/>
      <c r="DT140" s="89"/>
      <c r="DU140" s="89"/>
      <c r="DV140" s="89"/>
      <c r="DW140" s="89"/>
      <c r="DX140" s="89"/>
      <c r="DY140" s="89"/>
      <c r="DZ140" s="89"/>
      <c r="EA140" s="89"/>
      <c r="EB140" s="89"/>
      <c r="EC140" s="89"/>
      <c r="ED140" s="89"/>
      <c r="EE140" s="89"/>
      <c r="EF140" s="89"/>
      <c r="EG140" s="89"/>
      <c r="EH140" s="89"/>
      <c r="EI140" s="89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  <c r="IS140" s="89"/>
      <c r="IT140" s="89"/>
      <c r="IU140" s="89"/>
      <c r="IV140" s="89"/>
      <c r="IW140" s="89"/>
    </row>
    <row r="141" customFormat="false" ht="12.75" hidden="false" customHeight="false" outlineLevel="0" collapsed="false">
      <c r="A141" s="89" t="s">
        <v>172</v>
      </c>
      <c r="B141" s="89"/>
      <c r="C141" s="165" t="n">
        <f aca="false">C127</f>
        <v>0.35</v>
      </c>
      <c r="D141" s="89"/>
      <c r="E141" s="89"/>
      <c r="F141" s="164" t="n">
        <f aca="false">(F139-F140)*$C$141</f>
        <v>102.0775</v>
      </c>
      <c r="G141" s="164" t="n">
        <f aca="false">(G139-G140)*$C$141</f>
        <v>104.405</v>
      </c>
      <c r="H141" s="164" t="n">
        <f aca="false">(H139-H140)*$C$141</f>
        <v>106.7325</v>
      </c>
      <c r="I141" s="164" t="n">
        <f aca="false">(I139-I140)*$C$141</f>
        <v>109.3925</v>
      </c>
      <c r="J141" s="164" t="n">
        <f aca="false">(J139-J140)*$C$141</f>
        <v>112.3460975</v>
      </c>
      <c r="K141" s="164" t="n">
        <f aca="false">(K139-K140)*$C$141</f>
        <v>115.3794421325</v>
      </c>
      <c r="L141" s="164" t="n">
        <f aca="false">(L139-L140)*$C$141</f>
        <v>118.494687070077</v>
      </c>
      <c r="M141" s="164" t="n">
        <f aca="false">(M139-M140)*$C$141</f>
        <v>121.69404362097</v>
      </c>
      <c r="N141" s="164" t="n">
        <f aca="false">(N139-N140)*$C$141</f>
        <v>124.979782798736</v>
      </c>
      <c r="O141" s="164" t="n">
        <f aca="false">(O139-O140)*$C$141</f>
        <v>128.354236934302</v>
      </c>
      <c r="P141" s="164" t="n">
        <f aca="false">(P139-P140)*$C$141</f>
        <v>131.948155568462</v>
      </c>
      <c r="Q141" s="164" t="n">
        <f aca="false">(Q139-Q140)*$C$141</f>
        <v>135.642703924379</v>
      </c>
      <c r="R141" s="164" t="n">
        <f aca="false">(R139-R140)*$C$141</f>
        <v>139.440699634262</v>
      </c>
      <c r="S141" s="164" t="n">
        <f aca="false">(S139-S140)*$C$141</f>
        <v>143.345039224021</v>
      </c>
      <c r="T141" s="164" t="n">
        <f aca="false">(T139-T140)*$C$141</f>
        <v>147.358700322293</v>
      </c>
      <c r="U141" s="164" t="n">
        <f aca="false">(U139-U140)*$C$141</f>
        <v>151.484743931318</v>
      </c>
      <c r="V141" s="164" t="n">
        <f aca="false">(V139-V140)*$C$141</f>
        <v>155.726316761395</v>
      </c>
      <c r="W141" s="164" t="n">
        <f aca="false">(W139-W140)*$C$141</f>
        <v>160.086653630714</v>
      </c>
      <c r="X141" s="164" t="n">
        <f aca="false">(X139-X140)*$C$141</f>
        <v>164.569079932374</v>
      </c>
      <c r="Y141" s="164" t="n">
        <f aca="false">(Y139-Y140)*$C$141</f>
        <v>169.17701417048</v>
      </c>
      <c r="Z141" s="89"/>
      <c r="AA141" s="96" t="n">
        <f aca="false">SUM(F141:Y141)</f>
        <v>2642.63489715628</v>
      </c>
      <c r="AB141" s="97" t="n">
        <f aca="false">AA141</f>
        <v>2642.63489715628</v>
      </c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  <c r="DD141" s="89"/>
      <c r="DE141" s="89"/>
      <c r="DF141" s="89"/>
      <c r="DG141" s="89"/>
      <c r="DH141" s="89"/>
      <c r="DI141" s="89"/>
      <c r="DJ141" s="89"/>
      <c r="DK141" s="89"/>
      <c r="DL141" s="89"/>
      <c r="DM141" s="89"/>
      <c r="DN141" s="89"/>
      <c r="DO141" s="89"/>
      <c r="DP141" s="89"/>
      <c r="DQ141" s="89"/>
      <c r="DR141" s="89"/>
      <c r="DS141" s="89"/>
      <c r="DT141" s="89"/>
      <c r="DU141" s="89"/>
      <c r="DV141" s="89"/>
      <c r="DW141" s="89"/>
      <c r="DX141" s="89"/>
      <c r="DY141" s="89"/>
      <c r="DZ141" s="89"/>
      <c r="EA141" s="89"/>
      <c r="EB141" s="89"/>
      <c r="EC141" s="89"/>
      <c r="ED141" s="89"/>
      <c r="EE141" s="89"/>
      <c r="EF141" s="89"/>
      <c r="EG141" s="89"/>
      <c r="EH141" s="89"/>
      <c r="EI141" s="89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  <c r="IS141" s="89"/>
      <c r="IT141" s="89"/>
      <c r="IU141" s="89"/>
      <c r="IV141" s="89"/>
      <c r="IW141" s="89"/>
    </row>
    <row r="142" customFormat="false" ht="12.75" hidden="false" customHeight="false" outlineLevel="0" collapsed="false">
      <c r="A142" s="89" t="s">
        <v>173</v>
      </c>
      <c r="B142" s="89"/>
      <c r="C142" s="89"/>
      <c r="D142" s="89"/>
      <c r="E142" s="89"/>
      <c r="F142" s="137" t="n">
        <f aca="false">F139-F140-F141</f>
        <v>189.5725</v>
      </c>
      <c r="G142" s="137" t="n">
        <f aca="false">G139-G140-G141</f>
        <v>193.895</v>
      </c>
      <c r="H142" s="137" t="n">
        <f aca="false">H139-H140-H141</f>
        <v>198.2175</v>
      </c>
      <c r="I142" s="137" t="n">
        <f aca="false">I139-I140-I141</f>
        <v>203.1575</v>
      </c>
      <c r="J142" s="137" t="n">
        <f aca="false">J139-J140-J141</f>
        <v>208.6427525</v>
      </c>
      <c r="K142" s="137" t="n">
        <f aca="false">K139-K140-K141</f>
        <v>214.2761068175</v>
      </c>
      <c r="L142" s="137" t="n">
        <f aca="false">L139-L140-L141</f>
        <v>220.061561701572</v>
      </c>
      <c r="M142" s="137" t="n">
        <f aca="false">M139-M140-M141</f>
        <v>226.003223867515</v>
      </c>
      <c r="N142" s="137" t="n">
        <f aca="false">N139-N140-N141</f>
        <v>232.105310911938</v>
      </c>
      <c r="O142" s="137" t="n">
        <f aca="false">O139-O140-O141</f>
        <v>238.37215430656</v>
      </c>
      <c r="P142" s="137" t="n">
        <f aca="false">P139-P140-P141</f>
        <v>245.046574627144</v>
      </c>
      <c r="Q142" s="137" t="n">
        <f aca="false">Q139-Q140-Q141</f>
        <v>251.907878716704</v>
      </c>
      <c r="R142" s="137" t="n">
        <f aca="false">R139-R140-R141</f>
        <v>258.961299320771</v>
      </c>
      <c r="S142" s="137" t="n">
        <f aca="false">S139-S140-S141</f>
        <v>266.212215701753</v>
      </c>
      <c r="T142" s="137" t="n">
        <f aca="false">T139-T140-T141</f>
        <v>273.666157741402</v>
      </c>
      <c r="U142" s="137" t="n">
        <f aca="false">U139-U140-U141</f>
        <v>281.328810158161</v>
      </c>
      <c r="V142" s="137" t="n">
        <f aca="false">V139-V140-V141</f>
        <v>289.20601684259</v>
      </c>
      <c r="W142" s="137" t="n">
        <f aca="false">W139-W140-W141</f>
        <v>297.303785314183</v>
      </c>
      <c r="X142" s="137" t="n">
        <f aca="false">X139-X140-X141</f>
        <v>305.62829130298</v>
      </c>
      <c r="Y142" s="137" t="n">
        <f aca="false">Y139-Y140-Y141</f>
        <v>314.185883459463</v>
      </c>
      <c r="Z142" s="89"/>
      <c r="AA142" s="96" t="n">
        <f aca="false">SUM(F142:Y142)</f>
        <v>4907.75052329024</v>
      </c>
      <c r="AB142" s="97" t="n">
        <f aca="false">AA142</f>
        <v>4907.75052329024</v>
      </c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T142" s="89"/>
      <c r="DU142" s="89"/>
      <c r="DV142" s="89"/>
      <c r="DW142" s="89"/>
      <c r="DX142" s="89"/>
      <c r="DY142" s="89"/>
      <c r="DZ142" s="89"/>
      <c r="EA142" s="89"/>
      <c r="EB142" s="89"/>
      <c r="EC142" s="89"/>
      <c r="ED142" s="89"/>
      <c r="EE142" s="89"/>
      <c r="EF142" s="89"/>
      <c r="EG142" s="89"/>
      <c r="EH142" s="89"/>
      <c r="EI142" s="89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  <c r="IS142" s="89"/>
      <c r="IT142" s="89"/>
      <c r="IU142" s="89"/>
      <c r="IV142" s="89"/>
      <c r="IW142" s="89"/>
    </row>
    <row r="143" customFormat="false" ht="12.75" hidden="false" customHeight="false" outlineLevel="0" collapsed="false">
      <c r="A143" s="89"/>
      <c r="B143" s="89"/>
      <c r="C143" s="233" t="n">
        <f aca="false">(1-C141)*C140+C141</f>
        <v>0.3825</v>
      </c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96" t="n">
        <f aca="false">SUM(F143:Y143)</f>
        <v>0</v>
      </c>
      <c r="AB143" s="97" t="n">
        <f aca="false">AA143</f>
        <v>0</v>
      </c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  <c r="EG143" s="89"/>
      <c r="EH143" s="89"/>
      <c r="EI143" s="89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  <c r="IU143" s="89"/>
      <c r="IV143" s="89"/>
      <c r="IW143" s="89"/>
    </row>
    <row r="144" customFormat="false" ht="12.75" hidden="false" customHeight="false" outlineLevel="0" collapsed="false">
      <c r="A144" s="163" t="str">
        <f aca="false">A76</f>
        <v>Net Income to FPLE</v>
      </c>
      <c r="B144" s="89"/>
      <c r="C144" s="89"/>
      <c r="D144" s="89"/>
      <c r="E144" s="89"/>
      <c r="F144" s="168" t="n">
        <f aca="false">F76</f>
        <v>3236.935</v>
      </c>
      <c r="G144" s="168" t="n">
        <f aca="false">G76</f>
        <v>357.686875</v>
      </c>
      <c r="H144" s="168" t="n">
        <f aca="false">H76</f>
        <v>373.6646875</v>
      </c>
      <c r="I144" s="168" t="n">
        <f aca="false">I76</f>
        <v>418.1246875</v>
      </c>
      <c r="J144" s="168" t="n">
        <f aca="false">J76</f>
        <v>912.049146120435</v>
      </c>
      <c r="K144" s="168" t="n">
        <f aca="false">K76</f>
        <v>1018.79862372329</v>
      </c>
      <c r="L144" s="168" t="n">
        <f aca="false">L76</f>
        <v>1063.21965523611</v>
      </c>
      <c r="M144" s="168" t="n">
        <f aca="false">M76</f>
        <v>1096.44231510396</v>
      </c>
      <c r="N144" s="168" t="n">
        <f aca="false">N76</f>
        <v>1130.56198678824</v>
      </c>
      <c r="O144" s="168" t="n">
        <f aca="false">O76</f>
        <v>1165.60288960799</v>
      </c>
      <c r="P144" s="168" t="n">
        <f aca="false">P76</f>
        <v>1202.92274892224</v>
      </c>
      <c r="Q144" s="168" t="n">
        <f aca="false">Q76</f>
        <v>1241.2875642973</v>
      </c>
      <c r="R144" s="168" t="n">
        <f aca="false">R76</f>
        <v>1280.72659450285</v>
      </c>
      <c r="S144" s="168" t="n">
        <f aca="false">S76</f>
        <v>1321.26991755416</v>
      </c>
      <c r="T144" s="168" t="n">
        <f aca="false">T76</f>
        <v>1362.57894756755</v>
      </c>
      <c r="U144" s="168" t="n">
        <f aca="false">U76</f>
        <v>1404.76492498774</v>
      </c>
      <c r="V144" s="168" t="n">
        <f aca="false">V76</f>
        <v>1448.13210977571</v>
      </c>
      <c r="W144" s="168" t="n">
        <f aca="false">W76</f>
        <v>1492.71357573773</v>
      </c>
      <c r="X144" s="168" t="n">
        <f aca="false">X76</f>
        <v>1538.54332274669</v>
      </c>
      <c r="Y144" s="168" t="n">
        <f aca="false">Y76</f>
        <v>1585.6563026719</v>
      </c>
      <c r="Z144" s="89"/>
      <c r="AA144" s="96" t="n">
        <f aca="false">SUM(F144:Y144)</f>
        <v>24651.6818753439</v>
      </c>
      <c r="AB144" s="97" t="n">
        <f aca="false">AA144</f>
        <v>24651.6818753439</v>
      </c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  <c r="EG144" s="89"/>
      <c r="EH144" s="89"/>
      <c r="EI144" s="89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  <c r="IU144" s="89"/>
      <c r="IV144" s="89"/>
      <c r="IW144" s="89"/>
    </row>
    <row r="145" customFormat="false" ht="12.75" hidden="false" customHeight="false" outlineLevel="0" collapsed="false">
      <c r="A145" s="156" t="s">
        <v>174</v>
      </c>
      <c r="B145" s="89"/>
      <c r="C145" s="89"/>
      <c r="D145" s="89"/>
      <c r="E145" s="89"/>
      <c r="F145" s="154" t="n">
        <f aca="false">F142+F144</f>
        <v>3426.5075</v>
      </c>
      <c r="G145" s="154" t="n">
        <f aca="false">G142+G144</f>
        <v>551.581875</v>
      </c>
      <c r="H145" s="154" t="n">
        <f aca="false">H142+H144</f>
        <v>571.8821875</v>
      </c>
      <c r="I145" s="154" t="n">
        <f aca="false">I142+I144</f>
        <v>621.2821875</v>
      </c>
      <c r="J145" s="154" t="n">
        <f aca="false">J142+J144</f>
        <v>1120.69189862044</v>
      </c>
      <c r="K145" s="154" t="n">
        <f aca="false">K142+K144</f>
        <v>1233.07473054079</v>
      </c>
      <c r="L145" s="154" t="n">
        <f aca="false">L142+L144</f>
        <v>1283.28121693768</v>
      </c>
      <c r="M145" s="154" t="n">
        <f aca="false">M142+M144</f>
        <v>1322.44553897147</v>
      </c>
      <c r="N145" s="154" t="n">
        <f aca="false">N142+N144</f>
        <v>1362.66729770017</v>
      </c>
      <c r="O145" s="154" t="n">
        <f aca="false">O142+O144</f>
        <v>1403.97504391455</v>
      </c>
      <c r="P145" s="154" t="n">
        <f aca="false">P142+P144</f>
        <v>1447.96932354939</v>
      </c>
      <c r="Q145" s="154" t="n">
        <f aca="false">Q142+Q144</f>
        <v>1493.195443014</v>
      </c>
      <c r="R145" s="154" t="n">
        <f aca="false">R142+R144</f>
        <v>1539.68789382362</v>
      </c>
      <c r="S145" s="154" t="n">
        <f aca="false">S142+S144</f>
        <v>1587.48213325591</v>
      </c>
      <c r="T145" s="154" t="n">
        <f aca="false">T142+T144</f>
        <v>1636.24510530895</v>
      </c>
      <c r="U145" s="154" t="n">
        <f aca="false">U142+U144</f>
        <v>1686.09373514591</v>
      </c>
      <c r="V145" s="154" t="n">
        <f aca="false">V142+V144</f>
        <v>1737.3381266183</v>
      </c>
      <c r="W145" s="154" t="n">
        <f aca="false">W142+W144</f>
        <v>1790.01736105191</v>
      </c>
      <c r="X145" s="154" t="n">
        <f aca="false">X142+X144</f>
        <v>1844.17161404967</v>
      </c>
      <c r="Y145" s="154" t="n">
        <f aca="false">Y142+Y144</f>
        <v>1899.84218613136</v>
      </c>
      <c r="Z145" s="89"/>
      <c r="AA145" s="96" t="n">
        <f aca="false">SUM(F145:Y145)</f>
        <v>29559.4323986341</v>
      </c>
      <c r="AB145" s="97" t="n">
        <f aca="false">AA145</f>
        <v>29559.4323986341</v>
      </c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  <c r="EG145" s="89"/>
      <c r="EH145" s="89"/>
      <c r="EI145" s="89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  <c r="IU145" s="89"/>
      <c r="IV145" s="89"/>
      <c r="IW145" s="89"/>
    </row>
    <row r="146" customFormat="false" ht="12.75" hidden="false" customHeight="false" outlineLevel="0" collapsed="false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96" t="n">
        <f aca="false">SUM(F146:Y146)</f>
        <v>0</v>
      </c>
      <c r="AB146" s="97" t="n">
        <f aca="false">AA146</f>
        <v>0</v>
      </c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  <c r="EG146" s="89"/>
      <c r="EH146" s="89"/>
      <c r="EI146" s="89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  <c r="IU146" s="89"/>
      <c r="IV146" s="89"/>
      <c r="IW146" s="89"/>
    </row>
    <row r="147" customFormat="false" ht="12.75" hidden="false" customHeight="false" outlineLevel="0" collapsed="false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96" t="n">
        <f aca="false">SUM(F147:Y147)</f>
        <v>0</v>
      </c>
      <c r="AB147" s="97" t="n">
        <f aca="false">AA147</f>
        <v>0</v>
      </c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  <c r="DD147" s="89"/>
      <c r="DE147" s="89"/>
      <c r="DF147" s="89"/>
      <c r="DG147" s="89"/>
      <c r="DH147" s="89"/>
      <c r="DI147" s="89"/>
      <c r="DJ147" s="89"/>
      <c r="DK147" s="89"/>
      <c r="DL147" s="89"/>
      <c r="DM147" s="89"/>
      <c r="DN147" s="89"/>
      <c r="DO147" s="89"/>
      <c r="DP147" s="89"/>
      <c r="DQ147" s="89"/>
      <c r="DR147" s="89"/>
      <c r="DS147" s="89"/>
      <c r="DT147" s="89"/>
      <c r="DU147" s="89"/>
      <c r="DV147" s="89"/>
      <c r="DW147" s="89"/>
      <c r="DX147" s="89"/>
      <c r="DY147" s="89"/>
      <c r="DZ147" s="89"/>
      <c r="EA147" s="89"/>
      <c r="EB147" s="89"/>
      <c r="EC147" s="89"/>
      <c r="ED147" s="89"/>
      <c r="EE147" s="89"/>
      <c r="EF147" s="89"/>
      <c r="EG147" s="89"/>
      <c r="EH147" s="89"/>
      <c r="EI147" s="89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  <c r="IU147" s="89"/>
      <c r="IV147" s="89"/>
      <c r="IW147" s="89"/>
    </row>
    <row r="148" customFormat="false" ht="12.75" hidden="false" customHeight="false" outlineLevel="0" collapsed="false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96" t="n">
        <f aca="false">SUM(F148:Y148)</f>
        <v>0</v>
      </c>
      <c r="AB148" s="97" t="n">
        <f aca="false">AA148</f>
        <v>0</v>
      </c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  <c r="DD148" s="89"/>
      <c r="DE148" s="89"/>
      <c r="DF148" s="89"/>
      <c r="DG148" s="89"/>
      <c r="DH148" s="89"/>
      <c r="DI148" s="89"/>
      <c r="DJ148" s="89"/>
      <c r="DK148" s="89"/>
      <c r="DL148" s="89"/>
      <c r="DM148" s="89"/>
      <c r="DN148" s="89"/>
      <c r="DO148" s="89"/>
      <c r="DP148" s="89"/>
      <c r="DQ148" s="89"/>
      <c r="DR148" s="89"/>
      <c r="DS148" s="89"/>
      <c r="DT148" s="89"/>
      <c r="DU148" s="89"/>
      <c r="DV148" s="89"/>
      <c r="DW148" s="89"/>
      <c r="DX148" s="89"/>
      <c r="DY148" s="89"/>
      <c r="DZ148" s="89"/>
      <c r="EA148" s="89"/>
      <c r="EB148" s="89"/>
      <c r="EC148" s="89"/>
      <c r="ED148" s="89"/>
      <c r="EE148" s="89"/>
      <c r="EF148" s="89"/>
      <c r="EG148" s="89"/>
      <c r="EH148" s="89"/>
      <c r="EI148" s="89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  <c r="IU148" s="89"/>
      <c r="IV148" s="89"/>
      <c r="IW148" s="89"/>
    </row>
    <row r="149" customFormat="false" ht="12.75" hidden="false" customHeight="false" outlineLevel="0" collapsed="false">
      <c r="A149" s="169" t="s">
        <v>175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96" t="n">
        <f aca="false">SUM(F149:Y149)</f>
        <v>0</v>
      </c>
      <c r="AB149" s="97" t="n">
        <f aca="false">AA149</f>
        <v>0</v>
      </c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  <c r="EG149" s="89"/>
      <c r="EH149" s="89"/>
      <c r="EI149" s="89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  <c r="IU149" s="89"/>
      <c r="IV149" s="89"/>
      <c r="IW149" s="89"/>
    </row>
    <row r="150" customFormat="false" ht="12.75" hidden="false" customHeight="false" outlineLevel="0" collapsed="false">
      <c r="A150" s="163" t="str">
        <f aca="false">A142</f>
        <v>  Net Income from Interest and Fee to FPLE</v>
      </c>
      <c r="B150" s="89"/>
      <c r="C150" s="89"/>
      <c r="D150" s="89"/>
      <c r="E150" s="89"/>
      <c r="F150" s="133" t="n">
        <f aca="false">F142</f>
        <v>189.5725</v>
      </c>
      <c r="G150" s="133" t="n">
        <f aca="false">G142</f>
        <v>193.895</v>
      </c>
      <c r="H150" s="133" t="n">
        <f aca="false">H142</f>
        <v>198.2175</v>
      </c>
      <c r="I150" s="133" t="n">
        <f aca="false">I142</f>
        <v>203.1575</v>
      </c>
      <c r="J150" s="133" t="n">
        <f aca="false">J142</f>
        <v>208.6427525</v>
      </c>
      <c r="K150" s="133" t="n">
        <f aca="false">K142</f>
        <v>214.2761068175</v>
      </c>
      <c r="L150" s="133" t="n">
        <f aca="false">L142</f>
        <v>220.061561701572</v>
      </c>
      <c r="M150" s="133" t="n">
        <f aca="false">M142</f>
        <v>226.003223867515</v>
      </c>
      <c r="N150" s="133" t="n">
        <f aca="false">N142</f>
        <v>232.105310911938</v>
      </c>
      <c r="O150" s="133" t="n">
        <f aca="false">O142</f>
        <v>238.37215430656</v>
      </c>
      <c r="P150" s="133" t="n">
        <f aca="false">P142</f>
        <v>245.046574627144</v>
      </c>
      <c r="Q150" s="133" t="n">
        <f aca="false">Q142</f>
        <v>251.907878716704</v>
      </c>
      <c r="R150" s="133" t="n">
        <f aca="false">R142</f>
        <v>258.961299320771</v>
      </c>
      <c r="S150" s="133" t="n">
        <f aca="false">S142</f>
        <v>266.212215701753</v>
      </c>
      <c r="T150" s="133" t="n">
        <f aca="false">T142</f>
        <v>273.666157741402</v>
      </c>
      <c r="U150" s="133" t="n">
        <f aca="false">U142</f>
        <v>281.328810158161</v>
      </c>
      <c r="V150" s="133" t="n">
        <f aca="false">V142</f>
        <v>289.20601684259</v>
      </c>
      <c r="W150" s="133" t="n">
        <f aca="false">W142</f>
        <v>297.303785314183</v>
      </c>
      <c r="X150" s="133" t="n">
        <f aca="false">X142</f>
        <v>305.62829130298</v>
      </c>
      <c r="Y150" s="133" t="n">
        <f aca="false">Y142</f>
        <v>314.185883459463</v>
      </c>
      <c r="Z150" s="89"/>
      <c r="AA150" s="96" t="n">
        <f aca="false">SUM(F150:Y150)</f>
        <v>4907.75052329024</v>
      </c>
      <c r="AB150" s="97" t="n">
        <f aca="false">AA150</f>
        <v>4907.75052329024</v>
      </c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  <c r="EG150" s="89"/>
      <c r="EH150" s="89"/>
      <c r="EI150" s="89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  <c r="IU150" s="89"/>
      <c r="IV150" s="89"/>
      <c r="IW150" s="89"/>
    </row>
    <row r="151" customFormat="false" ht="12.75" hidden="false" customHeight="false" outlineLevel="0" collapsed="false">
      <c r="A151" s="89" t="s">
        <v>176</v>
      </c>
      <c r="B151" s="89"/>
      <c r="C151" s="89"/>
      <c r="D151" s="89"/>
      <c r="E151" s="89"/>
      <c r="F151" s="170" t="n">
        <v>0</v>
      </c>
      <c r="G151" s="170" t="n">
        <v>0</v>
      </c>
      <c r="H151" s="170" t="n">
        <v>0</v>
      </c>
      <c r="I151" s="170" t="n">
        <v>0</v>
      </c>
      <c r="J151" s="170" t="n">
        <v>0</v>
      </c>
      <c r="K151" s="170" t="n">
        <v>0</v>
      </c>
      <c r="L151" s="170" t="n">
        <v>0</v>
      </c>
      <c r="M151" s="170" t="n">
        <v>0</v>
      </c>
      <c r="N151" s="170" t="n">
        <v>0</v>
      </c>
      <c r="O151" s="170" t="n">
        <v>0</v>
      </c>
      <c r="P151" s="170" t="n">
        <v>0</v>
      </c>
      <c r="Q151" s="170" t="n">
        <v>0</v>
      </c>
      <c r="R151" s="170" t="n">
        <v>0</v>
      </c>
      <c r="S151" s="170" t="n">
        <v>0</v>
      </c>
      <c r="T151" s="170" t="n">
        <v>0</v>
      </c>
      <c r="U151" s="170" t="n">
        <v>0</v>
      </c>
      <c r="V151" s="170" t="n">
        <v>0</v>
      </c>
      <c r="W151" s="170" t="n">
        <v>0</v>
      </c>
      <c r="X151" s="170" t="n">
        <v>0</v>
      </c>
      <c r="Y151" s="170" t="n">
        <v>0</v>
      </c>
      <c r="Z151" s="89"/>
      <c r="AA151" s="96" t="n">
        <f aca="false">SUM(F151:Y151)</f>
        <v>0</v>
      </c>
      <c r="AB151" s="97" t="n">
        <f aca="false">AA151</f>
        <v>0</v>
      </c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  <c r="DD151" s="89"/>
      <c r="DE151" s="89"/>
      <c r="DF151" s="89"/>
      <c r="DG151" s="89"/>
      <c r="DH151" s="89"/>
      <c r="DI151" s="89"/>
      <c r="DJ151" s="89"/>
      <c r="DK151" s="89"/>
      <c r="DL151" s="89"/>
      <c r="DM151" s="89"/>
      <c r="DN151" s="89"/>
      <c r="DO151" s="89"/>
      <c r="DP151" s="89"/>
      <c r="DQ151" s="89"/>
      <c r="DR151" s="89"/>
      <c r="DS151" s="89"/>
      <c r="DT151" s="89"/>
      <c r="DU151" s="89"/>
      <c r="DV151" s="89"/>
      <c r="DW151" s="89"/>
      <c r="DX151" s="89"/>
      <c r="DY151" s="89"/>
      <c r="DZ151" s="89"/>
      <c r="EA151" s="89"/>
      <c r="EB151" s="89"/>
      <c r="EC151" s="89"/>
      <c r="ED151" s="89"/>
      <c r="EE151" s="89"/>
      <c r="EF151" s="89"/>
      <c r="EG151" s="89"/>
      <c r="EH151" s="89"/>
      <c r="EI151" s="89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  <c r="IU151" s="89"/>
      <c r="IV151" s="89"/>
      <c r="IW151" s="89"/>
    </row>
    <row r="152" customFormat="false" ht="12.75" hidden="false" customHeight="false" outlineLevel="0" collapsed="false">
      <c r="A152" s="89"/>
      <c r="B152" s="89"/>
      <c r="C152" s="89"/>
      <c r="D152" s="89"/>
      <c r="E152" s="89"/>
      <c r="F152" s="133" t="n">
        <f aca="false">F150+F151</f>
        <v>189.5725</v>
      </c>
      <c r="G152" s="133" t="n">
        <f aca="false">G150+G151</f>
        <v>193.895</v>
      </c>
      <c r="H152" s="133" t="n">
        <f aca="false">H150+H151</f>
        <v>198.2175</v>
      </c>
      <c r="I152" s="133" t="n">
        <f aca="false">I150+I151</f>
        <v>203.1575</v>
      </c>
      <c r="J152" s="133" t="n">
        <f aca="false">J150+J151</f>
        <v>208.6427525</v>
      </c>
      <c r="K152" s="133" t="n">
        <f aca="false">K150+K151</f>
        <v>214.2761068175</v>
      </c>
      <c r="L152" s="133" t="n">
        <f aca="false">L150+L151</f>
        <v>220.061561701572</v>
      </c>
      <c r="M152" s="133" t="n">
        <f aca="false">M150+M151</f>
        <v>226.003223867515</v>
      </c>
      <c r="N152" s="133" t="n">
        <f aca="false">N150+N151</f>
        <v>232.105310911938</v>
      </c>
      <c r="O152" s="133" t="n">
        <f aca="false">O150+O151</f>
        <v>238.37215430656</v>
      </c>
      <c r="P152" s="133" t="n">
        <f aca="false">P150+P151</f>
        <v>245.046574627144</v>
      </c>
      <c r="Q152" s="133" t="n">
        <f aca="false">Q150+Q151</f>
        <v>251.907878716704</v>
      </c>
      <c r="R152" s="133" t="n">
        <f aca="false">R150+R151</f>
        <v>258.961299320771</v>
      </c>
      <c r="S152" s="133" t="n">
        <f aca="false">S150+S151</f>
        <v>266.212215701753</v>
      </c>
      <c r="T152" s="133" t="n">
        <f aca="false">T150+T151</f>
        <v>273.666157741402</v>
      </c>
      <c r="U152" s="133" t="n">
        <f aca="false">U150+U151</f>
        <v>281.328810158161</v>
      </c>
      <c r="V152" s="133" t="n">
        <f aca="false">V150+V151</f>
        <v>289.20601684259</v>
      </c>
      <c r="W152" s="133" t="n">
        <f aca="false">W150+W151</f>
        <v>297.303785314183</v>
      </c>
      <c r="X152" s="133" t="n">
        <f aca="false">X150+X151</f>
        <v>305.62829130298</v>
      </c>
      <c r="Y152" s="133" t="n">
        <f aca="false">Y150+Y151</f>
        <v>314.185883459463</v>
      </c>
      <c r="Z152" s="89"/>
      <c r="AA152" s="96" t="n">
        <f aca="false">SUM(F152:Y152)</f>
        <v>4907.75052329024</v>
      </c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  <c r="DD152" s="89"/>
      <c r="DE152" s="89"/>
      <c r="DF152" s="89"/>
      <c r="DG152" s="89"/>
      <c r="DH152" s="89"/>
      <c r="DI152" s="89"/>
      <c r="DJ152" s="89"/>
      <c r="DK152" s="89"/>
      <c r="DL152" s="89"/>
      <c r="DM152" s="89"/>
      <c r="DN152" s="89"/>
      <c r="DO152" s="89"/>
      <c r="DP152" s="89"/>
      <c r="DQ152" s="89"/>
      <c r="DR152" s="89"/>
      <c r="DS152" s="89"/>
      <c r="DT152" s="89"/>
      <c r="DU152" s="89"/>
      <c r="DV152" s="89"/>
      <c r="DW152" s="89"/>
      <c r="DX152" s="89"/>
      <c r="DY152" s="89"/>
      <c r="DZ152" s="89"/>
      <c r="EA152" s="89"/>
      <c r="EB152" s="89"/>
      <c r="EC152" s="89"/>
      <c r="ED152" s="89"/>
      <c r="EE152" s="89"/>
      <c r="EF152" s="89"/>
      <c r="EG152" s="89"/>
      <c r="EH152" s="89"/>
      <c r="EI152" s="89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  <c r="IU152" s="89"/>
      <c r="IV152" s="89"/>
      <c r="IW152" s="89"/>
    </row>
    <row r="153" customFormat="false" ht="12.75" hidden="false" customHeight="false" outlineLevel="0" collapsed="false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  <c r="DD153" s="89"/>
      <c r="DE153" s="89"/>
      <c r="DF153" s="89"/>
      <c r="DG153" s="89"/>
      <c r="DH153" s="89"/>
      <c r="DI153" s="89"/>
      <c r="DJ153" s="89"/>
      <c r="DK153" s="89"/>
      <c r="DL153" s="89"/>
      <c r="DM153" s="89"/>
      <c r="DN153" s="89"/>
      <c r="DO153" s="89"/>
      <c r="DP153" s="89"/>
      <c r="DQ153" s="89"/>
      <c r="DR153" s="89"/>
      <c r="DS153" s="89"/>
      <c r="DT153" s="89"/>
      <c r="DU153" s="89"/>
      <c r="DV153" s="89"/>
      <c r="DW153" s="89"/>
      <c r="DX153" s="89"/>
      <c r="DY153" s="89"/>
      <c r="DZ153" s="89"/>
      <c r="EA153" s="89"/>
      <c r="EB153" s="89"/>
      <c r="EC153" s="89"/>
      <c r="ED153" s="89"/>
      <c r="EE153" s="89"/>
      <c r="EF153" s="89"/>
      <c r="EG153" s="89"/>
      <c r="EH153" s="89"/>
      <c r="EI153" s="89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  <c r="IU153" s="89"/>
      <c r="IV153" s="89"/>
      <c r="IW153" s="89"/>
    </row>
    <row r="154" customFormat="false" ht="12.75" hidden="false" customHeight="false" outlineLevel="0" collapsed="false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  <c r="DD154" s="89"/>
      <c r="DE154" s="89"/>
      <c r="DF154" s="89"/>
      <c r="DG154" s="89"/>
      <c r="DH154" s="89"/>
      <c r="DI154" s="89"/>
      <c r="DJ154" s="89"/>
      <c r="DK154" s="89"/>
      <c r="DL154" s="89"/>
      <c r="DM154" s="89"/>
      <c r="DN154" s="89"/>
      <c r="DO154" s="89"/>
      <c r="DP154" s="89"/>
      <c r="DQ154" s="89"/>
      <c r="DR154" s="89"/>
      <c r="DS154" s="89"/>
      <c r="DT154" s="89"/>
      <c r="DU154" s="89"/>
      <c r="DV154" s="89"/>
      <c r="DW154" s="89"/>
      <c r="DX154" s="89"/>
      <c r="DY154" s="89"/>
      <c r="DZ154" s="89"/>
      <c r="EA154" s="89"/>
      <c r="EB154" s="89"/>
      <c r="EC154" s="89"/>
      <c r="ED154" s="89"/>
      <c r="EE154" s="89"/>
      <c r="EF154" s="89"/>
      <c r="EG154" s="89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  <c r="IU154" s="89"/>
      <c r="IV154" s="89"/>
      <c r="IW154" s="89"/>
    </row>
    <row r="155" customFormat="false" ht="13.5" hidden="false" customHeight="false" outlineLevel="0" collapsed="false">
      <c r="A155" s="89" t="s">
        <v>143</v>
      </c>
      <c r="B155" s="89"/>
      <c r="C155" s="137" t="n">
        <f aca="false">NPV(C156,F152:Y152)</f>
        <v>2078.83467488045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  <c r="EG155" s="89"/>
      <c r="EH155" s="89"/>
      <c r="EI155" s="89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  <c r="IU155" s="89"/>
      <c r="IV155" s="89"/>
      <c r="IW155" s="89"/>
    </row>
    <row r="156" customFormat="false" ht="13.5" hidden="false" customHeight="false" outlineLevel="0" collapsed="false">
      <c r="A156" s="89" t="s">
        <v>145</v>
      </c>
      <c r="B156" s="89"/>
      <c r="C156" s="146" t="n">
        <f aca="false">C96</f>
        <v>0.09</v>
      </c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  <c r="EG156" s="89"/>
      <c r="EH156" s="89"/>
      <c r="EI156" s="89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  <c r="IU156" s="89"/>
      <c r="IV156" s="89"/>
      <c r="IW156" s="89"/>
    </row>
    <row r="157" customFormat="false" ht="12.75" hidden="false" customHeight="false" outlineLevel="0" collapsed="false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  <c r="EG157" s="89"/>
      <c r="EH157" s="89"/>
      <c r="EI157" s="89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  <c r="IU157" s="89"/>
      <c r="IV157" s="89"/>
      <c r="IW157" s="89"/>
    </row>
    <row r="158" customFormat="false" ht="13.5" hidden="false" customHeight="false" outlineLevel="0" collapsed="false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  <c r="EG158" s="89"/>
      <c r="EH158" s="89"/>
      <c r="EI158" s="89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  <c r="IU158" s="89"/>
      <c r="IV158" s="89"/>
      <c r="IW158" s="89"/>
    </row>
    <row r="159" customFormat="false" ht="12.75" hidden="false" customHeight="false" outlineLevel="0" collapsed="false">
      <c r="A159" s="138" t="s">
        <v>177</v>
      </c>
      <c r="B159" s="171"/>
      <c r="C159" s="171"/>
      <c r="D159" s="172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  <c r="DD159" s="89"/>
      <c r="DE159" s="89"/>
      <c r="DF159" s="89"/>
      <c r="DG159" s="89"/>
      <c r="DH159" s="89"/>
      <c r="DI159" s="89"/>
      <c r="DJ159" s="89"/>
      <c r="DK159" s="89"/>
      <c r="DL159" s="89"/>
      <c r="DM159" s="89"/>
      <c r="DN159" s="89"/>
      <c r="DO159" s="89"/>
      <c r="DP159" s="89"/>
      <c r="DQ159" s="89"/>
      <c r="DR159" s="89"/>
      <c r="DS159" s="89"/>
      <c r="DT159" s="89"/>
      <c r="DU159" s="89"/>
      <c r="DV159" s="89"/>
      <c r="DW159" s="89"/>
      <c r="DX159" s="89"/>
      <c r="DY159" s="89"/>
      <c r="DZ159" s="89"/>
      <c r="EA159" s="89"/>
      <c r="EB159" s="89"/>
      <c r="EC159" s="89"/>
      <c r="ED159" s="89"/>
      <c r="EE159" s="89"/>
      <c r="EF159" s="89"/>
      <c r="EG159" s="89"/>
      <c r="EH159" s="89"/>
      <c r="EI159" s="89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  <c r="IU159" s="89"/>
      <c r="IV159" s="89"/>
      <c r="IW159" s="89"/>
    </row>
    <row r="160" customFormat="false" ht="12.75" hidden="false" customHeight="false" outlineLevel="0" collapsed="false">
      <c r="A160" s="173" t="s">
        <v>178</v>
      </c>
      <c r="B160" s="174"/>
      <c r="C160" s="174"/>
      <c r="D160" s="175" t="n">
        <f aca="false">D102*C60</f>
        <v>39161.9329031731</v>
      </c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  <c r="DD160" s="89"/>
      <c r="DE160" s="89"/>
      <c r="DF160" s="89"/>
      <c r="DG160" s="89"/>
      <c r="DH160" s="89"/>
      <c r="DI160" s="89"/>
      <c r="DJ160" s="89"/>
      <c r="DK160" s="89"/>
      <c r="DL160" s="89"/>
      <c r="DM160" s="89"/>
      <c r="DN160" s="89"/>
      <c r="DO160" s="89"/>
      <c r="DP160" s="89"/>
      <c r="DQ160" s="89"/>
      <c r="DR160" s="89"/>
      <c r="DS160" s="89"/>
      <c r="DT160" s="89"/>
      <c r="DU160" s="89"/>
      <c r="DV160" s="89"/>
      <c r="DW160" s="89"/>
      <c r="DX160" s="89"/>
      <c r="DY160" s="89"/>
      <c r="DZ160" s="89"/>
      <c r="EA160" s="89"/>
      <c r="EB160" s="89"/>
      <c r="EC160" s="89"/>
      <c r="ED160" s="89"/>
      <c r="EE160" s="89"/>
      <c r="EF160" s="89"/>
      <c r="EG160" s="89"/>
      <c r="EH160" s="89"/>
      <c r="EI160" s="89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  <c r="IU160" s="89"/>
      <c r="IV160" s="89"/>
      <c r="IW160" s="89"/>
    </row>
    <row r="161" customFormat="false" ht="12.75" hidden="false" customHeight="false" outlineLevel="0" collapsed="false">
      <c r="A161" s="173" t="s">
        <v>179</v>
      </c>
      <c r="B161" s="174"/>
      <c r="C161" s="174"/>
      <c r="D161" s="176" t="n">
        <f aca="false">[12]DEBT!$L$86</f>
        <v>7002</v>
      </c>
      <c r="E161" s="89" t="s">
        <v>230</v>
      </c>
      <c r="F161" s="177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  <c r="DD161" s="89"/>
      <c r="DE161" s="89"/>
      <c r="DF161" s="89"/>
      <c r="DG161" s="89"/>
      <c r="DH161" s="89"/>
      <c r="DI161" s="89"/>
      <c r="DJ161" s="89"/>
      <c r="DK161" s="89"/>
      <c r="DL161" s="89"/>
      <c r="DM161" s="89"/>
      <c r="DN161" s="89"/>
      <c r="DO161" s="89"/>
      <c r="DP161" s="89"/>
      <c r="DQ161" s="89"/>
      <c r="DR161" s="89"/>
      <c r="DS161" s="89"/>
      <c r="DT161" s="89"/>
      <c r="DU161" s="89"/>
      <c r="DV161" s="89"/>
      <c r="DW161" s="89"/>
      <c r="DX161" s="89"/>
      <c r="DY161" s="89"/>
      <c r="DZ161" s="89"/>
      <c r="EA161" s="89"/>
      <c r="EB161" s="89"/>
      <c r="EC161" s="89"/>
      <c r="ED161" s="89"/>
      <c r="EE161" s="89"/>
      <c r="EF161" s="89"/>
      <c r="EG161" s="89"/>
      <c r="EH161" s="89"/>
      <c r="EI161" s="89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  <c r="IU161" s="89"/>
      <c r="IV161" s="89"/>
      <c r="IW161" s="89"/>
    </row>
    <row r="162" customFormat="false" ht="12.75" hidden="false" customHeight="false" outlineLevel="0" collapsed="false">
      <c r="A162" s="173" t="s">
        <v>180</v>
      </c>
      <c r="B162" s="174"/>
      <c r="C162" s="174"/>
      <c r="D162" s="178" t="n">
        <f aca="false">C155</f>
        <v>2078.83467488045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  <c r="EG162" s="89"/>
      <c r="EH162" s="89"/>
      <c r="EI162" s="89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  <c r="IU162" s="89"/>
      <c r="IV162" s="89"/>
      <c r="IW162" s="89"/>
    </row>
    <row r="163" customFormat="false" ht="13.5" hidden="false" customHeight="false" outlineLevel="0" collapsed="false">
      <c r="A163" s="179" t="s">
        <v>181</v>
      </c>
      <c r="B163" s="132"/>
      <c r="C163" s="132"/>
      <c r="D163" s="180" t="n">
        <f aca="false">SUM(D160:D162)</f>
        <v>48242.7675780535</v>
      </c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  <c r="EG163" s="89"/>
      <c r="EH163" s="89"/>
      <c r="EI163" s="89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  <c r="IU163" s="89"/>
      <c r="IV163" s="89"/>
      <c r="IW163" s="89"/>
    </row>
    <row r="164" customFormat="false" ht="12.75" hidden="false" customHeight="false" outlineLevel="1" collapsed="false">
      <c r="A164" s="106"/>
      <c r="B164" s="79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customFormat="false" ht="12.75" hidden="false" customHeight="false" outlineLevel="1" collapsed="false">
      <c r="A165" s="79"/>
      <c r="B165" s="79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customFormat="false" ht="12.75" hidden="false" customHeight="false" outlineLevel="1" collapsed="false">
      <c r="A166" s="79"/>
      <c r="B166" s="79"/>
      <c r="C166" s="62"/>
      <c r="D166" s="79"/>
      <c r="E166" s="79"/>
      <c r="F166" s="79"/>
      <c r="G166" s="79"/>
      <c r="H166" s="62"/>
      <c r="I166" s="79"/>
      <c r="J166" s="79"/>
      <c r="K166" s="79"/>
      <c r="L166" s="79"/>
      <c r="M166" s="62"/>
      <c r="N166" s="62"/>
      <c r="O166" s="62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customFormat="false" ht="12.75" hidden="false" customHeight="false" outlineLevel="0" collapsed="false">
      <c r="A167" s="79"/>
      <c r="B167" s="79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customFormat="false" ht="12.75" hidden="false" customHeight="false" outlineLevel="1" collapsed="false">
      <c r="A168" s="79"/>
      <c r="B168" s="79"/>
      <c r="C168" s="62"/>
      <c r="D168" s="62"/>
      <c r="E168" s="62"/>
      <c r="F168" s="62"/>
      <c r="G168" s="79"/>
      <c r="H168" s="62"/>
      <c r="I168" s="62"/>
      <c r="J168" s="62"/>
      <c r="K168" s="62"/>
      <c r="L168" s="62"/>
      <c r="M168" s="62"/>
      <c r="N168" s="62"/>
      <c r="O168" s="62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customFormat="false" ht="12.75" hidden="false" customHeight="false" outlineLevel="1" collapsed="false">
      <c r="A169" s="79" t="s">
        <v>182</v>
      </c>
      <c r="B169" s="79"/>
      <c r="C169" s="62"/>
      <c r="D169" s="62"/>
      <c r="E169" s="62"/>
      <c r="F169" s="62"/>
      <c r="G169" s="79"/>
      <c r="H169" s="62"/>
      <c r="I169" s="62"/>
      <c r="J169" s="62"/>
      <c r="K169" s="62"/>
      <c r="L169" s="62"/>
      <c r="M169" s="62"/>
      <c r="N169" s="62"/>
      <c r="O169" s="62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customFormat="false" ht="12.75" hidden="false" customHeight="false" outlineLevel="1" collapsed="false">
      <c r="A170" s="79" t="s">
        <v>183</v>
      </c>
      <c r="B170" s="79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customFormat="false" ht="12.75" hidden="false" customHeight="false" outlineLevel="1" collapsed="false">
      <c r="A171" s="79" t="s">
        <v>184</v>
      </c>
      <c r="B171" s="79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customFormat="false" ht="12.75" hidden="false" customHeight="false" outlineLevel="1" collapsed="false">
      <c r="A172" s="79" t="s">
        <v>185</v>
      </c>
      <c r="B172" s="79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customFormat="false" ht="12.75" hidden="false" customHeight="false" outlineLevel="1" collapsed="false">
      <c r="A173" s="79" t="s">
        <v>186</v>
      </c>
      <c r="B173" s="79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customFormat="false" ht="12.75" hidden="false" customHeight="false" outlineLevel="1" collapsed="false">
      <c r="A174" s="79" t="s">
        <v>231</v>
      </c>
      <c r="B174" s="79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customFormat="false" ht="12.75" hidden="false" customHeight="false" outlineLevel="1" collapsed="false">
      <c r="A175" s="79"/>
      <c r="B175" s="79" t="s">
        <v>232</v>
      </c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45"/>
      <c r="Q175" s="45"/>
      <c r="R175" s="45"/>
      <c r="S175" s="45"/>
      <c r="T175" s="45"/>
      <c r="U175" s="45"/>
      <c r="V175" s="45"/>
      <c r="W175" s="45"/>
      <c r="X175" s="45"/>
      <c r="Y175" s="45"/>
    </row>
    <row r="176" customFormat="false" ht="12.75" hidden="false" customHeight="false" outlineLevel="1" collapsed="false">
      <c r="A176" s="79" t="s">
        <v>233</v>
      </c>
      <c r="B176" s="79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customFormat="false" ht="12.75" hidden="false" customHeight="false" outlineLevel="1" collapsed="false">
      <c r="A177" s="79" t="s">
        <v>192</v>
      </c>
      <c r="B177" s="79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customFormat="false" ht="12.75" hidden="false" customHeight="false" outlineLevel="1" collapsed="false">
      <c r="A178" s="79" t="s">
        <v>193</v>
      </c>
      <c r="B178" s="79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customFormat="false" ht="12.75" hidden="false" customHeight="false" outlineLevel="1" collapsed="false">
      <c r="A179" s="79" t="s">
        <v>234</v>
      </c>
      <c r="B179" s="79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customFormat="false" ht="12.75" hidden="false" customHeight="false" outlineLevel="1" collapsed="false">
      <c r="A180" s="79" t="s">
        <v>235</v>
      </c>
      <c r="B180" s="79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customFormat="false" ht="12.75" hidden="false" customHeight="false" outlineLevel="1" collapsed="false">
      <c r="A181" s="79" t="s">
        <v>236</v>
      </c>
      <c r="B181" s="79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customFormat="false" ht="12.75" hidden="false" customHeight="false" outlineLevel="1" collapsed="false">
      <c r="A182" s="79" t="s">
        <v>237</v>
      </c>
      <c r="B182" s="79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customFormat="false" ht="12.75" hidden="false" customHeight="false" outlineLevel="1" collapsed="false">
      <c r="A183" s="79"/>
      <c r="B183" s="79" t="s">
        <v>238</v>
      </c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customFormat="false" ht="12.75" hidden="false" customHeight="false" outlineLevel="1" collapsed="false">
      <c r="A184" s="127"/>
      <c r="B184" s="79" t="s">
        <v>239</v>
      </c>
      <c r="C184" s="79"/>
      <c r="D184" s="62"/>
      <c r="E184" s="79"/>
      <c r="F184" s="79"/>
      <c r="G184" s="62"/>
      <c r="H184" s="79"/>
      <c r="I184" s="79"/>
      <c r="J184" s="79"/>
      <c r="K184" s="79"/>
      <c r="L184" s="79"/>
      <c r="M184" s="79"/>
      <c r="N184" s="79"/>
      <c r="O184" s="79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customFormat="false" ht="12.75" hidden="false" customHeight="false" outlineLevel="1" collapsed="false">
      <c r="A185" s="79"/>
      <c r="B185" s="79" t="s">
        <v>196</v>
      </c>
      <c r="C185" s="183"/>
      <c r="D185" s="62"/>
      <c r="E185" s="62"/>
      <c r="F185" s="62"/>
      <c r="G185" s="184"/>
      <c r="H185" s="185"/>
      <c r="I185" s="185"/>
      <c r="J185" s="185"/>
      <c r="K185" s="185"/>
      <c r="L185" s="185"/>
      <c r="M185" s="185"/>
      <c r="N185" s="185"/>
      <c r="O185" s="185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customFormat="false" ht="12.75" hidden="false" customHeight="false" outlineLevel="1" collapsed="false">
      <c r="A186" s="79" t="s">
        <v>240</v>
      </c>
      <c r="B186" s="79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customFormat="false" ht="12.75" hidden="false" customHeight="false" outlineLevel="1" collapsed="false">
      <c r="A187" s="79"/>
      <c r="B187" s="79" t="s">
        <v>241</v>
      </c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customFormat="false" ht="12.75" hidden="false" customHeight="false" outlineLevel="1" collapsed="false">
      <c r="A188" s="79"/>
      <c r="B188" s="79" t="s">
        <v>195</v>
      </c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customFormat="false" ht="12.75" hidden="false" customHeight="false" outlineLevel="1" collapsed="false">
      <c r="A189" s="106" t="s">
        <v>205</v>
      </c>
      <c r="B189" s="79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customFormat="false" ht="12.75" hidden="false" customHeight="false" outlineLevel="1" collapsed="false">
      <c r="A190" s="79"/>
      <c r="B190" s="79" t="s">
        <v>206</v>
      </c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customFormat="false" ht="12.75" hidden="false" customHeight="false" outlineLevel="1" collapsed="false">
      <c r="A191" s="79"/>
      <c r="B191" s="79" t="s">
        <v>242</v>
      </c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customFormat="false" ht="12.75" hidden="false" customHeight="false" outlineLevel="1" collapsed="false">
      <c r="A192" s="79"/>
      <c r="B192" s="79" t="s">
        <v>243</v>
      </c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customFormat="false" ht="12.75" hidden="false" customHeight="false" outlineLevel="1" collapsed="false">
      <c r="A193" s="79"/>
      <c r="B193" s="106" t="s">
        <v>207</v>
      </c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45"/>
      <c r="Q193" s="45"/>
      <c r="R193" s="45"/>
      <c r="S193" s="45"/>
      <c r="T193" s="45"/>
      <c r="U193" s="45"/>
      <c r="V193" s="45"/>
      <c r="W193" s="45"/>
      <c r="X193" s="45"/>
      <c r="Y193" s="45"/>
    </row>
    <row r="194" customFormat="false" ht="12.75" hidden="false" customHeight="false" outlineLevel="1" collapsed="false">
      <c r="A194" s="79"/>
      <c r="B194" s="79" t="s">
        <v>208</v>
      </c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customFormat="false" ht="12.75" hidden="false" customHeight="false" outlineLevel="1" collapsed="false">
      <c r="A195" s="79" t="s">
        <v>244</v>
      </c>
      <c r="B195" s="79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customFormat="false" ht="12.75" hidden="false" customHeight="false" outlineLevel="1" collapsed="false">
      <c r="A196" s="79" t="s">
        <v>245</v>
      </c>
      <c r="B196" s="79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customFormat="false" ht="12.75" hidden="false" customHeight="false" outlineLevel="1" collapsed="false">
      <c r="A197" s="112"/>
      <c r="B197" s="79"/>
      <c r="C197" s="79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customFormat="false" ht="12.75" hidden="false" customHeight="false" outlineLevel="1" collapsed="false">
      <c r="A198" s="112"/>
      <c r="B198" s="79"/>
      <c r="C198" s="79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customFormat="false" ht="12.75" hidden="false" customHeight="false" outlineLevel="1" collapsed="false">
      <c r="A199" s="112"/>
      <c r="B199" s="79"/>
      <c r="C199" s="79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customFormat="false" ht="12.75" hidden="false" customHeight="false" outlineLevel="1" collapsed="false">
      <c r="A200" s="112"/>
      <c r="B200" s="79"/>
      <c r="C200" s="79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customFormat="false" ht="12.75" hidden="false" customHeight="false" outlineLevel="1" collapsed="false">
      <c r="A201" s="112"/>
      <c r="B201" s="79"/>
      <c r="C201" s="79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customFormat="false" ht="12.75" hidden="false" customHeight="false" outlineLevel="1" collapsed="false">
      <c r="A202" s="112"/>
      <c r="B202" s="79"/>
      <c r="C202" s="79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customFormat="false" ht="12.75" hidden="false" customHeight="false" outlineLevel="1" collapsed="false">
      <c r="A203" s="112"/>
      <c r="B203" s="79"/>
      <c r="C203" s="79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customFormat="false" ht="12.75" hidden="false" customHeight="false" outlineLevel="1" collapsed="false">
      <c r="A204" s="112"/>
      <c r="B204" s="79"/>
      <c r="C204" s="79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customFormat="false" ht="12.75" hidden="false" customHeight="false" outlineLevel="1" collapsed="false">
      <c r="A205" s="126"/>
      <c r="B205" s="79"/>
      <c r="C205" s="79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customFormat="false" ht="12.75" hidden="false" customHeight="false" outlineLevel="1" collapsed="false">
      <c r="A206" s="112"/>
      <c r="B206" s="79"/>
      <c r="C206" s="79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customFormat="false" ht="12.75" hidden="false" customHeight="false" outlineLevel="1" collapsed="false">
      <c r="A207" s="112"/>
      <c r="B207" s="79"/>
      <c r="C207" s="79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customFormat="false" ht="12.75" hidden="false" customHeight="false" outlineLevel="1" collapsed="false">
      <c r="A208" s="112"/>
      <c r="B208" s="79"/>
      <c r="C208" s="79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customFormat="false" ht="12.75" hidden="false" customHeight="false" outlineLevel="1" collapsed="false">
      <c r="A209" s="112"/>
      <c r="B209" s="79"/>
      <c r="C209" s="79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</row>
    <row r="210" customFormat="false" ht="12.75" hidden="false" customHeight="false" outlineLevel="1" collapsed="false">
      <c r="A210" s="112"/>
      <c r="B210" s="79"/>
      <c r="C210" s="79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</row>
    <row r="211" customFormat="false" ht="12.75" hidden="false" customHeight="false" outlineLevel="1" collapsed="false">
      <c r="A211" s="112"/>
      <c r="B211" s="79"/>
      <c r="C211" s="79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customFormat="false" ht="12.75" hidden="false" customHeight="false" outlineLevel="1" collapsed="false">
      <c r="A212" s="112"/>
      <c r="B212" s="79"/>
      <c r="C212" s="79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customFormat="false" ht="12.75" hidden="false" customHeight="false" outlineLevel="1" collapsed="false">
      <c r="A213" s="112"/>
      <c r="B213" s="79"/>
      <c r="C213" s="79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customFormat="false" ht="12.75" hidden="false" customHeight="false" outlineLevel="1" collapsed="false">
      <c r="A214" s="112"/>
      <c r="B214" s="79"/>
      <c r="C214" s="79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customFormat="false" ht="12.75" hidden="false" customHeight="false" outlineLevel="1" collapsed="false">
      <c r="A215" s="112"/>
      <c r="B215" s="79"/>
      <c r="C215" s="79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customFormat="false" ht="12.75" hidden="false" customHeight="false" outlineLevel="1" collapsed="false">
      <c r="A216" s="112"/>
      <c r="B216" s="79"/>
      <c r="C216" s="79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customFormat="false" ht="12.75" hidden="false" customHeight="false" outlineLevel="1" collapsed="false">
      <c r="A217" s="118"/>
      <c r="B217" s="79"/>
      <c r="C217" s="79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customFormat="false" ht="12.75" hidden="false" customHeight="false" outlineLevel="1" collapsed="false">
      <c r="A218" s="123"/>
      <c r="B218" s="79"/>
      <c r="C218" s="79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customFormat="false" ht="12.75" hidden="false" customHeight="false" outlineLevel="1" collapsed="false">
      <c r="A219" s="123"/>
      <c r="B219" s="79"/>
      <c r="C219" s="79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customFormat="false" ht="15" hidden="false" customHeight="true" outlineLevel="1" collapsed="false">
      <c r="A220" s="123"/>
      <c r="B220" s="79"/>
      <c r="C220" s="79"/>
      <c r="D220" s="79"/>
      <c r="E220" s="126"/>
      <c r="F220" s="126"/>
      <c r="G220" s="126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customFormat="false" ht="12.75" hidden="false" customHeight="false" outlineLevel="1" collapsed="false">
      <c r="A221" s="123"/>
      <c r="B221" s="79"/>
      <c r="C221" s="79"/>
      <c r="D221" s="79"/>
      <c r="E221" s="126"/>
      <c r="F221" s="126"/>
      <c r="G221" s="126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customFormat="false" ht="14.25" hidden="false" customHeight="true" outlineLevel="1" collapsed="false">
      <c r="A222" s="123"/>
      <c r="B222" s="79"/>
      <c r="C222" s="79"/>
      <c r="D222" s="79"/>
      <c r="E222" s="126"/>
      <c r="F222" s="126"/>
      <c r="G222" s="126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customFormat="false" ht="12.75" hidden="false" customHeight="false" outlineLevel="1" collapsed="false">
      <c r="A223" s="123"/>
      <c r="B223" s="79"/>
      <c r="C223" s="79"/>
      <c r="D223" s="79"/>
      <c r="E223" s="126"/>
      <c r="F223" s="126"/>
      <c r="G223" s="126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</row>
    <row r="224" customFormat="false" ht="12.75" hidden="false" customHeight="false" outlineLevel="1" collapsed="false">
      <c r="A224" s="123"/>
      <c r="B224" s="79"/>
      <c r="C224" s="79"/>
      <c r="D224" s="79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</row>
    <row r="225" customFormat="false" ht="12.75" hidden="false" customHeight="false" outlineLevel="1" collapsed="false">
      <c r="A225" s="125"/>
      <c r="B225" s="79"/>
      <c r="C225" s="79"/>
      <c r="D225" s="79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</row>
    <row r="226" customFormat="false" ht="12.75" hidden="false" customHeight="false" outlineLevel="1" collapsed="false">
      <c r="A226" s="125"/>
      <c r="B226" s="79"/>
      <c r="C226" s="79"/>
      <c r="D226" s="79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</row>
    <row r="227" customFormat="false" ht="12.75" hidden="false" customHeight="false" outlineLevel="1" collapsed="false">
      <c r="A227" s="125"/>
      <c r="B227" s="79"/>
      <c r="C227" s="79"/>
      <c r="D227" s="79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</row>
    <row r="228" customFormat="false" ht="12.75" hidden="false" customHeight="false" outlineLevel="1" collapsed="false">
      <c r="A228" s="126"/>
      <c r="B228" s="79"/>
      <c r="C228" s="79"/>
      <c r="D228" s="79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</row>
    <row r="229" customFormat="false" ht="12.75" hidden="false" customHeight="false" outlineLevel="1" collapsed="false">
      <c r="A229" s="79"/>
      <c r="B229" s="79"/>
      <c r="C229" s="79"/>
      <c r="D229" s="79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</row>
    <row r="230" customFormat="false" ht="12.75" hidden="false" customHeight="false" outlineLevel="1" collapsed="false">
      <c r="A230" s="79"/>
      <c r="B230" s="79"/>
      <c r="C230" s="79"/>
      <c r="D230" s="79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</row>
    <row r="231" customFormat="false" ht="12.75" hidden="false" customHeight="false" outlineLevel="1" collapsed="false">
      <c r="A231" s="79"/>
      <c r="B231" s="79"/>
      <c r="C231" s="79"/>
      <c r="D231" s="79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</row>
    <row r="232" customFormat="false" ht="12.75" hidden="false" customHeight="false" outlineLevel="1" collapsed="false">
      <c r="A232" s="106"/>
      <c r="B232" s="79"/>
      <c r="C232" s="79"/>
      <c r="D232" s="79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</row>
    <row r="233" customFormat="false" ht="12.75" hidden="false" customHeight="false" outlineLevel="1" collapsed="false">
      <c r="A233" s="106"/>
      <c r="B233" s="79"/>
      <c r="C233" s="79"/>
      <c r="D233" s="79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</row>
    <row r="234" customFormat="false" ht="12.75" hidden="false" customHeight="false" outlineLevel="1" collapsed="false">
      <c r="A234" s="106"/>
      <c r="B234" s="79"/>
      <c r="C234" s="79"/>
      <c r="D234" s="79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</row>
    <row r="235" customFormat="false" ht="12.75" hidden="false" customHeight="false" outlineLevel="1" collapsed="false">
      <c r="A235" s="79"/>
      <c r="B235" s="79"/>
      <c r="C235" s="79"/>
      <c r="D235" s="79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</row>
    <row r="236" customFormat="false" ht="12.75" hidden="false" customHeight="false" outlineLevel="1" collapsed="false">
      <c r="A236" s="79"/>
      <c r="B236" s="79"/>
      <c r="C236" s="79"/>
      <c r="D236" s="79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</row>
    <row r="237" customFormat="false" ht="12.75" hidden="false" customHeight="false" outlineLevel="1" collapsed="false">
      <c r="A237" s="88"/>
      <c r="B237" s="88"/>
      <c r="C237" s="88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customFormat="false" ht="12.75" hidden="false" customHeight="false" outlineLevel="1" collapsed="false">
      <c r="A238" s="123"/>
      <c r="B238" s="79"/>
      <c r="C238" s="79"/>
      <c r="D238" s="79"/>
      <c r="E238" s="126"/>
      <c r="F238" s="126"/>
      <c r="G238" s="126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customFormat="false" ht="12.75" hidden="false" customHeight="false" outlineLevel="1" collapsed="false">
      <c r="A239" s="112"/>
      <c r="B239" s="79"/>
      <c r="C239" s="79"/>
      <c r="D239" s="79"/>
      <c r="E239" s="126"/>
      <c r="F239" s="126"/>
      <c r="G239" s="126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customFormat="false" ht="12.75" hidden="false" customHeight="false" outlineLevel="1" collapsed="false">
      <c r="A240" s="112"/>
      <c r="B240" s="79"/>
      <c r="C240" s="79"/>
      <c r="D240" s="79"/>
      <c r="E240" s="126"/>
      <c r="F240" s="126"/>
      <c r="G240" s="126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customFormat="false" ht="12.75" hidden="false" customHeight="false" outlineLevel="1" collapsed="false">
      <c r="A241" s="118"/>
      <c r="B241" s="79"/>
      <c r="C241" s="79"/>
      <c r="D241" s="79"/>
      <c r="E241" s="126"/>
      <c r="F241" s="126"/>
      <c r="G241" s="126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customFormat="false" ht="12.75" hidden="false" customHeight="false" outlineLevel="1" collapsed="false">
      <c r="A242" s="126"/>
      <c r="B242" s="79"/>
      <c r="C242" s="79"/>
      <c r="D242" s="79"/>
      <c r="E242" s="126"/>
      <c r="F242" s="126"/>
      <c r="G242" s="126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customFormat="false" ht="12.75" hidden="false" customHeight="false" outlineLevel="1" collapsed="false">
      <c r="A243" s="123"/>
      <c r="B243" s="79"/>
      <c r="C243" s="79"/>
      <c r="D243" s="79"/>
      <c r="E243" s="126"/>
      <c r="F243" s="126"/>
      <c r="G243" s="126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</row>
    <row r="244" customFormat="false" ht="12.75" hidden="false" customHeight="false" outlineLevel="1" collapsed="false">
      <c r="A244" s="112"/>
      <c r="B244" s="79"/>
      <c r="C244" s="79"/>
      <c r="D244" s="79"/>
      <c r="E244" s="126"/>
      <c r="F244" s="126"/>
      <c r="G244" s="126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customFormat="false" ht="12.75" hidden="false" customHeight="false" outlineLevel="1" collapsed="false">
      <c r="A245" s="112"/>
      <c r="B245" s="79"/>
      <c r="C245" s="79"/>
      <c r="D245" s="79"/>
      <c r="E245" s="126"/>
      <c r="F245" s="126"/>
      <c r="G245" s="126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customFormat="false" ht="12.75" hidden="false" customHeight="false" outlineLevel="1" collapsed="false">
      <c r="A246" s="112"/>
      <c r="B246" s="79"/>
      <c r="C246" s="79"/>
      <c r="D246" s="45"/>
      <c r="E246" s="126"/>
      <c r="F246" s="126"/>
      <c r="G246" s="126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customFormat="false" ht="12.75" hidden="false" customHeight="false" outlineLevel="1" collapsed="false">
      <c r="A247" s="112"/>
      <c r="B247" s="79"/>
      <c r="C247" s="79"/>
      <c r="D247" s="79"/>
      <c r="E247" s="126"/>
      <c r="F247" s="126"/>
      <c r="G247" s="126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customFormat="false" ht="12.75" hidden="false" customHeight="false" outlineLevel="1" collapsed="false">
      <c r="A248" s="126"/>
      <c r="B248" s="79"/>
      <c r="C248" s="79"/>
      <c r="D248" s="79"/>
      <c r="E248" s="126"/>
      <c r="F248" s="126"/>
      <c r="G248" s="126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customFormat="false" ht="12.75" hidden="false" customHeight="false" outlineLevel="1" collapsed="false">
      <c r="A249" s="123"/>
      <c r="B249" s="79"/>
      <c r="C249" s="79"/>
      <c r="D249" s="79"/>
      <c r="E249" s="126"/>
      <c r="F249" s="126"/>
      <c r="G249" s="126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customFormat="false" ht="12.75" hidden="false" customHeight="false" outlineLevel="1" collapsed="false">
      <c r="A250" s="126"/>
      <c r="B250" s="79"/>
      <c r="C250" s="79"/>
      <c r="D250" s="79"/>
      <c r="E250" s="126"/>
      <c r="F250" s="126"/>
      <c r="G250" s="126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customFormat="false" ht="12.75" hidden="false" customHeight="false" outlineLevel="1" collapsed="false">
      <c r="A251" s="123"/>
      <c r="B251" s="79"/>
      <c r="C251" s="79"/>
      <c r="D251" s="79"/>
      <c r="E251" s="126"/>
      <c r="F251" s="126"/>
      <c r="G251" s="126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customFormat="false" ht="12.75" hidden="false" customHeight="false" outlineLevel="1" collapsed="false">
      <c r="A252" s="112"/>
      <c r="B252" s="79"/>
      <c r="C252" s="79"/>
      <c r="D252" s="79"/>
      <c r="E252" s="126"/>
      <c r="F252" s="126"/>
      <c r="G252" s="126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customFormat="false" ht="12.75" hidden="false" customHeight="false" outlineLevel="1" collapsed="false">
      <c r="A253" s="123"/>
      <c r="B253" s="79"/>
      <c r="C253" s="79"/>
      <c r="D253" s="79"/>
      <c r="E253" s="126"/>
      <c r="F253" s="126"/>
      <c r="G253" s="126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customFormat="false" ht="12.75" hidden="false" customHeight="false" outlineLevel="1" collapsed="false">
      <c r="A254" s="112"/>
      <c r="B254" s="79"/>
      <c r="C254" s="79"/>
      <c r="D254" s="79"/>
      <c r="E254" s="126"/>
      <c r="F254" s="126"/>
      <c r="G254" s="126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customFormat="false" ht="12.75" hidden="false" customHeight="false" outlineLevel="1" collapsed="false">
      <c r="A255" s="112"/>
      <c r="B255" s="79"/>
      <c r="C255" s="79"/>
      <c r="D255" s="79"/>
      <c r="E255" s="126"/>
      <c r="F255" s="126"/>
      <c r="G255" s="126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customFormat="false" ht="12.75" hidden="false" customHeight="false" outlineLevel="1" collapsed="false">
      <c r="A256" s="118"/>
      <c r="B256" s="79"/>
      <c r="C256" s="79"/>
      <c r="D256" s="79"/>
      <c r="E256" s="126"/>
      <c r="F256" s="126"/>
      <c r="G256" s="126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customFormat="false" ht="12.75" hidden="false" customHeight="false" outlineLevel="1" collapsed="false">
      <c r="A257" s="112"/>
      <c r="B257" s="79"/>
      <c r="C257" s="79"/>
      <c r="D257" s="79"/>
      <c r="E257" s="126"/>
      <c r="F257" s="126"/>
      <c r="G257" s="126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customFormat="false" ht="12.75" hidden="false" customHeight="false" outlineLevel="1" collapsed="false">
      <c r="A258" s="118"/>
      <c r="B258" s="79"/>
      <c r="C258" s="79"/>
      <c r="D258" s="79"/>
      <c r="E258" s="126"/>
      <c r="F258" s="126"/>
      <c r="G258" s="126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</row>
    <row r="259" customFormat="false" ht="12.75" hidden="false" customHeight="false" outlineLevel="1" collapsed="false">
      <c r="A259" s="112"/>
      <c r="B259" s="79"/>
      <c r="C259" s="79"/>
      <c r="D259" s="79"/>
      <c r="E259" s="126"/>
      <c r="F259" s="126"/>
      <c r="G259" s="126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</row>
    <row r="260" customFormat="false" ht="12.75" hidden="false" customHeight="false" outlineLevel="1" collapsed="false">
      <c r="A260" s="112"/>
      <c r="B260" s="79"/>
      <c r="C260" s="79"/>
      <c r="D260" s="79"/>
      <c r="E260" s="126"/>
      <c r="F260" s="126"/>
      <c r="G260" s="126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</row>
    <row r="261" customFormat="false" ht="12.75" hidden="false" customHeight="false" outlineLevel="1" collapsed="false">
      <c r="A261" s="112"/>
      <c r="B261" s="79"/>
      <c r="C261" s="79"/>
      <c r="D261" s="79"/>
      <c r="E261" s="126"/>
      <c r="F261" s="126"/>
      <c r="G261" s="126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customFormat="false" ht="12.75" hidden="false" customHeight="false" outlineLevel="1" collapsed="false">
      <c r="A262" s="112"/>
      <c r="B262" s="79"/>
      <c r="C262" s="79"/>
      <c r="D262" s="79"/>
      <c r="E262" s="126"/>
      <c r="F262" s="126"/>
      <c r="G262" s="126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customFormat="false" ht="12.75" hidden="false" customHeight="false" outlineLevel="1" collapsed="false">
      <c r="A263" s="112"/>
      <c r="B263" s="79"/>
      <c r="C263" s="79"/>
      <c r="D263" s="79"/>
      <c r="E263" s="126"/>
      <c r="F263" s="126"/>
      <c r="G263" s="126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customFormat="false" ht="12.75" hidden="false" customHeight="false" outlineLevel="1" collapsed="false">
      <c r="A264" s="112"/>
      <c r="B264" s="79"/>
      <c r="C264" s="79"/>
      <c r="D264" s="79"/>
      <c r="E264" s="126"/>
      <c r="F264" s="126"/>
      <c r="G264" s="126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customFormat="false" ht="12.75" hidden="false" customHeight="false" outlineLevel="1" collapsed="false">
      <c r="A265" s="123"/>
      <c r="B265" s="79"/>
      <c r="C265" s="79"/>
      <c r="D265" s="79"/>
      <c r="E265" s="126"/>
      <c r="F265" s="126"/>
      <c r="G265" s="126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customFormat="false" ht="12.75" hidden="false" customHeight="false" outlineLevel="1" collapsed="false">
      <c r="A266" s="112"/>
      <c r="B266" s="79"/>
      <c r="C266" s="79"/>
      <c r="D266" s="79"/>
      <c r="E266" s="126"/>
      <c r="F266" s="126"/>
      <c r="G266" s="126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customFormat="false" ht="12.75" hidden="false" customHeight="false" outlineLevel="1" collapsed="false">
      <c r="A267" s="112"/>
      <c r="B267" s="79"/>
      <c r="C267" s="79"/>
      <c r="D267" s="79"/>
      <c r="E267" s="126"/>
      <c r="F267" s="126"/>
      <c r="G267" s="126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customFormat="false" ht="12.75" hidden="false" customHeight="false" outlineLevel="1" collapsed="false">
      <c r="A268" s="112"/>
      <c r="B268" s="79"/>
      <c r="C268" s="79"/>
      <c r="D268" s="79"/>
      <c r="E268" s="126"/>
      <c r="F268" s="126"/>
      <c r="G268" s="126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customFormat="false" ht="12.75" hidden="false" customHeight="false" outlineLevel="1" collapsed="false">
      <c r="A269" s="112"/>
      <c r="B269" s="79"/>
      <c r="C269" s="79"/>
      <c r="D269" s="79"/>
      <c r="E269" s="126"/>
      <c r="F269" s="126"/>
      <c r="G269" s="126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customFormat="false" ht="12.75" hidden="false" customHeight="false" outlineLevel="1" collapsed="false">
      <c r="A270" s="112"/>
      <c r="B270" s="79"/>
      <c r="C270" s="79"/>
      <c r="D270" s="79"/>
      <c r="E270" s="126"/>
      <c r="F270" s="126"/>
      <c r="G270" s="126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</row>
    <row r="271" customFormat="false" ht="12.75" hidden="false" customHeight="false" outlineLevel="1" collapsed="false">
      <c r="A271" s="112"/>
      <c r="B271" s="79"/>
      <c r="C271" s="79"/>
      <c r="D271" s="79"/>
      <c r="E271" s="126"/>
      <c r="F271" s="126"/>
      <c r="G271" s="126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customFormat="false" ht="12.75" hidden="false" customHeight="false" outlineLevel="1" collapsed="false">
      <c r="A272" s="118"/>
      <c r="B272" s="79"/>
      <c r="C272" s="79"/>
      <c r="D272" s="79"/>
      <c r="E272" s="126"/>
      <c r="F272" s="126"/>
      <c r="G272" s="126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customFormat="false" ht="12.75" hidden="false" customHeight="false" outlineLevel="1" collapsed="false">
      <c r="A273" s="123"/>
      <c r="B273" s="79"/>
      <c r="C273" s="79"/>
      <c r="D273" s="79"/>
      <c r="E273" s="126"/>
      <c r="F273" s="126"/>
      <c r="G273" s="126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customFormat="false" ht="12.75" hidden="false" customHeight="false" outlineLevel="1" collapsed="false">
      <c r="A274" s="123"/>
      <c r="B274" s="79"/>
      <c r="C274" s="79"/>
      <c r="D274" s="79"/>
      <c r="E274" s="126"/>
      <c r="F274" s="126"/>
      <c r="G274" s="126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customFormat="false" ht="12.75" hidden="false" customHeight="false" outlineLevel="1" collapsed="false">
      <c r="A275" s="123"/>
      <c r="B275" s="79"/>
      <c r="C275" s="79"/>
      <c r="D275" s="79"/>
      <c r="E275" s="126"/>
      <c r="F275" s="126"/>
      <c r="G275" s="126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</row>
    <row r="276" customFormat="false" ht="12.75" hidden="false" customHeight="false" outlineLevel="1" collapsed="false">
      <c r="A276" s="123"/>
      <c r="B276" s="79"/>
      <c r="C276" s="79"/>
      <c r="D276" s="79"/>
      <c r="E276" s="126"/>
      <c r="F276" s="126"/>
      <c r="G276" s="126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customFormat="false" ht="12.75" hidden="false" customHeight="false" outlineLevel="1" collapsed="false">
      <c r="A277" s="123"/>
      <c r="B277" s="79"/>
      <c r="C277" s="79"/>
      <c r="D277" s="79"/>
      <c r="E277" s="126"/>
      <c r="F277" s="126"/>
      <c r="G277" s="126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customFormat="false" ht="12.75" hidden="false" customHeight="false" outlineLevel="1" collapsed="false">
      <c r="A278" s="123"/>
      <c r="B278" s="79"/>
      <c r="C278" s="79"/>
      <c r="D278" s="79"/>
      <c r="E278" s="126"/>
      <c r="F278" s="126"/>
      <c r="G278" s="126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customFormat="false" ht="12.75" hidden="false" customHeight="false" outlineLevel="1" collapsed="false">
      <c r="A279" s="123"/>
      <c r="B279" s="79"/>
      <c r="C279" s="79"/>
      <c r="D279" s="79"/>
      <c r="E279" s="126"/>
      <c r="F279" s="126"/>
      <c r="G279" s="126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</row>
    <row r="280" customFormat="false" ht="12.75" hidden="false" customHeight="false" outlineLevel="1" collapsed="false">
      <c r="A280" s="79"/>
      <c r="B280" s="79"/>
      <c r="C280" s="79"/>
      <c r="D280" s="79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</row>
    <row r="281" customFormat="false" ht="12.75" hidden="false" customHeight="false" outlineLevel="1" collapsed="false">
      <c r="A281" s="79"/>
      <c r="B281" s="79"/>
      <c r="C281" s="79"/>
      <c r="D281" s="79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</row>
    <row r="282" customFormat="false" ht="12.75" hidden="false" customHeight="false" outlineLevel="1" collapsed="false">
      <c r="A282" s="79"/>
      <c r="B282" s="79"/>
      <c r="C282" s="79"/>
      <c r="D282" s="79"/>
      <c r="E282" s="79"/>
      <c r="F282" s="79"/>
      <c r="G282" s="79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</row>
    <row r="283" customFormat="false" ht="12.75" hidden="false" customHeight="false" outlineLevel="1" collapsed="false">
      <c r="A283" s="88"/>
      <c r="B283" s="88"/>
      <c r="C283" s="88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customFormat="false" ht="12.75" hidden="false" customHeight="false" outlineLevel="1" collapsed="false">
      <c r="A284" s="106"/>
      <c r="B284" s="106"/>
      <c r="C284" s="106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customFormat="false" ht="12.75" hidden="false" customHeight="false" outlineLevel="1" collapsed="false">
      <c r="A285" s="106"/>
      <c r="B285" s="188"/>
      <c r="C285" s="188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customFormat="false" ht="12.75" hidden="false" customHeight="false" outlineLevel="1" collapsed="false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customFormat="false" ht="12.75" hidden="false" customHeight="false" outlineLevel="1" collapsed="false">
      <c r="A287" s="88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customFormat="false" ht="12.75" hidden="false" customHeight="false" outlineLevel="1" collapsed="false">
      <c r="A288" s="106"/>
      <c r="B288" s="106"/>
      <c r="C288" s="106"/>
      <c r="D288" s="106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customFormat="false" ht="12.75" hidden="false" customHeight="false" outlineLevel="1" collapsed="false">
      <c r="A289" s="189"/>
      <c r="B289" s="106"/>
      <c r="C289" s="106"/>
      <c r="D289" s="106"/>
      <c r="E289" s="190"/>
      <c r="F289" s="190"/>
      <c r="G289" s="190"/>
      <c r="H289" s="190"/>
      <c r="I289" s="190"/>
      <c r="J289" s="190"/>
      <c r="K289" s="190"/>
      <c r="L289" s="190"/>
      <c r="M289" s="79"/>
      <c r="N289" s="190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customFormat="false" ht="12.75" hidden="false" customHeight="false" outlineLevel="1" collapsed="false">
      <c r="A290" s="189"/>
      <c r="B290" s="106"/>
      <c r="C290" s="106"/>
      <c r="D290" s="106"/>
      <c r="E290" s="190"/>
      <c r="F290" s="190"/>
      <c r="G290" s="190"/>
      <c r="H290" s="190"/>
      <c r="I290" s="190"/>
      <c r="J290" s="190"/>
      <c r="K290" s="190"/>
      <c r="L290" s="190"/>
      <c r="M290" s="79"/>
      <c r="N290" s="190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customFormat="false" ht="12.75" hidden="false" customHeight="false" outlineLevel="1" collapsed="false">
      <c r="A291" s="189"/>
      <c r="B291" s="189"/>
      <c r="C291" s="189"/>
      <c r="D291" s="189"/>
      <c r="E291" s="190"/>
      <c r="F291" s="190"/>
      <c r="G291" s="190"/>
      <c r="H291" s="190"/>
      <c r="I291" s="190"/>
      <c r="J291" s="190"/>
      <c r="K291" s="190"/>
      <c r="L291" s="190"/>
      <c r="M291" s="79"/>
      <c r="N291" s="190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customFormat="false" ht="12.75" hidden="false" customHeight="false" outlineLevel="1" collapsed="false">
      <c r="A292" s="189"/>
      <c r="B292" s="189"/>
      <c r="C292" s="189"/>
      <c r="D292" s="189"/>
      <c r="E292" s="190"/>
      <c r="F292" s="190"/>
      <c r="G292" s="190"/>
      <c r="H292" s="190"/>
      <c r="I292" s="190"/>
      <c r="J292" s="190"/>
      <c r="K292" s="190"/>
      <c r="L292" s="190"/>
      <c r="M292" s="79"/>
      <c r="N292" s="190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customFormat="false" ht="12.75" hidden="false" customHeight="false" outlineLevel="1" collapsed="false">
      <c r="A293" s="189"/>
      <c r="B293" s="88"/>
      <c r="C293" s="88"/>
      <c r="D293" s="88"/>
      <c r="E293" s="190"/>
      <c r="F293" s="190"/>
      <c r="G293" s="190"/>
      <c r="H293" s="190"/>
      <c r="I293" s="190"/>
      <c r="J293" s="190"/>
      <c r="K293" s="190"/>
      <c r="L293" s="190"/>
      <c r="M293" s="79"/>
      <c r="N293" s="190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customFormat="false" ht="12.75" hidden="false" customHeight="false" outlineLevel="1" collapsed="false">
      <c r="A294" s="79"/>
      <c r="B294" s="79"/>
      <c r="C294" s="79"/>
      <c r="D294" s="79"/>
      <c r="E294" s="190"/>
      <c r="F294" s="190"/>
      <c r="G294" s="190"/>
      <c r="H294" s="190"/>
      <c r="I294" s="190"/>
      <c r="J294" s="190"/>
      <c r="K294" s="190"/>
      <c r="L294" s="190"/>
      <c r="M294" s="79"/>
      <c r="N294" s="190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customFormat="false" ht="12.75" hidden="false" customHeight="false" outlineLevel="1" collapsed="false">
      <c r="A295" s="106"/>
      <c r="B295" s="106"/>
      <c r="C295" s="106"/>
      <c r="D295" s="106"/>
      <c r="E295" s="190"/>
      <c r="F295" s="190"/>
      <c r="G295" s="190"/>
      <c r="H295" s="190"/>
      <c r="I295" s="190"/>
      <c r="J295" s="190"/>
      <c r="K295" s="190"/>
      <c r="L295" s="190"/>
      <c r="M295" s="79"/>
      <c r="N295" s="190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customFormat="false" ht="12.75" hidden="false" customHeight="false" outlineLevel="1" collapsed="false">
      <c r="A296" s="189"/>
      <c r="B296" s="106"/>
      <c r="C296" s="106"/>
      <c r="D296" s="106"/>
      <c r="E296" s="190"/>
      <c r="F296" s="190"/>
      <c r="G296" s="190"/>
      <c r="H296" s="190"/>
      <c r="I296" s="190"/>
      <c r="J296" s="190"/>
      <c r="K296" s="190"/>
      <c r="L296" s="190"/>
      <c r="M296" s="79"/>
      <c r="N296" s="190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customFormat="false" ht="12.75" hidden="false" customHeight="false" outlineLevel="1" collapsed="false">
      <c r="A297" s="189"/>
      <c r="B297" s="106"/>
      <c r="C297" s="106"/>
      <c r="D297" s="106"/>
      <c r="E297" s="190"/>
      <c r="F297" s="190"/>
      <c r="G297" s="190"/>
      <c r="H297" s="190"/>
      <c r="I297" s="190"/>
      <c r="J297" s="190"/>
      <c r="K297" s="190"/>
      <c r="L297" s="190"/>
      <c r="M297" s="79"/>
      <c r="N297" s="190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customFormat="false" ht="12.75" hidden="false" customHeight="false" outlineLevel="1" collapsed="false">
      <c r="A298" s="189"/>
      <c r="B298" s="106"/>
      <c r="C298" s="106"/>
      <c r="D298" s="106"/>
      <c r="E298" s="190"/>
      <c r="F298" s="190"/>
      <c r="G298" s="190"/>
      <c r="H298" s="190"/>
      <c r="I298" s="190"/>
      <c r="J298" s="190"/>
      <c r="K298" s="190"/>
      <c r="L298" s="190"/>
      <c r="M298" s="79"/>
      <c r="N298" s="190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customFormat="false" ht="12.75" hidden="false" customHeight="false" outlineLevel="1" collapsed="false">
      <c r="A299" s="189"/>
      <c r="B299" s="106"/>
      <c r="C299" s="106"/>
      <c r="D299" s="106"/>
      <c r="E299" s="190"/>
      <c r="F299" s="190"/>
      <c r="G299" s="190"/>
      <c r="H299" s="190"/>
      <c r="I299" s="190"/>
      <c r="J299" s="190"/>
      <c r="K299" s="190"/>
      <c r="L299" s="190"/>
      <c r="M299" s="79"/>
      <c r="N299" s="190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customFormat="false" ht="12.75" hidden="false" customHeight="false" outlineLevel="1" collapsed="false">
      <c r="A300" s="189"/>
      <c r="B300" s="106"/>
      <c r="C300" s="106"/>
      <c r="D300" s="106"/>
      <c r="E300" s="190"/>
      <c r="F300" s="190"/>
      <c r="G300" s="190"/>
      <c r="H300" s="190"/>
      <c r="I300" s="190"/>
      <c r="J300" s="190"/>
      <c r="K300" s="190"/>
      <c r="L300" s="190"/>
      <c r="M300" s="79"/>
      <c r="N300" s="190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customFormat="false" ht="12.75" hidden="false" customHeight="false" outlineLevel="1" collapsed="false">
      <c r="A301" s="189"/>
      <c r="B301" s="106"/>
      <c r="C301" s="106"/>
      <c r="D301" s="106"/>
      <c r="E301" s="190"/>
      <c r="F301" s="190"/>
      <c r="G301" s="190"/>
      <c r="H301" s="190"/>
      <c r="I301" s="190"/>
      <c r="J301" s="190"/>
      <c r="K301" s="190"/>
      <c r="L301" s="190"/>
      <c r="M301" s="79"/>
      <c r="N301" s="190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customFormat="false" ht="12.75" hidden="false" customHeight="false" outlineLevel="1" collapsed="false">
      <c r="A302" s="189"/>
      <c r="B302" s="106"/>
      <c r="C302" s="106"/>
      <c r="D302" s="106"/>
      <c r="E302" s="190"/>
      <c r="F302" s="190"/>
      <c r="G302" s="190"/>
      <c r="H302" s="190"/>
      <c r="I302" s="190"/>
      <c r="J302" s="190"/>
      <c r="K302" s="190"/>
      <c r="L302" s="190"/>
      <c r="M302" s="79"/>
      <c r="N302" s="190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customFormat="false" ht="12.75" hidden="false" customHeight="false" outlineLevel="1" collapsed="false">
      <c r="A303" s="189"/>
      <c r="B303" s="106"/>
      <c r="C303" s="106"/>
      <c r="D303" s="106"/>
      <c r="E303" s="190"/>
      <c r="F303" s="190"/>
      <c r="G303" s="190"/>
      <c r="H303" s="190"/>
      <c r="I303" s="190"/>
      <c r="J303" s="190"/>
      <c r="K303" s="190"/>
      <c r="L303" s="190"/>
      <c r="M303" s="79"/>
      <c r="N303" s="190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customFormat="false" ht="12.75" hidden="false" customHeight="false" outlineLevel="1" collapsed="false">
      <c r="A304" s="189"/>
      <c r="B304" s="106"/>
      <c r="C304" s="106"/>
      <c r="D304" s="106"/>
      <c r="E304" s="190"/>
      <c r="F304" s="190"/>
      <c r="G304" s="190"/>
      <c r="H304" s="190"/>
      <c r="I304" s="190"/>
      <c r="J304" s="190"/>
      <c r="K304" s="190"/>
      <c r="L304" s="190"/>
      <c r="M304" s="79"/>
      <c r="N304" s="190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customFormat="false" ht="12.75" hidden="false" customHeight="false" outlineLevel="1" collapsed="false">
      <c r="A305" s="189"/>
      <c r="B305" s="189"/>
      <c r="C305" s="189"/>
      <c r="D305" s="189"/>
      <c r="E305" s="190"/>
      <c r="F305" s="190"/>
      <c r="G305" s="190"/>
      <c r="H305" s="190"/>
      <c r="I305" s="190"/>
      <c r="J305" s="190"/>
      <c r="K305" s="190"/>
      <c r="L305" s="190"/>
      <c r="M305" s="79"/>
      <c r="N305" s="190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customFormat="false" ht="12.75" hidden="false" customHeight="false" outlineLevel="1" collapsed="false">
      <c r="A306" s="189"/>
      <c r="B306" s="189"/>
      <c r="C306" s="189"/>
      <c r="D306" s="189"/>
      <c r="E306" s="190"/>
      <c r="F306" s="190"/>
      <c r="G306" s="190"/>
      <c r="H306" s="190"/>
      <c r="I306" s="190"/>
      <c r="J306" s="190"/>
      <c r="K306" s="190"/>
      <c r="L306" s="190"/>
      <c r="M306" s="79"/>
      <c r="N306" s="190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customFormat="false" ht="12.75" hidden="false" customHeight="false" outlineLevel="1" collapsed="false">
      <c r="A307" s="106"/>
      <c r="B307" s="106"/>
      <c r="C307" s="106"/>
      <c r="D307" s="106"/>
      <c r="E307" s="190"/>
      <c r="F307" s="190"/>
      <c r="G307" s="190"/>
      <c r="H307" s="190"/>
      <c r="I307" s="190"/>
      <c r="J307" s="190"/>
      <c r="K307" s="190"/>
      <c r="L307" s="190"/>
      <c r="M307" s="79"/>
      <c r="N307" s="190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customFormat="false" ht="12.75" hidden="false" customHeight="false" outlineLevel="1" collapsed="false">
      <c r="A308" s="189"/>
      <c r="B308" s="189"/>
      <c r="C308" s="189"/>
      <c r="D308" s="189"/>
      <c r="E308" s="190"/>
      <c r="F308" s="190"/>
      <c r="G308" s="190"/>
      <c r="H308" s="190"/>
      <c r="I308" s="190"/>
      <c r="J308" s="190"/>
      <c r="K308" s="190"/>
      <c r="L308" s="190"/>
      <c r="M308" s="79"/>
      <c r="N308" s="190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customFormat="false" ht="12.75" hidden="false" customHeight="false" outlineLevel="1" collapsed="false">
      <c r="A309" s="189"/>
      <c r="B309" s="189"/>
      <c r="C309" s="189"/>
      <c r="D309" s="189"/>
      <c r="E309" s="190"/>
      <c r="F309" s="190"/>
      <c r="G309" s="190"/>
      <c r="H309" s="190"/>
      <c r="I309" s="190"/>
      <c r="J309" s="190"/>
      <c r="K309" s="190"/>
      <c r="L309" s="190"/>
      <c r="M309" s="79"/>
      <c r="N309" s="190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customFormat="false" ht="12.75" hidden="false" customHeight="false" outlineLevel="1" collapsed="false">
      <c r="A310" s="106"/>
      <c r="B310" s="106"/>
      <c r="C310" s="106"/>
      <c r="D310" s="106"/>
      <c r="E310" s="190"/>
      <c r="F310" s="190"/>
      <c r="G310" s="190"/>
      <c r="H310" s="190"/>
      <c r="I310" s="190"/>
      <c r="J310" s="190"/>
      <c r="K310" s="190"/>
      <c r="L310" s="190"/>
      <c r="M310" s="79"/>
      <c r="N310" s="190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customFormat="false" ht="12.75" hidden="false" customHeight="false" outlineLevel="1" collapsed="false">
      <c r="A311" s="106"/>
      <c r="B311" s="106"/>
      <c r="C311" s="106"/>
      <c r="D311" s="106"/>
      <c r="E311" s="190"/>
      <c r="F311" s="190"/>
      <c r="G311" s="190"/>
      <c r="H311" s="190"/>
      <c r="I311" s="190"/>
      <c r="J311" s="190"/>
      <c r="K311" s="190"/>
      <c r="L311" s="190"/>
      <c r="M311" s="79"/>
      <c r="N311" s="190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customFormat="false" ht="12.75" hidden="false" customHeight="false" outlineLevel="1" collapsed="false">
      <c r="A312" s="79"/>
      <c r="B312" s="106"/>
      <c r="C312" s="106"/>
      <c r="D312" s="106"/>
      <c r="E312" s="190"/>
      <c r="F312" s="190"/>
      <c r="G312" s="190"/>
      <c r="H312" s="190"/>
      <c r="I312" s="190"/>
      <c r="J312" s="190"/>
      <c r="K312" s="190"/>
      <c r="L312" s="190"/>
      <c r="M312" s="79"/>
      <c r="N312" s="190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customFormat="false" ht="12.75" hidden="false" customHeight="false" outlineLevel="1" collapsed="false">
      <c r="A313" s="79"/>
      <c r="B313" s="191"/>
      <c r="C313" s="191"/>
      <c r="D313" s="191"/>
      <c r="E313" s="190"/>
      <c r="F313" s="190"/>
      <c r="G313" s="190"/>
      <c r="H313" s="190"/>
      <c r="I313" s="190"/>
      <c r="J313" s="190"/>
      <c r="K313" s="190"/>
      <c r="L313" s="190"/>
      <c r="M313" s="79"/>
      <c r="N313" s="190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customFormat="false" ht="12.75" hidden="false" customHeight="false" outlineLevel="1" collapsed="false">
      <c r="A314" s="106"/>
      <c r="B314" s="191"/>
      <c r="C314" s="191"/>
      <c r="D314" s="191"/>
      <c r="E314" s="190"/>
      <c r="F314" s="190"/>
      <c r="G314" s="190"/>
      <c r="H314" s="190"/>
      <c r="I314" s="190"/>
      <c r="J314" s="190"/>
      <c r="K314" s="190"/>
      <c r="L314" s="190"/>
      <c r="M314" s="79"/>
      <c r="N314" s="190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customFormat="false" ht="12.75" hidden="false" customHeight="false" outlineLevel="1" collapsed="false">
      <c r="A315" s="189"/>
      <c r="B315" s="191"/>
      <c r="C315" s="191"/>
      <c r="D315" s="191"/>
      <c r="E315" s="190"/>
      <c r="F315" s="190"/>
      <c r="G315" s="190"/>
      <c r="H315" s="190"/>
      <c r="I315" s="190"/>
      <c r="J315" s="190"/>
      <c r="K315" s="190"/>
      <c r="L315" s="190"/>
      <c r="M315" s="79"/>
      <c r="N315" s="190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customFormat="false" ht="12.75" hidden="false" customHeight="false" outlineLevel="1" collapsed="false">
      <c r="A316" s="106"/>
      <c r="B316" s="106"/>
      <c r="C316" s="106"/>
      <c r="D316" s="106"/>
      <c r="E316" s="190"/>
      <c r="F316" s="190"/>
      <c r="G316" s="190"/>
      <c r="H316" s="190"/>
      <c r="I316" s="190"/>
      <c r="J316" s="190"/>
      <c r="K316" s="190"/>
      <c r="L316" s="190"/>
      <c r="M316" s="79"/>
      <c r="N316" s="190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customFormat="false" ht="12.75" hidden="false" customHeight="false" outlineLevel="1" collapsed="false">
      <c r="A317" s="79"/>
      <c r="B317" s="79"/>
      <c r="C317" s="79"/>
      <c r="D317" s="79"/>
      <c r="E317" s="190"/>
      <c r="F317" s="190"/>
      <c r="G317" s="190"/>
      <c r="H317" s="190"/>
      <c r="I317" s="190"/>
      <c r="J317" s="190"/>
      <c r="K317" s="190"/>
      <c r="L317" s="190"/>
      <c r="M317" s="79"/>
      <c r="N317" s="190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customFormat="false" ht="12.75" hidden="false" customHeight="false" outlineLevel="1" collapsed="false">
      <c r="A318" s="106"/>
      <c r="B318" s="106"/>
      <c r="C318" s="106"/>
      <c r="D318" s="106"/>
      <c r="E318" s="190"/>
      <c r="F318" s="190"/>
      <c r="G318" s="190"/>
      <c r="H318" s="190"/>
      <c r="I318" s="190"/>
      <c r="J318" s="190"/>
      <c r="K318" s="190"/>
      <c r="L318" s="190"/>
      <c r="M318" s="79"/>
      <c r="N318" s="190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customFormat="false" ht="12.75" hidden="false" customHeight="false" outlineLevel="1" collapsed="false">
      <c r="A319" s="189"/>
      <c r="B319" s="189"/>
      <c r="C319" s="189"/>
      <c r="D319" s="189"/>
      <c r="E319" s="190"/>
      <c r="F319" s="190"/>
      <c r="G319" s="190"/>
      <c r="H319" s="190"/>
      <c r="I319" s="190"/>
      <c r="J319" s="190"/>
      <c r="K319" s="190"/>
      <c r="L319" s="190"/>
      <c r="M319" s="79"/>
      <c r="N319" s="190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customFormat="false" ht="12.75" hidden="false" customHeight="false" outlineLevel="1" collapsed="false">
      <c r="A320" s="189"/>
      <c r="B320" s="189"/>
      <c r="C320" s="189"/>
      <c r="D320" s="189"/>
      <c r="E320" s="190"/>
      <c r="F320" s="190"/>
      <c r="G320" s="190"/>
      <c r="H320" s="190"/>
      <c r="I320" s="190"/>
      <c r="J320" s="190"/>
      <c r="K320" s="190"/>
      <c r="L320" s="190"/>
      <c r="M320" s="79"/>
      <c r="N320" s="190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customFormat="false" ht="12.75" hidden="false" customHeight="false" outlineLevel="1" collapsed="false">
      <c r="A321" s="189"/>
      <c r="B321" s="189"/>
      <c r="C321" s="189"/>
      <c r="D321" s="189"/>
      <c r="E321" s="190"/>
      <c r="F321" s="190"/>
      <c r="G321" s="190"/>
      <c r="H321" s="190"/>
      <c r="I321" s="190"/>
      <c r="J321" s="190"/>
      <c r="K321" s="190"/>
      <c r="L321" s="190"/>
      <c r="M321" s="79"/>
      <c r="N321" s="190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customFormat="false" ht="12.75" hidden="false" customHeight="false" outlineLevel="1" collapsed="false">
      <c r="A322" s="189"/>
      <c r="B322" s="189"/>
      <c r="C322" s="189"/>
      <c r="D322" s="189"/>
      <c r="E322" s="190"/>
      <c r="F322" s="190"/>
      <c r="G322" s="190"/>
      <c r="H322" s="190"/>
      <c r="I322" s="190"/>
      <c r="J322" s="190"/>
      <c r="K322" s="190"/>
      <c r="L322" s="190"/>
      <c r="M322" s="79"/>
      <c r="N322" s="190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customFormat="false" ht="12.75" hidden="false" customHeight="false" outlineLevel="1" collapsed="false">
      <c r="A323" s="189"/>
      <c r="B323" s="189"/>
      <c r="C323" s="189"/>
      <c r="D323" s="189"/>
      <c r="E323" s="190"/>
      <c r="F323" s="190"/>
      <c r="G323" s="190"/>
      <c r="H323" s="190"/>
      <c r="I323" s="190"/>
      <c r="J323" s="190"/>
      <c r="K323" s="190"/>
      <c r="L323" s="190"/>
      <c r="M323" s="79"/>
      <c r="N323" s="190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customFormat="false" ht="12.75" hidden="false" customHeight="false" outlineLevel="1" collapsed="false">
      <c r="A324" s="189"/>
      <c r="B324" s="79"/>
      <c r="C324" s="79"/>
      <c r="D324" s="79"/>
      <c r="E324" s="190"/>
      <c r="F324" s="190"/>
      <c r="G324" s="190"/>
      <c r="H324" s="190"/>
      <c r="I324" s="190"/>
      <c r="J324" s="190"/>
      <c r="K324" s="190"/>
      <c r="L324" s="190"/>
      <c r="M324" s="79"/>
      <c r="N324" s="190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customFormat="false" ht="12.75" hidden="false" customHeight="false" outlineLevel="1" collapsed="false">
      <c r="A325" s="106"/>
      <c r="B325" s="106"/>
      <c r="C325" s="106"/>
      <c r="D325" s="106"/>
      <c r="E325" s="190"/>
      <c r="F325" s="190"/>
      <c r="G325" s="190"/>
      <c r="H325" s="190"/>
      <c r="I325" s="190"/>
      <c r="J325" s="190"/>
      <c r="K325" s="190"/>
      <c r="L325" s="190"/>
      <c r="M325" s="79"/>
      <c r="N325" s="190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customFormat="false" ht="12.75" hidden="false" customHeight="false" outlineLevel="1" collapsed="false">
      <c r="A326" s="106"/>
      <c r="B326" s="106"/>
      <c r="C326" s="106"/>
      <c r="D326" s="106"/>
      <c r="E326" s="190"/>
      <c r="F326" s="190"/>
      <c r="G326" s="190"/>
      <c r="H326" s="190"/>
      <c r="I326" s="190"/>
      <c r="J326" s="190"/>
      <c r="K326" s="190"/>
      <c r="L326" s="190"/>
      <c r="M326" s="79"/>
      <c r="N326" s="190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customFormat="false" ht="12.75" hidden="false" customHeight="false" outlineLevel="1" collapsed="false">
      <c r="A327" s="79"/>
      <c r="B327" s="79"/>
      <c r="C327" s="79"/>
      <c r="D327" s="79"/>
      <c r="E327" s="190"/>
      <c r="F327" s="190"/>
      <c r="G327" s="190"/>
      <c r="H327" s="190"/>
      <c r="I327" s="190"/>
      <c r="J327" s="190"/>
      <c r="K327" s="190"/>
      <c r="L327" s="190"/>
      <c r="M327" s="79"/>
      <c r="N327" s="190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customFormat="false" ht="12.75" hidden="false" customHeight="false" outlineLevel="1" collapsed="false">
      <c r="A328" s="106"/>
      <c r="B328" s="192"/>
      <c r="C328" s="192"/>
      <c r="D328" s="79"/>
      <c r="E328" s="190"/>
      <c r="F328" s="190"/>
      <c r="G328" s="190"/>
      <c r="H328" s="190"/>
      <c r="I328" s="190"/>
      <c r="J328" s="190"/>
      <c r="K328" s="190"/>
      <c r="L328" s="190"/>
      <c r="M328" s="79"/>
      <c r="N328" s="190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customFormat="false" ht="12.75" hidden="false" customHeight="false" outlineLevel="1" collapsed="false">
      <c r="A329" s="106"/>
      <c r="B329" s="188"/>
      <c r="C329" s="188"/>
      <c r="D329" s="188"/>
      <c r="E329" s="190"/>
      <c r="F329" s="190"/>
      <c r="G329" s="190"/>
      <c r="H329" s="190"/>
      <c r="I329" s="190"/>
      <c r="J329" s="190"/>
      <c r="K329" s="190"/>
      <c r="L329" s="190"/>
      <c r="M329" s="79"/>
      <c r="N329" s="190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customFormat="false" ht="12.75" hidden="false" customHeight="false" outlineLevel="1" collapsed="false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customFormat="false" ht="12.75" hidden="false" customHeight="false" outlineLevel="1" collapsed="false">
      <c r="A331" s="106"/>
      <c r="B331" s="193"/>
      <c r="C331" s="193"/>
      <c r="D331" s="79"/>
      <c r="E331" s="79"/>
      <c r="F331" s="79"/>
      <c r="G331" s="45"/>
      <c r="H331" s="45"/>
      <c r="I331" s="45"/>
      <c r="J331" s="45"/>
      <c r="K331" s="45"/>
      <c r="L331" s="45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customFormat="false" ht="12.75" hidden="false" customHeight="false" outlineLevel="1" collapsed="false">
      <c r="A332" s="106"/>
      <c r="B332" s="79"/>
      <c r="C332" s="79"/>
      <c r="D332" s="79"/>
      <c r="E332" s="79"/>
      <c r="F332" s="79"/>
      <c r="G332" s="45"/>
      <c r="H332" s="45"/>
      <c r="I332" s="45"/>
      <c r="J332" s="45"/>
      <c r="K332" s="45"/>
      <c r="L332" s="45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customFormat="false" ht="12.75" hidden="false" customHeight="false" outlineLevel="1" collapsed="false">
      <c r="A333" s="106"/>
      <c r="B333" s="79"/>
      <c r="C333" s="79"/>
      <c r="D333" s="79"/>
      <c r="E333" s="79"/>
      <c r="F333" s="79"/>
      <c r="G333" s="45"/>
      <c r="H333" s="45"/>
      <c r="I333" s="45"/>
      <c r="J333" s="45"/>
      <c r="K333" s="45"/>
      <c r="L333" s="45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customFormat="false" ht="12.75" hidden="false" customHeight="false" outlineLevel="1" collapsed="false">
      <c r="A334" s="106"/>
      <c r="B334" s="79"/>
      <c r="C334" s="79"/>
      <c r="D334" s="79"/>
      <c r="E334" s="79"/>
      <c r="F334" s="79"/>
      <c r="G334" s="45"/>
      <c r="H334" s="45"/>
      <c r="I334" s="45"/>
      <c r="J334" s="45"/>
      <c r="K334" s="45"/>
      <c r="L334" s="45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customFormat="false" ht="12.75" hidden="false" customHeight="false" outlineLevel="1" collapsed="false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customFormat="false" ht="12.75" hidden="false" customHeight="false" outlineLevel="1" collapsed="false">
      <c r="A336" s="106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customFormat="false" ht="12.75" hidden="false" customHeight="false" outlineLevel="1" collapsed="false">
      <c r="A337" s="106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customFormat="false" ht="12.75" hidden="false" customHeight="false" outlineLevel="1" collapsed="false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customFormat="false" ht="12.75" hidden="false" customHeight="false" outlineLevel="1" collapsed="false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customFormat="false" ht="12.75" hidden="false" customHeight="false" outlineLevel="1" collapsed="false">
      <c r="A340" s="194"/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  <c r="L340" s="195"/>
      <c r="M340" s="195"/>
      <c r="N340" s="195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  <c r="AA340" s="195"/>
      <c r="AB340" s="195"/>
      <c r="AC340" s="195"/>
      <c r="AD340" s="195"/>
      <c r="AE340" s="195"/>
      <c r="AF340" s="195"/>
      <c r="AG340" s="195"/>
      <c r="AH340" s="195"/>
      <c r="AI340" s="195"/>
      <c r="AJ340" s="195"/>
      <c r="AK340" s="195"/>
      <c r="AL340" s="195"/>
      <c r="AM340" s="195"/>
      <c r="AN340" s="195"/>
      <c r="AO340" s="195"/>
      <c r="AP340" s="195"/>
      <c r="AQ340" s="195"/>
      <c r="AR340" s="195"/>
      <c r="AS340" s="195"/>
      <c r="AT340" s="195"/>
      <c r="AU340" s="195"/>
      <c r="AV340" s="195"/>
      <c r="AW340" s="195"/>
      <c r="AX340" s="195"/>
      <c r="AY340" s="195"/>
      <c r="AZ340" s="195"/>
      <c r="BA340" s="195"/>
      <c r="BB340" s="195"/>
      <c r="BC340" s="195"/>
      <c r="BD340" s="195"/>
      <c r="BE340" s="195"/>
      <c r="BF340" s="195"/>
      <c r="BG340" s="195"/>
      <c r="BH340" s="195"/>
      <c r="BI340" s="195"/>
      <c r="BJ340" s="195"/>
      <c r="BK340" s="195"/>
      <c r="BL340" s="195"/>
      <c r="BM340" s="195"/>
      <c r="BN340" s="195"/>
      <c r="BO340" s="195"/>
      <c r="BP340" s="195"/>
      <c r="BQ340" s="195"/>
      <c r="BR340" s="195"/>
      <c r="BS340" s="195"/>
      <c r="BT340" s="195"/>
      <c r="BU340" s="195"/>
      <c r="BV340" s="195"/>
      <c r="BW340" s="195"/>
      <c r="BX340" s="195"/>
      <c r="BY340" s="195"/>
      <c r="BZ340" s="195"/>
      <c r="CA340" s="195"/>
      <c r="CB340" s="195"/>
      <c r="CC340" s="195"/>
      <c r="CD340" s="195"/>
      <c r="CE340" s="195"/>
      <c r="CF340" s="195"/>
      <c r="CG340" s="195"/>
      <c r="CH340" s="195"/>
      <c r="CI340" s="195"/>
      <c r="CJ340" s="195"/>
      <c r="CK340" s="195"/>
      <c r="CL340" s="195"/>
      <c r="CM340" s="195"/>
      <c r="CN340" s="195"/>
      <c r="CO340" s="195"/>
      <c r="CP340" s="195"/>
      <c r="CQ340" s="195"/>
      <c r="CR340" s="195"/>
      <c r="CS340" s="195"/>
      <c r="CT340" s="195"/>
      <c r="CU340" s="195"/>
      <c r="CV340" s="195"/>
      <c r="CW340" s="195"/>
      <c r="CX340" s="195"/>
      <c r="CY340" s="195"/>
      <c r="CZ340" s="195"/>
      <c r="DA340" s="195"/>
      <c r="DB340" s="195"/>
      <c r="DC340" s="195"/>
      <c r="DD340" s="195"/>
      <c r="DE340" s="195"/>
      <c r="DF340" s="195"/>
      <c r="DG340" s="195"/>
      <c r="DH340" s="195"/>
      <c r="DI340" s="195"/>
      <c r="DJ340" s="195"/>
      <c r="DK340" s="195"/>
      <c r="DL340" s="195"/>
      <c r="DM340" s="195"/>
      <c r="DN340" s="195"/>
      <c r="DO340" s="195"/>
      <c r="DP340" s="195"/>
      <c r="DQ340" s="195"/>
      <c r="DR340" s="195"/>
      <c r="DS340" s="195"/>
      <c r="DT340" s="195"/>
      <c r="DU340" s="195"/>
      <c r="DV340" s="195"/>
      <c r="DW340" s="195"/>
      <c r="DX340" s="195"/>
      <c r="DY340" s="195"/>
      <c r="DZ340" s="195"/>
      <c r="EA340" s="195"/>
      <c r="EB340" s="195"/>
      <c r="EC340" s="195"/>
      <c r="ED340" s="195"/>
      <c r="EE340" s="195"/>
      <c r="EF340" s="195"/>
      <c r="EG340" s="195"/>
      <c r="EH340" s="195"/>
      <c r="EI340" s="195"/>
      <c r="EJ340" s="195"/>
      <c r="EK340" s="195"/>
      <c r="EL340" s="195"/>
      <c r="EM340" s="195"/>
      <c r="EN340" s="195"/>
      <c r="EO340" s="195"/>
      <c r="EP340" s="195"/>
      <c r="EQ340" s="195"/>
      <c r="ER340" s="195"/>
      <c r="ES340" s="195"/>
      <c r="ET340" s="195"/>
      <c r="EU340" s="195"/>
      <c r="EV340" s="195"/>
      <c r="EW340" s="195"/>
      <c r="EX340" s="195"/>
      <c r="EY340" s="195"/>
      <c r="EZ340" s="195"/>
      <c r="FA340" s="195"/>
      <c r="FB340" s="195"/>
      <c r="FC340" s="195"/>
      <c r="FD340" s="195"/>
      <c r="FE340" s="195"/>
      <c r="FF340" s="195"/>
      <c r="FG340" s="195"/>
      <c r="FH340" s="195"/>
      <c r="FI340" s="195"/>
      <c r="FJ340" s="195"/>
      <c r="FK340" s="195"/>
      <c r="FL340" s="195"/>
      <c r="FM340" s="195"/>
      <c r="FN340" s="195"/>
      <c r="FO340" s="195"/>
      <c r="FP340" s="195"/>
      <c r="FQ340" s="195"/>
      <c r="FR340" s="195"/>
      <c r="FS340" s="195"/>
      <c r="FT340" s="195"/>
      <c r="FU340" s="195"/>
      <c r="FV340" s="195"/>
      <c r="FW340" s="195"/>
      <c r="FX340" s="195"/>
      <c r="FY340" s="195"/>
      <c r="FZ340" s="195"/>
      <c r="GA340" s="195"/>
      <c r="GB340" s="195"/>
      <c r="GC340" s="195"/>
      <c r="GD340" s="195"/>
      <c r="GE340" s="195"/>
      <c r="GF340" s="195"/>
      <c r="GG340" s="195"/>
      <c r="GH340" s="195"/>
      <c r="GI340" s="195"/>
      <c r="GJ340" s="195"/>
      <c r="GK340" s="195"/>
      <c r="GL340" s="195"/>
      <c r="GM340" s="195"/>
      <c r="GN340" s="195"/>
      <c r="GO340" s="195"/>
      <c r="GP340" s="195"/>
      <c r="GQ340" s="195"/>
      <c r="GR340" s="195"/>
      <c r="GS340" s="195"/>
      <c r="GT340" s="195"/>
      <c r="GU340" s="195"/>
      <c r="GV340" s="195"/>
      <c r="GW340" s="195"/>
      <c r="GX340" s="195"/>
      <c r="GY340" s="195"/>
      <c r="GZ340" s="195"/>
      <c r="HA340" s="195"/>
      <c r="HB340" s="195"/>
      <c r="HC340" s="195"/>
      <c r="HD340" s="195"/>
      <c r="HE340" s="195"/>
      <c r="HF340" s="195"/>
      <c r="HG340" s="195"/>
      <c r="HH340" s="195"/>
      <c r="HI340" s="195"/>
      <c r="HJ340" s="195"/>
      <c r="HK340" s="195"/>
      <c r="HL340" s="195"/>
      <c r="HM340" s="195"/>
      <c r="HN340" s="195"/>
      <c r="HO340" s="195"/>
      <c r="HP340" s="195"/>
      <c r="HQ340" s="195"/>
      <c r="HR340" s="195"/>
      <c r="HS340" s="195"/>
      <c r="HT340" s="195"/>
      <c r="HU340" s="195"/>
      <c r="HV340" s="195"/>
      <c r="HW340" s="195"/>
      <c r="HX340" s="195"/>
      <c r="HY340" s="195"/>
      <c r="HZ340" s="195"/>
      <c r="IA340" s="195"/>
      <c r="IB340" s="195"/>
      <c r="IC340" s="195"/>
      <c r="ID340" s="195"/>
      <c r="IE340" s="195"/>
      <c r="IF340" s="195"/>
      <c r="IG340" s="195"/>
      <c r="IH340" s="195"/>
      <c r="II340" s="195"/>
      <c r="IJ340" s="195"/>
      <c r="IK340" s="195"/>
      <c r="IL340" s="195"/>
      <c r="IM340" s="195"/>
      <c r="IN340" s="195"/>
      <c r="IO340" s="195"/>
      <c r="IP340" s="195"/>
      <c r="IQ340" s="195"/>
      <c r="IR340" s="195"/>
      <c r="IS340" s="195"/>
      <c r="IT340" s="195"/>
      <c r="IU340" s="195"/>
      <c r="IV340" s="195"/>
      <c r="IW340" s="195"/>
    </row>
    <row r="341" customFormat="false" ht="12.75" hidden="false" customHeight="false" outlineLevel="1" collapsed="false">
      <c r="A341" s="106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customFormat="false" ht="12.75" hidden="false" customHeight="false" outlineLevel="1" collapsed="false">
      <c r="A342" s="106"/>
      <c r="B342" s="79"/>
      <c r="C342" s="79"/>
      <c r="D342" s="79"/>
      <c r="E342" s="79"/>
      <c r="F342" s="79"/>
      <c r="G342" s="107"/>
      <c r="H342" s="107"/>
      <c r="I342" s="107"/>
      <c r="J342" s="107"/>
      <c r="K342" s="107"/>
      <c r="L342" s="107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customFormat="false" ht="12.75" hidden="false" customHeight="false" outlineLevel="1" collapsed="false">
      <c r="A343" s="106"/>
      <c r="B343" s="79"/>
      <c r="C343" s="79"/>
      <c r="D343" s="79"/>
      <c r="E343" s="79"/>
      <c r="F343" s="79"/>
      <c r="G343" s="107"/>
      <c r="H343" s="107"/>
      <c r="I343" s="107"/>
      <c r="J343" s="107"/>
      <c r="K343" s="107"/>
      <c r="L343" s="107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customFormat="false" ht="12.75" hidden="false" customHeight="false" outlineLevel="1" collapsed="false">
      <c r="A344" s="79"/>
      <c r="B344" s="196"/>
      <c r="C344" s="196"/>
      <c r="D344" s="196"/>
      <c r="E344" s="79"/>
      <c r="F344" s="79"/>
      <c r="G344" s="197"/>
      <c r="H344" s="197"/>
      <c r="I344" s="197"/>
      <c r="J344" s="197"/>
      <c r="K344" s="197"/>
      <c r="L344" s="197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customFormat="false" ht="12.75" hidden="false" customHeight="false" outlineLevel="1" collapsed="false">
      <c r="A345" s="106"/>
      <c r="B345" s="198"/>
      <c r="C345" s="198"/>
      <c r="D345" s="198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customFormat="false" ht="12.75" hidden="false" customHeight="false" outlineLevel="1" collapsed="false">
      <c r="A346" s="194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customFormat="false" ht="12.75" hidden="false" customHeight="false" outlineLevel="1" collapsed="false">
      <c r="A347" s="199"/>
      <c r="B347" s="79"/>
      <c r="C347" s="79"/>
      <c r="D347" s="79"/>
      <c r="E347" s="79"/>
      <c r="F347" s="79"/>
      <c r="G347" s="45"/>
      <c r="H347" s="45"/>
      <c r="I347" s="45"/>
      <c r="J347" s="45"/>
      <c r="K347" s="45"/>
      <c r="L347" s="45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customFormat="false" ht="12.75" hidden="false" customHeight="false" outlineLevel="1" collapsed="false">
      <c r="A348" s="199"/>
      <c r="B348" s="79"/>
      <c r="C348" s="79"/>
      <c r="D348" s="79"/>
      <c r="E348" s="79"/>
      <c r="F348" s="79"/>
      <c r="G348" s="45"/>
      <c r="H348" s="45"/>
      <c r="I348" s="45"/>
      <c r="J348" s="45"/>
      <c r="K348" s="45"/>
      <c r="L348" s="45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customFormat="false" ht="12.75" hidden="false" customHeight="false" outlineLevel="1" collapsed="false">
      <c r="A349" s="199"/>
      <c r="B349" s="79"/>
      <c r="C349" s="79"/>
      <c r="D349" s="79"/>
      <c r="E349" s="79"/>
      <c r="F349" s="79"/>
      <c r="G349" s="45"/>
      <c r="H349" s="45"/>
      <c r="I349" s="45"/>
      <c r="J349" s="45"/>
      <c r="K349" s="45"/>
      <c r="L349" s="45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customFormat="false" ht="12.75" hidden="false" customHeight="false" outlineLevel="1" collapsed="false">
      <c r="A350" s="199"/>
      <c r="B350" s="79"/>
      <c r="C350" s="79"/>
      <c r="D350" s="79"/>
      <c r="E350" s="79"/>
      <c r="F350" s="79"/>
      <c r="G350" s="45"/>
      <c r="H350" s="45"/>
      <c r="I350" s="45"/>
      <c r="J350" s="45"/>
      <c r="K350" s="45"/>
      <c r="L350" s="45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customFormat="false" ht="12.75" hidden="false" customHeight="false" outlineLevel="1" collapsed="false">
      <c r="A351" s="199"/>
      <c r="B351" s="79"/>
      <c r="C351" s="79"/>
      <c r="D351" s="79"/>
      <c r="E351" s="79"/>
      <c r="F351" s="79"/>
      <c r="G351" s="107"/>
      <c r="H351" s="107"/>
      <c r="I351" s="107"/>
      <c r="J351" s="107"/>
      <c r="K351" s="107"/>
      <c r="L351" s="107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customFormat="false" ht="12.75" hidden="false" customHeight="false" outlineLevel="1" collapsed="false">
      <c r="A352" s="106"/>
      <c r="B352" s="79"/>
      <c r="C352" s="79"/>
      <c r="D352" s="79"/>
      <c r="E352" s="79"/>
      <c r="F352" s="79"/>
      <c r="G352" s="198"/>
      <c r="H352" s="198"/>
      <c r="I352" s="198"/>
      <c r="J352" s="198"/>
      <c r="K352" s="198"/>
      <c r="L352" s="198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customFormat="false" ht="12.75" hidden="false" customHeight="false" outlineLevel="1" collapsed="false">
      <c r="A353" s="199"/>
      <c r="B353" s="181"/>
      <c r="C353" s="181"/>
      <c r="D353" s="181"/>
      <c r="E353" s="79"/>
      <c r="F353" s="79"/>
      <c r="G353" s="200"/>
      <c r="H353" s="200"/>
      <c r="I353" s="200"/>
      <c r="J353" s="200"/>
      <c r="K353" s="200"/>
      <c r="L353" s="200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customFormat="false" ht="12.75" hidden="false" customHeight="false" outlineLevel="1" collapsed="false">
      <c r="A354" s="199"/>
      <c r="B354" s="79"/>
      <c r="C354" s="79"/>
      <c r="D354" s="79"/>
      <c r="E354" s="79"/>
      <c r="F354" s="79"/>
      <c r="G354" s="200"/>
      <c r="H354" s="200"/>
      <c r="I354" s="200"/>
      <c r="J354" s="200"/>
      <c r="K354" s="200"/>
      <c r="L354" s="200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customFormat="false" ht="12.75" hidden="false" customHeight="false" outlineLevel="1" collapsed="false">
      <c r="A355" s="199"/>
      <c r="B355" s="79"/>
      <c r="C355" s="79"/>
      <c r="D355" s="79"/>
      <c r="E355" s="79"/>
      <c r="F355" s="79"/>
      <c r="G355" s="200"/>
      <c r="H355" s="200"/>
      <c r="I355" s="200"/>
      <c r="J355" s="200"/>
      <c r="K355" s="200"/>
      <c r="L355" s="200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customFormat="false" ht="12.75" hidden="false" customHeight="false" outlineLevel="1" collapsed="false">
      <c r="A356" s="199"/>
      <c r="B356" s="79"/>
      <c r="C356" s="79"/>
      <c r="D356" s="79"/>
      <c r="E356" s="79"/>
      <c r="F356" s="79"/>
      <c r="G356" s="200"/>
      <c r="H356" s="200"/>
      <c r="I356" s="200"/>
      <c r="J356" s="200"/>
      <c r="K356" s="200"/>
      <c r="L356" s="200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customFormat="false" ht="12.75" hidden="false" customHeight="false" outlineLevel="1" collapsed="false">
      <c r="A357" s="199"/>
      <c r="B357" s="79"/>
      <c r="C357" s="79"/>
      <c r="D357" s="79"/>
      <c r="E357" s="79"/>
      <c r="F357" s="79"/>
      <c r="G357" s="198"/>
      <c r="H357" s="198"/>
      <c r="I357" s="198"/>
      <c r="J357" s="198"/>
      <c r="K357" s="198"/>
      <c r="L357" s="198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customFormat="false" ht="12.75" hidden="false" customHeight="false" outlineLevel="1" collapsed="false">
      <c r="A358" s="106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customFormat="false" ht="12.75" hidden="false" customHeight="false" outlineLevel="1" collapsed="false">
      <c r="A359" s="79"/>
      <c r="B359" s="79"/>
      <c r="C359" s="79"/>
      <c r="D359" s="79"/>
      <c r="E359" s="79"/>
      <c r="F359" s="79"/>
      <c r="G359" s="45"/>
      <c r="H359" s="45"/>
      <c r="I359" s="45"/>
      <c r="J359" s="45"/>
      <c r="K359" s="45"/>
      <c r="L359" s="45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customFormat="false" ht="12.75" hidden="false" customHeight="false" outlineLevel="1" collapsed="false">
      <c r="A360" s="79"/>
      <c r="B360" s="79"/>
      <c r="C360" s="79"/>
      <c r="D360" s="79"/>
      <c r="E360" s="79"/>
      <c r="F360" s="79"/>
      <c r="G360" s="45"/>
      <c r="H360" s="45"/>
      <c r="I360" s="45"/>
      <c r="J360" s="45"/>
      <c r="K360" s="45"/>
      <c r="L360" s="45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customFormat="false" ht="12.75" hidden="false" customHeight="false" outlineLevel="1" collapsed="false">
      <c r="A361" s="79"/>
      <c r="B361" s="79"/>
      <c r="C361" s="79"/>
      <c r="D361" s="79"/>
      <c r="E361" s="79"/>
      <c r="F361" s="79"/>
      <c r="G361" s="45"/>
      <c r="H361" s="45"/>
      <c r="I361" s="45"/>
      <c r="J361" s="45"/>
      <c r="K361" s="45"/>
      <c r="L361" s="45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customFormat="false" ht="12.75" hidden="false" customHeight="false" outlineLevel="1" collapsed="false">
      <c r="A362" s="79"/>
      <c r="B362" s="79"/>
      <c r="C362" s="79"/>
      <c r="D362" s="79"/>
      <c r="E362" s="45"/>
      <c r="F362" s="45"/>
      <c r="G362" s="45"/>
      <c r="H362" s="45"/>
      <c r="I362" s="45"/>
      <c r="J362" s="45"/>
      <c r="K362" s="45"/>
      <c r="L362" s="45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customFormat="false" ht="12.75" hidden="false" customHeight="false" outlineLevel="1" collapsed="false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customFormat="false" ht="12.75" hidden="false" customHeight="false" outlineLevel="1" collapsed="false">
      <c r="A364" s="106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customFormat="false" ht="12.75" hidden="false" customHeight="false" outlineLevel="1" collapsed="false">
      <c r="A365" s="79"/>
      <c r="B365" s="79"/>
      <c r="C365" s="79"/>
      <c r="D365" s="79"/>
      <c r="E365" s="79"/>
      <c r="F365" s="79"/>
      <c r="G365" s="107"/>
      <c r="H365" s="107"/>
      <c r="I365" s="107"/>
      <c r="J365" s="107"/>
      <c r="K365" s="107"/>
      <c r="L365" s="107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customFormat="false" ht="12.75" hidden="false" customHeight="false" outlineLevel="1" collapsed="false">
      <c r="A366" s="199"/>
      <c r="B366" s="79"/>
      <c r="C366" s="79"/>
      <c r="D366" s="79"/>
      <c r="E366" s="79"/>
      <c r="F366" s="79"/>
      <c r="G366" s="107"/>
      <c r="H366" s="107"/>
      <c r="I366" s="107"/>
      <c r="J366" s="107"/>
      <c r="K366" s="107"/>
      <c r="L366" s="107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customFormat="false" ht="12.75" hidden="false" customHeight="false" outlineLevel="1" collapsed="false">
      <c r="A367" s="199"/>
      <c r="B367" s="79"/>
      <c r="C367" s="79"/>
      <c r="D367" s="79"/>
      <c r="E367" s="79"/>
      <c r="F367" s="79"/>
      <c r="G367" s="107"/>
      <c r="H367" s="107"/>
      <c r="I367" s="107"/>
      <c r="J367" s="107"/>
      <c r="K367" s="107"/>
      <c r="L367" s="107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customFormat="false" ht="12.75" hidden="false" customHeight="false" outlineLevel="1" collapsed="false">
      <c r="A368" s="199"/>
      <c r="B368" s="79"/>
      <c r="C368" s="79"/>
      <c r="D368" s="79"/>
      <c r="E368" s="45"/>
      <c r="F368" s="45"/>
      <c r="G368" s="107"/>
      <c r="H368" s="107"/>
      <c r="I368" s="107"/>
      <c r="J368" s="107"/>
      <c r="K368" s="107"/>
      <c r="L368" s="107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customFormat="false" ht="12.75" hidden="false" customHeight="false" outlineLevel="1" collapsed="false">
      <c r="A369" s="79"/>
      <c r="B369" s="79"/>
      <c r="C369" s="79"/>
      <c r="D369" s="79"/>
      <c r="E369" s="79"/>
      <c r="F369" s="79"/>
      <c r="G369" s="107"/>
      <c r="H369" s="107"/>
      <c r="I369" s="107"/>
      <c r="J369" s="107"/>
      <c r="K369" s="107"/>
      <c r="L369" s="107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customFormat="false" ht="12.75" hidden="false" customHeight="false" outlineLevel="1" collapsed="false">
      <c r="A370" s="79"/>
      <c r="B370" s="79"/>
      <c r="C370" s="79"/>
      <c r="D370" s="79"/>
      <c r="E370" s="79"/>
      <c r="F370" s="79"/>
      <c r="G370" s="107"/>
      <c r="H370" s="107"/>
      <c r="I370" s="107"/>
      <c r="J370" s="107"/>
      <c r="K370" s="107"/>
      <c r="L370" s="107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customFormat="false" ht="12.75" hidden="false" customHeight="false" outlineLevel="1" collapsed="false">
      <c r="A371" s="79"/>
      <c r="B371" s="79"/>
      <c r="C371" s="79"/>
      <c r="D371" s="79"/>
      <c r="E371" s="79"/>
      <c r="F371" s="79"/>
      <c r="G371" s="107"/>
      <c r="H371" s="107"/>
      <c r="I371" s="107"/>
      <c r="J371" s="107"/>
      <c r="K371" s="107"/>
      <c r="L371" s="107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customFormat="false" ht="12.75" hidden="false" customHeight="false" outlineLevel="1" collapsed="false">
      <c r="A372" s="79"/>
      <c r="B372" s="79"/>
      <c r="C372" s="79"/>
      <c r="D372" s="79"/>
      <c r="E372" s="79"/>
      <c r="F372" s="79"/>
      <c r="G372" s="107"/>
      <c r="H372" s="107"/>
      <c r="I372" s="107"/>
      <c r="J372" s="107"/>
      <c r="K372" s="107"/>
      <c r="L372" s="107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customFormat="false" ht="12.75" hidden="false" customHeight="false" outlineLevel="1" collapsed="false">
      <c r="A373" s="79"/>
      <c r="B373" s="79"/>
      <c r="C373" s="79"/>
      <c r="D373" s="79"/>
      <c r="E373" s="79"/>
      <c r="F373" s="79"/>
      <c r="G373" s="107"/>
      <c r="H373" s="107"/>
      <c r="I373" s="107"/>
      <c r="J373" s="107"/>
      <c r="K373" s="107"/>
      <c r="L373" s="107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customFormat="false" ht="12.75" hidden="false" customHeight="false" outlineLevel="1" collapsed="false">
      <c r="A374" s="79"/>
      <c r="B374" s="79"/>
      <c r="C374" s="79"/>
      <c r="D374" s="79"/>
      <c r="E374" s="79"/>
      <c r="F374" s="79"/>
      <c r="G374" s="107"/>
      <c r="H374" s="107"/>
      <c r="I374" s="107"/>
      <c r="J374" s="107"/>
      <c r="K374" s="107"/>
      <c r="L374" s="107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customFormat="false" ht="12.75" hidden="false" customHeight="false" outlineLevel="1" collapsed="false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customFormat="false" ht="12.75" hidden="false" customHeight="false" outlineLevel="1" collapsed="false">
      <c r="A376" s="106"/>
      <c r="B376" s="79"/>
      <c r="C376" s="79"/>
      <c r="D376" s="79"/>
      <c r="E376" s="201"/>
      <c r="F376" s="201"/>
      <c r="G376" s="201"/>
      <c r="H376" s="201"/>
      <c r="I376" s="201"/>
      <c r="J376" s="201"/>
      <c r="K376" s="201"/>
      <c r="L376" s="201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customFormat="false" ht="12.75" hidden="false" customHeight="false" outlineLevel="1" collapsed="false">
      <c r="A377" s="106"/>
      <c r="B377" s="79"/>
      <c r="C377" s="79"/>
      <c r="D377" s="181"/>
      <c r="E377" s="45"/>
      <c r="F377" s="45"/>
      <c r="G377" s="201"/>
      <c r="H377" s="201"/>
      <c r="I377" s="201"/>
      <c r="J377" s="201"/>
      <c r="K377" s="201"/>
      <c r="L377" s="201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customFormat="false" ht="12.75" hidden="false" customHeight="false" outlineLevel="1" collapsed="false">
      <c r="A378" s="106"/>
      <c r="B378" s="79"/>
      <c r="C378" s="79"/>
      <c r="D378" s="79"/>
      <c r="E378" s="201"/>
      <c r="F378" s="201"/>
      <c r="G378" s="201"/>
      <c r="H378" s="201"/>
      <c r="I378" s="201"/>
      <c r="J378" s="201"/>
      <c r="K378" s="201"/>
      <c r="L378" s="201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customFormat="false" ht="12.75" hidden="false" customHeight="false" outlineLevel="1" collapsed="false">
      <c r="A379" s="106"/>
      <c r="B379" s="79"/>
      <c r="C379" s="79"/>
      <c r="D379" s="79"/>
      <c r="E379" s="79"/>
      <c r="F379" s="79"/>
      <c r="G379" s="201"/>
      <c r="H379" s="201"/>
      <c r="I379" s="201"/>
      <c r="J379" s="201"/>
      <c r="K379" s="201"/>
      <c r="L379" s="201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customFormat="false" ht="12.75" hidden="false" customHeight="false" outlineLevel="1" collapsed="false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customFormat="false" ht="12.75" hidden="false" customHeight="false" outlineLevel="1" collapsed="false">
      <c r="A381" s="106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customFormat="false" ht="12.75" hidden="false" customHeight="false" outlineLevel="1" collapsed="false">
      <c r="A382" s="106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customFormat="false" ht="12.75" hidden="false" customHeight="false" outlineLevel="1" collapsed="false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customFormat="false" ht="12.75" hidden="false" customHeight="false" outlineLevel="1" collapsed="false">
      <c r="A384" s="79"/>
      <c r="B384" s="79"/>
      <c r="C384" s="79"/>
      <c r="D384" s="79"/>
      <c r="E384" s="79"/>
      <c r="F384" s="79"/>
      <c r="G384" s="190"/>
      <c r="H384" s="190"/>
      <c r="I384" s="190"/>
      <c r="J384" s="190"/>
      <c r="K384" s="190"/>
      <c r="L384" s="190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customFormat="false" ht="12.75" hidden="false" customHeight="false" outlineLevel="1" collapsed="false">
      <c r="A385" s="79"/>
      <c r="B385" s="79"/>
      <c r="C385" s="79"/>
      <c r="D385" s="79"/>
      <c r="E385" s="79"/>
      <c r="F385" s="79"/>
      <c r="G385" s="201"/>
      <c r="H385" s="201"/>
      <c r="I385" s="201"/>
      <c r="J385" s="201"/>
      <c r="K385" s="201"/>
      <c r="L385" s="201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customFormat="false" ht="12.75" hidden="false" customHeight="false" outlineLevel="1" collapsed="false">
      <c r="A386" s="79"/>
      <c r="B386" s="79"/>
      <c r="C386" s="79"/>
      <c r="D386" s="79"/>
      <c r="E386" s="79"/>
      <c r="F386" s="79"/>
      <c r="G386" s="190"/>
      <c r="H386" s="190"/>
      <c r="I386" s="190"/>
      <c r="J386" s="190"/>
      <c r="K386" s="190"/>
      <c r="L386" s="190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customFormat="false" ht="12.75" hidden="false" customHeight="false" outlineLevel="1" collapsed="false">
      <c r="A387" s="79"/>
      <c r="B387" s="79"/>
      <c r="C387" s="79"/>
      <c r="D387" s="79"/>
      <c r="E387" s="79"/>
      <c r="F387" s="79"/>
      <c r="G387" s="190"/>
      <c r="H387" s="190"/>
      <c r="I387" s="190"/>
      <c r="J387" s="190"/>
      <c r="K387" s="190"/>
      <c r="L387" s="190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customFormat="false" ht="12.75" hidden="false" customHeight="false" outlineLevel="1" collapsed="false">
      <c r="A388" s="79"/>
      <c r="B388" s="79"/>
      <c r="C388" s="79"/>
      <c r="D388" s="79"/>
      <c r="E388" s="79"/>
      <c r="F388" s="79"/>
      <c r="G388" s="190"/>
      <c r="H388" s="190"/>
      <c r="I388" s="190"/>
      <c r="J388" s="190"/>
      <c r="K388" s="190"/>
      <c r="L388" s="190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customFormat="false" ht="12.75" hidden="false" customHeight="false" outlineLevel="1" collapsed="false">
      <c r="A389" s="79"/>
      <c r="B389" s="79"/>
      <c r="C389" s="79"/>
      <c r="D389" s="79"/>
      <c r="E389" s="79"/>
      <c r="F389" s="79"/>
      <c r="G389" s="202"/>
      <c r="H389" s="202"/>
      <c r="I389" s="202"/>
      <c r="J389" s="202"/>
      <c r="K389" s="202"/>
      <c r="L389" s="202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customFormat="false" ht="12.75" hidden="false" customHeight="false" outlineLevel="1" collapsed="false">
      <c r="A390" s="79"/>
      <c r="B390" s="79"/>
      <c r="C390" s="79"/>
      <c r="D390" s="79"/>
      <c r="E390" s="79"/>
      <c r="F390" s="79"/>
      <c r="G390" s="202"/>
      <c r="H390" s="202"/>
      <c r="I390" s="202"/>
      <c r="J390" s="202"/>
      <c r="K390" s="202"/>
      <c r="L390" s="202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customFormat="false" ht="12.75" hidden="true" customHeight="false" outlineLevel="2" collapsed="false">
      <c r="A391" s="106"/>
      <c r="B391" s="79"/>
      <c r="C391" s="79"/>
      <c r="D391" s="79"/>
      <c r="E391" s="79"/>
      <c r="F391" s="79"/>
      <c r="G391" s="202"/>
      <c r="H391" s="202"/>
      <c r="I391" s="202"/>
      <c r="J391" s="202"/>
      <c r="K391" s="202"/>
      <c r="L391" s="202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customFormat="false" ht="12.75" hidden="true" customHeight="false" outlineLevel="2" collapsed="false">
      <c r="A392" s="106"/>
      <c r="B392" s="79"/>
      <c r="C392" s="79"/>
      <c r="D392" s="79"/>
      <c r="E392" s="79"/>
      <c r="F392" s="79"/>
      <c r="G392" s="202"/>
      <c r="H392" s="202"/>
      <c r="I392" s="202"/>
      <c r="J392" s="202"/>
      <c r="K392" s="202"/>
      <c r="L392" s="202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customFormat="false" ht="12.75" hidden="true" customHeight="false" outlineLevel="2" collapsed="false">
      <c r="A393" s="79"/>
      <c r="B393" s="79"/>
      <c r="C393" s="79"/>
      <c r="D393" s="79"/>
      <c r="E393" s="79"/>
      <c r="F393" s="79"/>
      <c r="G393" s="202"/>
      <c r="H393" s="202"/>
      <c r="I393" s="202"/>
      <c r="J393" s="202"/>
      <c r="K393" s="202"/>
      <c r="L393" s="202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customFormat="false" ht="12.75" hidden="true" customHeight="false" outlineLevel="2" collapsed="false">
      <c r="A394" s="106"/>
      <c r="B394" s="90"/>
      <c r="C394" s="90"/>
      <c r="D394" s="90"/>
      <c r="E394" s="91"/>
      <c r="F394" s="91"/>
      <c r="G394" s="91"/>
      <c r="H394" s="90"/>
      <c r="I394" s="90"/>
      <c r="J394" s="91"/>
      <c r="K394" s="91"/>
      <c r="L394" s="90"/>
      <c r="M394" s="91"/>
      <c r="N394" s="91"/>
      <c r="O394" s="91"/>
      <c r="P394" s="90"/>
      <c r="Q394" s="91"/>
      <c r="R394" s="91"/>
      <c r="S394" s="79"/>
      <c r="T394" s="79"/>
      <c r="U394" s="79"/>
      <c r="V394" s="79"/>
      <c r="W394" s="79"/>
      <c r="X394" s="91"/>
      <c r="Y394" s="79"/>
    </row>
    <row r="395" customFormat="false" ht="12.75" hidden="true" customHeight="false" outlineLevel="2" collapsed="false">
      <c r="A395" s="106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customFormat="false" ht="12.75" hidden="true" customHeight="false" outlineLevel="2" collapsed="false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</row>
    <row r="397" customFormat="false" ht="12.75" hidden="true" customHeight="false" outlineLevel="2" collapsed="false">
      <c r="A397" s="79"/>
      <c r="B397" s="190"/>
      <c r="C397" s="190"/>
      <c r="D397" s="190"/>
      <c r="E397" s="190"/>
      <c r="F397" s="190"/>
      <c r="G397" s="190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79"/>
      <c r="T397" s="79"/>
      <c r="U397" s="79"/>
      <c r="V397" s="79"/>
      <c r="W397" s="79"/>
      <c r="X397" s="190"/>
      <c r="Y397" s="79"/>
    </row>
    <row r="398" customFormat="false" ht="12.75" hidden="true" customHeight="false" outlineLevel="2" collapsed="false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</row>
    <row r="399" customFormat="false" ht="12.75" hidden="true" customHeight="false" outlineLevel="2" collapsed="false">
      <c r="A399" s="79"/>
      <c r="B399" s="201"/>
      <c r="C399" s="201"/>
      <c r="D399" s="201"/>
      <c r="E399" s="201"/>
      <c r="F399" s="201"/>
      <c r="G399" s="201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79"/>
      <c r="T399" s="79"/>
      <c r="U399" s="79"/>
      <c r="V399" s="79"/>
      <c r="W399" s="79"/>
      <c r="X399" s="190"/>
      <c r="Y399" s="79"/>
    </row>
    <row r="400" customFormat="false" ht="12.75" hidden="true" customHeight="false" outlineLevel="2" collapsed="false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</row>
    <row r="401" customFormat="false" ht="12.75" hidden="true" customHeight="false" outlineLevel="2" collapsed="false">
      <c r="A401" s="79"/>
      <c r="B401" s="190"/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79"/>
      <c r="T401" s="79"/>
      <c r="U401" s="79"/>
      <c r="V401" s="79"/>
      <c r="W401" s="79"/>
      <c r="X401" s="190"/>
      <c r="Y401" s="190"/>
      <c r="Z401" s="190"/>
      <c r="AA401" s="190"/>
      <c r="AB401" s="190"/>
      <c r="AC401" s="190"/>
      <c r="AD401" s="190"/>
    </row>
    <row r="402" customFormat="false" ht="12.75" hidden="true" customHeight="false" outlineLevel="2" collapsed="false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</row>
    <row r="403" customFormat="false" ht="12.75" hidden="true" customHeight="false" outlineLevel="2" collapsed="false">
      <c r="A403" s="79"/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79"/>
      <c r="T403" s="79"/>
      <c r="U403" s="79"/>
      <c r="V403" s="79"/>
      <c r="W403" s="79"/>
      <c r="X403" s="190"/>
      <c r="Y403" s="79"/>
    </row>
    <row r="404" customFormat="false" ht="12.75" hidden="true" customHeight="false" outlineLevel="2" collapsed="false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</row>
    <row r="405" customFormat="false" ht="12.75" hidden="true" customHeight="false" outlineLevel="2" collapsed="false">
      <c r="A405" s="79"/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79"/>
      <c r="T405" s="79"/>
      <c r="U405" s="79"/>
      <c r="V405" s="79"/>
      <c r="W405" s="79"/>
      <c r="X405" s="190"/>
      <c r="Y405" s="190"/>
    </row>
    <row r="406" customFormat="false" ht="12.75" hidden="true" customHeight="false" outlineLevel="2" collapsed="false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</row>
    <row r="407" customFormat="false" ht="12.75" hidden="true" customHeight="false" outlineLevel="2" collapsed="false">
      <c r="A407" s="79"/>
      <c r="B407" s="190"/>
      <c r="C407" s="190"/>
      <c r="D407" s="190"/>
      <c r="E407" s="190"/>
      <c r="F407" s="190"/>
      <c r="G407" s="190"/>
      <c r="H407" s="190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  <c r="S407" s="79"/>
      <c r="T407" s="79"/>
      <c r="U407" s="79"/>
      <c r="V407" s="79"/>
      <c r="W407" s="79"/>
      <c r="X407" s="190"/>
      <c r="Y407" s="190"/>
    </row>
    <row r="408" customFormat="false" ht="12.75" hidden="true" customHeight="false" outlineLevel="2" collapsed="false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customFormat="false" ht="12.75" hidden="false" customHeight="false" outlineLevel="1" collapsed="true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customFormat="false" ht="12.75" hidden="false" customHeight="false" outlineLevel="1" collapsed="false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customFormat="false" ht="12.75" hidden="false" customHeight="false" outlineLevel="1" collapsed="false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customFormat="false" ht="12.75" hidden="false" customHeight="false" outlineLevel="1" collapsed="false">
      <c r="A412" s="88"/>
      <c r="B412" s="88"/>
      <c r="C412" s="88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customFormat="false" ht="12.75" hidden="false" customHeight="false" outlineLevel="1" collapsed="false">
      <c r="A413" s="106"/>
      <c r="B413" s="106"/>
      <c r="C413" s="106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customFormat="false" ht="12.75" hidden="false" customHeight="false" outlineLevel="1" collapsed="false">
      <c r="A414" s="106"/>
      <c r="B414" s="188"/>
      <c r="C414" s="188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customFormat="false" ht="12.75" hidden="false" customHeight="false" outlineLevel="1" collapsed="false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</row>
    <row r="416" customFormat="false" ht="12.75" hidden="false" customHeight="false" outlineLevel="1" collapsed="false">
      <c r="A416" s="88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customFormat="false" ht="12.75" hidden="false" customHeight="false" outlineLevel="1" collapsed="false">
      <c r="A417" s="106"/>
      <c r="B417" s="106"/>
      <c r="C417" s="106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</row>
    <row r="418" customFormat="false" ht="12.75" hidden="false" customHeight="false" outlineLevel="1" collapsed="false">
      <c r="A418" s="189"/>
      <c r="B418" s="106"/>
      <c r="C418" s="106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</row>
    <row r="419" customFormat="false" ht="12.75" hidden="false" customHeight="false" outlineLevel="1" collapsed="false">
      <c r="A419" s="189"/>
      <c r="B419" s="106"/>
      <c r="C419" s="106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</row>
    <row r="420" customFormat="false" ht="12.75" hidden="false" customHeight="false" outlineLevel="1" collapsed="false">
      <c r="A420" s="189"/>
      <c r="B420" s="189"/>
      <c r="C420" s="189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</row>
    <row r="421" customFormat="false" ht="12.75" hidden="false" customHeight="false" outlineLevel="1" collapsed="false">
      <c r="A421" s="189"/>
      <c r="B421" s="189"/>
      <c r="C421" s="189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</row>
    <row r="422" customFormat="false" ht="12.75" hidden="false" customHeight="false" outlineLevel="1" collapsed="false">
      <c r="A422" s="189"/>
      <c r="B422" s="88"/>
      <c r="C422" s="88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</row>
    <row r="423" customFormat="false" ht="12.75" hidden="false" customHeight="false" outlineLevel="1" collapsed="false">
      <c r="A423" s="79"/>
      <c r="B423" s="79"/>
      <c r="C423" s="79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</row>
    <row r="424" customFormat="false" ht="12.75" hidden="false" customHeight="false" outlineLevel="1" collapsed="false">
      <c r="A424" s="106"/>
      <c r="B424" s="106"/>
      <c r="C424" s="106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</row>
    <row r="425" customFormat="false" ht="12.75" hidden="false" customHeight="false" outlineLevel="1" collapsed="false">
      <c r="A425" s="189"/>
      <c r="B425" s="106"/>
      <c r="C425" s="106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</row>
    <row r="426" customFormat="false" ht="12.75" hidden="false" customHeight="false" outlineLevel="1" collapsed="false">
      <c r="A426" s="189"/>
      <c r="B426" s="106"/>
      <c r="C426" s="106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</row>
    <row r="427" customFormat="false" ht="12.75" hidden="false" customHeight="false" outlineLevel="1" collapsed="false">
      <c r="A427" s="189"/>
      <c r="B427" s="106"/>
      <c r="C427" s="106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</row>
    <row r="428" customFormat="false" ht="12.75" hidden="false" customHeight="false" outlineLevel="1" collapsed="false">
      <c r="A428" s="189"/>
      <c r="B428" s="106"/>
      <c r="C428" s="106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</row>
    <row r="429" customFormat="false" ht="12.75" hidden="false" customHeight="false" outlineLevel="1" collapsed="false">
      <c r="A429" s="189"/>
      <c r="B429" s="106"/>
      <c r="C429" s="106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</row>
    <row r="430" customFormat="false" ht="12.75" hidden="false" customHeight="false" outlineLevel="1" collapsed="false">
      <c r="A430" s="189"/>
      <c r="B430" s="106"/>
      <c r="C430" s="106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</row>
    <row r="431" customFormat="false" ht="12.75" hidden="false" customHeight="false" outlineLevel="1" collapsed="false">
      <c r="A431" s="189"/>
      <c r="B431" s="106"/>
      <c r="C431" s="106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</row>
    <row r="432" customFormat="false" ht="12.75" hidden="false" customHeight="false" outlineLevel="1" collapsed="false">
      <c r="A432" s="189"/>
      <c r="B432" s="106"/>
      <c r="C432" s="106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</row>
    <row r="433" customFormat="false" ht="12.75" hidden="false" customHeight="false" outlineLevel="1" collapsed="false">
      <c r="A433" s="189"/>
      <c r="B433" s="106"/>
      <c r="C433" s="106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</row>
    <row r="434" customFormat="false" ht="12.75" hidden="false" customHeight="false" outlineLevel="1" collapsed="false">
      <c r="A434" s="189"/>
      <c r="B434" s="189"/>
      <c r="C434" s="189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</row>
    <row r="435" customFormat="false" ht="12.75" hidden="false" customHeight="false" outlineLevel="1" collapsed="false">
      <c r="A435" s="189"/>
      <c r="B435" s="189"/>
      <c r="C435" s="189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</row>
    <row r="436" customFormat="false" ht="12.75" hidden="false" customHeight="false" outlineLevel="1" collapsed="false">
      <c r="A436" s="106"/>
      <c r="B436" s="106"/>
      <c r="C436" s="106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</row>
    <row r="437" customFormat="false" ht="12.75" hidden="false" customHeight="false" outlineLevel="1" collapsed="false">
      <c r="A437" s="189"/>
      <c r="B437" s="189"/>
      <c r="C437" s="189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</row>
    <row r="438" customFormat="false" ht="12.75" hidden="false" customHeight="false" outlineLevel="1" collapsed="false">
      <c r="A438" s="106"/>
      <c r="B438" s="106"/>
      <c r="C438" s="106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</row>
    <row r="439" customFormat="false" ht="12.75" hidden="false" customHeight="false" outlineLevel="1" collapsed="false">
      <c r="A439" s="189"/>
      <c r="B439" s="191"/>
      <c r="C439" s="191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</row>
    <row r="440" customFormat="false" ht="12.75" hidden="false" customHeight="false" outlineLevel="1" collapsed="false">
      <c r="A440" s="106"/>
      <c r="B440" s="106"/>
      <c r="C440" s="106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</row>
    <row r="441" customFormat="false" ht="12.75" hidden="false" customHeight="false" outlineLevel="1" collapsed="false">
      <c r="A441" s="79"/>
      <c r="B441" s="79"/>
      <c r="C441" s="79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</row>
    <row r="442" customFormat="false" ht="12.75" hidden="false" customHeight="false" outlineLevel="1" collapsed="false">
      <c r="A442" s="106"/>
      <c r="B442" s="106"/>
      <c r="C442" s="106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</row>
    <row r="443" customFormat="false" ht="12.75" hidden="false" customHeight="false" outlineLevel="1" collapsed="false">
      <c r="A443" s="189"/>
      <c r="B443" s="189"/>
      <c r="C443" s="189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</row>
    <row r="444" customFormat="false" ht="12.75" hidden="false" customHeight="false" outlineLevel="1" collapsed="false">
      <c r="A444" s="189"/>
      <c r="B444" s="189"/>
      <c r="C444" s="189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</row>
    <row r="445" customFormat="false" ht="12.75" hidden="false" customHeight="false" outlineLevel="1" collapsed="false">
      <c r="A445" s="189"/>
      <c r="B445" s="189"/>
      <c r="C445" s="189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</row>
    <row r="446" customFormat="false" ht="12.75" hidden="false" customHeight="false" outlineLevel="1" collapsed="false">
      <c r="A446" s="189"/>
      <c r="B446" s="79"/>
      <c r="C446" s="79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</row>
    <row r="447" customFormat="false" ht="12.75" hidden="false" customHeight="false" outlineLevel="1" collapsed="false">
      <c r="A447" s="106"/>
      <c r="B447" s="106"/>
      <c r="C447" s="106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</row>
    <row r="448" customFormat="false" ht="12.75" hidden="false" customHeight="false" outlineLevel="1" collapsed="false">
      <c r="A448" s="106"/>
      <c r="B448" s="106"/>
      <c r="C448" s="106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</row>
    <row r="449" customFormat="false" ht="12.75" hidden="false" customHeight="false" outlineLevel="1" collapsed="false">
      <c r="A449" s="189"/>
      <c r="B449" s="106"/>
      <c r="C449" s="106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</row>
    <row r="450" customFormat="false" ht="12.75" hidden="false" customHeight="false" outlineLevel="1" collapsed="false">
      <c r="A450" s="189"/>
      <c r="B450" s="106"/>
      <c r="C450" s="106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</row>
    <row r="451" customFormat="false" ht="12.75" hidden="false" customHeight="false" outlineLevel="1" collapsed="false">
      <c r="A451" s="189"/>
      <c r="B451" s="106"/>
      <c r="C451" s="106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</row>
    <row r="452" customFormat="false" ht="12.75" hidden="false" customHeight="false" outlineLevel="1" collapsed="false">
      <c r="A452" s="189"/>
      <c r="B452" s="106"/>
      <c r="C452" s="106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</row>
    <row r="453" customFormat="false" ht="12.75" hidden="false" customHeight="false" outlineLevel="1" collapsed="false">
      <c r="A453" s="189"/>
      <c r="B453" s="106"/>
      <c r="C453" s="106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</row>
    <row r="454" customFormat="false" ht="12.75" hidden="false" customHeight="false" outlineLevel="1" collapsed="false">
      <c r="A454" s="88"/>
      <c r="B454" s="191"/>
      <c r="C454" s="191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</row>
    <row r="455" customFormat="false" ht="12.75" hidden="false" customHeight="false" outlineLevel="1" collapsed="false">
      <c r="A455" s="106"/>
      <c r="B455" s="106"/>
      <c r="C455" s="106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</row>
    <row r="456" customFormat="false" ht="12.75" hidden="false" customHeight="false" outlineLevel="1" collapsed="false">
      <c r="A456" s="79"/>
      <c r="B456" s="79"/>
      <c r="C456" s="79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</row>
    <row r="457" customFormat="false" ht="12.75" hidden="false" customHeight="false" outlineLevel="1" collapsed="false">
      <c r="A457" s="106"/>
      <c r="B457" s="188"/>
      <c r="C457" s="188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</row>
    <row r="458" customFormat="false" ht="12.75" hidden="false" customHeight="false" outlineLevel="1" collapsed="false">
      <c r="A458" s="106"/>
      <c r="B458" s="188"/>
      <c r="C458" s="188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</row>
    <row r="459" customFormat="false" ht="12.75" hidden="false" customHeight="false" outlineLevel="1" collapsed="false">
      <c r="A459" s="106"/>
      <c r="B459" s="188"/>
      <c r="C459" s="188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</row>
    <row r="460" customFormat="false" ht="12.75" hidden="false" customHeight="false" outlineLevel="1" collapsed="false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customFormat="false" ht="12.75" hidden="false" customHeight="false" outlineLevel="1" collapsed="false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customFormat="false" ht="12.75" hidden="false" customHeight="false" outlineLevel="1" collapsed="false">
      <c r="A462" s="88"/>
      <c r="B462" s="88"/>
      <c r="C462" s="88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customFormat="false" ht="12.75" hidden="false" customHeight="false" outlineLevel="1" collapsed="false">
      <c r="A463" s="106"/>
      <c r="B463" s="106"/>
      <c r="C463" s="106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customFormat="false" ht="12.75" hidden="false" customHeight="false" outlineLevel="1" collapsed="false">
      <c r="A464" s="106"/>
      <c r="B464" s="188"/>
      <c r="C464" s="188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customFormat="false" ht="12.75" hidden="false" customHeight="false" outlineLevel="1" collapsed="false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</row>
    <row r="466" customFormat="false" ht="12.75" hidden="false" customHeight="false" outlineLevel="1" collapsed="false">
      <c r="A466" s="88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79"/>
      <c r="T466" s="79"/>
      <c r="U466" s="79"/>
      <c r="V466" s="79"/>
      <c r="W466" s="79"/>
      <c r="X466" s="79"/>
      <c r="Y466" s="79"/>
    </row>
    <row r="467" customFormat="false" ht="12.75" hidden="false" customHeight="false" outlineLevel="1" collapsed="false">
      <c r="A467" s="106"/>
      <c r="B467" s="106"/>
      <c r="C467" s="106"/>
      <c r="D467" s="106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</row>
    <row r="468" customFormat="false" ht="12.75" hidden="false" customHeight="false" outlineLevel="1" collapsed="false">
      <c r="A468" s="189"/>
      <c r="B468" s="106"/>
      <c r="C468" s="106"/>
      <c r="D468" s="106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79"/>
      <c r="T468" s="79"/>
      <c r="U468" s="79"/>
      <c r="V468" s="79"/>
      <c r="W468" s="79"/>
      <c r="X468" s="79"/>
      <c r="Y468" s="79"/>
    </row>
    <row r="469" customFormat="false" ht="12.75" hidden="false" customHeight="false" outlineLevel="1" collapsed="false">
      <c r="A469" s="189"/>
      <c r="B469" s="106"/>
      <c r="C469" s="106"/>
      <c r="D469" s="106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79"/>
      <c r="T469" s="79"/>
      <c r="U469" s="79"/>
      <c r="V469" s="79"/>
      <c r="W469" s="79"/>
      <c r="X469" s="79"/>
      <c r="Y469" s="79"/>
    </row>
    <row r="470" customFormat="false" ht="12.75" hidden="false" customHeight="false" outlineLevel="1" collapsed="false">
      <c r="A470" s="189"/>
      <c r="B470" s="189"/>
      <c r="C470" s="189"/>
      <c r="D470" s="189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79"/>
      <c r="T470" s="79"/>
      <c r="U470" s="79"/>
      <c r="V470" s="79"/>
      <c r="W470" s="79"/>
      <c r="X470" s="79"/>
      <c r="Y470" s="79"/>
    </row>
    <row r="471" customFormat="false" ht="12.75" hidden="false" customHeight="false" outlineLevel="1" collapsed="false">
      <c r="A471" s="189"/>
      <c r="B471" s="189"/>
      <c r="C471" s="189"/>
      <c r="D471" s="189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79"/>
      <c r="T471" s="79"/>
      <c r="U471" s="79"/>
      <c r="V471" s="79"/>
      <c r="W471" s="79"/>
      <c r="X471" s="79"/>
      <c r="Y471" s="79"/>
    </row>
    <row r="472" customFormat="false" ht="12.75" hidden="false" customHeight="false" outlineLevel="1" collapsed="false">
      <c r="A472" s="189"/>
      <c r="B472" s="88"/>
      <c r="C472" s="88"/>
      <c r="D472" s="88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79"/>
      <c r="T472" s="79"/>
      <c r="U472" s="79"/>
      <c r="V472" s="79"/>
      <c r="W472" s="79"/>
      <c r="X472" s="79"/>
      <c r="Y472" s="79"/>
    </row>
    <row r="473" customFormat="false" ht="12.75" hidden="false" customHeight="false" outlineLevel="1" collapsed="false">
      <c r="A473" s="189"/>
      <c r="B473" s="88"/>
      <c r="C473" s="88"/>
      <c r="D473" s="88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79"/>
      <c r="T473" s="79"/>
      <c r="U473" s="79"/>
      <c r="V473" s="79"/>
      <c r="W473" s="79"/>
      <c r="X473" s="79"/>
      <c r="Y473" s="79"/>
    </row>
    <row r="474" customFormat="false" ht="12.75" hidden="false" customHeight="false" outlineLevel="1" collapsed="false">
      <c r="A474" s="106"/>
      <c r="B474" s="106"/>
      <c r="C474" s="106"/>
      <c r="D474" s="106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79"/>
      <c r="T474" s="79"/>
      <c r="U474" s="79"/>
      <c r="V474" s="79"/>
      <c r="W474" s="79"/>
      <c r="X474" s="79"/>
      <c r="Y474" s="79"/>
    </row>
    <row r="475" customFormat="false" ht="12.75" hidden="false" customHeight="false" outlineLevel="1" collapsed="false">
      <c r="A475" s="189"/>
      <c r="B475" s="106"/>
      <c r="C475" s="106"/>
      <c r="D475" s="106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79"/>
      <c r="T475" s="79"/>
      <c r="U475" s="79"/>
      <c r="V475" s="79"/>
      <c r="W475" s="79"/>
      <c r="X475" s="79"/>
      <c r="Y475" s="79"/>
    </row>
    <row r="476" customFormat="false" ht="12.75" hidden="false" customHeight="false" outlineLevel="1" collapsed="false">
      <c r="A476" s="189"/>
      <c r="B476" s="106"/>
      <c r="C476" s="106"/>
      <c r="D476" s="106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79"/>
      <c r="T476" s="79"/>
      <c r="U476" s="79"/>
      <c r="V476" s="79"/>
      <c r="W476" s="79"/>
      <c r="X476" s="79"/>
      <c r="Y476" s="79"/>
    </row>
    <row r="477" customFormat="false" ht="12.75" hidden="false" customHeight="false" outlineLevel="1" collapsed="false">
      <c r="A477" s="189"/>
      <c r="B477" s="106"/>
      <c r="C477" s="106"/>
      <c r="D477" s="106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79"/>
      <c r="T477" s="79"/>
      <c r="U477" s="79"/>
      <c r="V477" s="79"/>
      <c r="W477" s="79"/>
      <c r="X477" s="79"/>
      <c r="Y477" s="79"/>
    </row>
    <row r="478" customFormat="false" ht="12.75" hidden="false" customHeight="false" outlineLevel="1" collapsed="false">
      <c r="A478" s="189"/>
      <c r="B478" s="106"/>
      <c r="C478" s="106"/>
      <c r="D478" s="106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79"/>
      <c r="T478" s="79"/>
      <c r="U478" s="79"/>
      <c r="V478" s="79"/>
      <c r="W478" s="79"/>
      <c r="X478" s="79"/>
      <c r="Y478" s="79"/>
    </row>
    <row r="479" customFormat="false" ht="12.75" hidden="false" customHeight="false" outlineLevel="1" collapsed="false">
      <c r="A479" s="189"/>
      <c r="B479" s="106"/>
      <c r="C479" s="106"/>
      <c r="D479" s="106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79"/>
      <c r="T479" s="79"/>
      <c r="U479" s="79"/>
      <c r="V479" s="79"/>
      <c r="W479" s="79"/>
      <c r="X479" s="79"/>
      <c r="Y479" s="79"/>
    </row>
    <row r="480" customFormat="false" ht="12.75" hidden="false" customHeight="false" outlineLevel="1" collapsed="false">
      <c r="A480" s="189"/>
      <c r="B480" s="106"/>
      <c r="C480" s="106"/>
      <c r="D480" s="106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79"/>
      <c r="T480" s="79"/>
      <c r="U480" s="79"/>
      <c r="V480" s="79"/>
      <c r="W480" s="79"/>
      <c r="X480" s="79"/>
      <c r="Y480" s="79"/>
    </row>
    <row r="481" customFormat="false" ht="12.75" hidden="false" customHeight="false" outlineLevel="1" collapsed="false">
      <c r="A481" s="189"/>
      <c r="B481" s="106"/>
      <c r="C481" s="106"/>
      <c r="D481" s="106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79"/>
      <c r="T481" s="79"/>
      <c r="U481" s="79"/>
      <c r="V481" s="79"/>
      <c r="W481" s="79"/>
      <c r="X481" s="79"/>
      <c r="Y481" s="79"/>
    </row>
    <row r="482" customFormat="false" ht="12.75" hidden="false" customHeight="false" outlineLevel="1" collapsed="false">
      <c r="A482" s="189"/>
      <c r="B482" s="106"/>
      <c r="C482" s="106"/>
      <c r="D482" s="106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79"/>
      <c r="T482" s="79"/>
      <c r="U482" s="79"/>
      <c r="V482" s="79"/>
      <c r="W482" s="79"/>
      <c r="X482" s="79"/>
      <c r="Y482" s="79"/>
    </row>
    <row r="483" customFormat="false" ht="12.75" hidden="false" customHeight="false" outlineLevel="1" collapsed="false">
      <c r="A483" s="189"/>
      <c r="B483" s="106"/>
      <c r="C483" s="106"/>
      <c r="D483" s="106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79"/>
      <c r="T483" s="79"/>
      <c r="U483" s="79"/>
      <c r="V483" s="79"/>
      <c r="W483" s="79"/>
      <c r="X483" s="79"/>
      <c r="Y483" s="79"/>
    </row>
    <row r="484" customFormat="false" ht="12.75" hidden="false" customHeight="false" outlineLevel="1" collapsed="false">
      <c r="A484" s="189"/>
      <c r="B484" s="106"/>
      <c r="C484" s="106"/>
      <c r="D484" s="106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79"/>
      <c r="T484" s="79"/>
      <c r="U484" s="79"/>
      <c r="V484" s="79"/>
      <c r="W484" s="79"/>
      <c r="X484" s="79"/>
      <c r="Y484" s="79"/>
    </row>
    <row r="485" customFormat="false" ht="12.75" hidden="false" customHeight="false" outlineLevel="1" collapsed="false">
      <c r="A485" s="189"/>
      <c r="B485" s="189"/>
      <c r="C485" s="189"/>
      <c r="D485" s="189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79"/>
      <c r="T485" s="79"/>
      <c r="U485" s="79"/>
      <c r="V485" s="79"/>
      <c r="W485" s="79"/>
      <c r="X485" s="79"/>
      <c r="Y485" s="79"/>
    </row>
    <row r="486" customFormat="false" ht="12.75" hidden="false" customHeight="false" outlineLevel="1" collapsed="false">
      <c r="A486" s="189"/>
      <c r="B486" s="189"/>
      <c r="C486" s="189"/>
      <c r="D486" s="189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79"/>
      <c r="T486" s="79"/>
      <c r="U486" s="79"/>
      <c r="V486" s="79"/>
      <c r="W486" s="79"/>
      <c r="X486" s="79"/>
      <c r="Y486" s="79"/>
    </row>
    <row r="487" customFormat="false" ht="12.75" hidden="false" customHeight="false" outlineLevel="1" collapsed="false">
      <c r="A487" s="106"/>
      <c r="B487" s="106"/>
      <c r="C487" s="106"/>
      <c r="D487" s="106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79"/>
      <c r="T487" s="79"/>
      <c r="U487" s="79"/>
      <c r="V487" s="79"/>
      <c r="W487" s="79"/>
      <c r="X487" s="79"/>
      <c r="Y487" s="79"/>
    </row>
    <row r="488" customFormat="false" ht="12.75" hidden="false" customHeight="false" outlineLevel="1" collapsed="false">
      <c r="A488" s="79"/>
      <c r="B488" s="106"/>
      <c r="C488" s="106"/>
      <c r="D488" s="106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79"/>
      <c r="T488" s="79"/>
      <c r="U488" s="79"/>
      <c r="V488" s="79"/>
      <c r="W488" s="79"/>
      <c r="X488" s="79"/>
      <c r="Y488" s="79"/>
    </row>
    <row r="489" customFormat="false" ht="12.75" hidden="false" customHeight="false" outlineLevel="1" collapsed="false">
      <c r="A489" s="189"/>
      <c r="B489" s="189"/>
      <c r="C489" s="189"/>
      <c r="D489" s="189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79"/>
      <c r="T489" s="79"/>
      <c r="U489" s="79"/>
      <c r="V489" s="79"/>
      <c r="W489" s="79"/>
      <c r="X489" s="79"/>
      <c r="Y489" s="79"/>
    </row>
    <row r="490" customFormat="false" ht="12.75" hidden="false" customHeight="false" outlineLevel="1" collapsed="false">
      <c r="A490" s="106"/>
      <c r="B490" s="106"/>
      <c r="C490" s="106"/>
      <c r="D490" s="106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79"/>
      <c r="T490" s="79"/>
      <c r="U490" s="79"/>
      <c r="V490" s="79"/>
      <c r="W490" s="79"/>
      <c r="X490" s="79"/>
      <c r="Y490" s="79"/>
    </row>
    <row r="491" customFormat="false" ht="12.75" hidden="false" customHeight="false" outlineLevel="1" collapsed="false">
      <c r="A491" s="189"/>
      <c r="B491" s="191"/>
      <c r="C491" s="191"/>
      <c r="D491" s="191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79"/>
      <c r="T491" s="79"/>
      <c r="U491" s="79"/>
      <c r="V491" s="79"/>
      <c r="W491" s="79"/>
      <c r="X491" s="79"/>
      <c r="Y491" s="79"/>
    </row>
    <row r="492" customFormat="false" ht="12.75" hidden="false" customHeight="false" outlineLevel="1" collapsed="false">
      <c r="A492" s="106"/>
      <c r="B492" s="106"/>
      <c r="C492" s="106"/>
      <c r="D492" s="106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79"/>
      <c r="T492" s="79"/>
      <c r="U492" s="79"/>
      <c r="V492" s="79"/>
      <c r="W492" s="79"/>
      <c r="X492" s="79"/>
      <c r="Y492" s="79"/>
    </row>
    <row r="493" customFormat="false" ht="12.75" hidden="false" customHeight="false" outlineLevel="1" collapsed="false">
      <c r="A493" s="106"/>
      <c r="B493" s="106"/>
      <c r="C493" s="106"/>
      <c r="D493" s="106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79"/>
      <c r="T493" s="79"/>
      <c r="U493" s="79"/>
      <c r="V493" s="79"/>
      <c r="W493" s="79"/>
      <c r="X493" s="79"/>
      <c r="Y493" s="79"/>
    </row>
    <row r="494" customFormat="false" ht="12.75" hidden="false" customHeight="false" outlineLevel="1" collapsed="false">
      <c r="A494" s="106"/>
      <c r="B494" s="106"/>
      <c r="C494" s="106"/>
      <c r="D494" s="106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79"/>
      <c r="T494" s="79"/>
      <c r="U494" s="79"/>
      <c r="V494" s="79"/>
      <c r="W494" s="79"/>
      <c r="X494" s="79"/>
      <c r="Y494" s="79"/>
    </row>
    <row r="495" customFormat="false" ht="12.75" hidden="false" customHeight="false" outlineLevel="1" collapsed="false">
      <c r="A495" s="106"/>
      <c r="B495" s="188"/>
      <c r="C495" s="188"/>
      <c r="D495" s="188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79"/>
      <c r="T495" s="79"/>
      <c r="U495" s="79"/>
      <c r="V495" s="79"/>
      <c r="W495" s="79"/>
      <c r="X495" s="79"/>
      <c r="Y495" s="79"/>
    </row>
    <row r="496" customFormat="false" ht="12.75" hidden="false" customHeight="false" outlineLevel="1" collapsed="false">
      <c r="A496" s="106"/>
      <c r="B496" s="188"/>
      <c r="C496" s="188"/>
      <c r="D496" s="188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79"/>
      <c r="T496" s="79"/>
      <c r="U496" s="79"/>
      <c r="V496" s="79"/>
      <c r="W496" s="79"/>
      <c r="X496" s="79"/>
      <c r="Y496" s="79"/>
    </row>
    <row r="497" customFormat="false" ht="12.75" hidden="false" customHeight="false" outlineLevel="1" collapsed="false">
      <c r="A497" s="106"/>
      <c r="B497" s="188"/>
      <c r="C497" s="188"/>
      <c r="D497" s="188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79"/>
      <c r="T497" s="79"/>
      <c r="U497" s="79"/>
      <c r="V497" s="79"/>
      <c r="W497" s="79"/>
      <c r="X497" s="79"/>
      <c r="Y497" s="79"/>
    </row>
    <row r="498" customFormat="false" ht="12.75" hidden="false" customHeight="false" outlineLevel="1" collapsed="false">
      <c r="A498" s="106"/>
      <c r="B498" s="188"/>
      <c r="C498" s="188"/>
      <c r="D498" s="188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79"/>
      <c r="T498" s="79"/>
      <c r="U498" s="79"/>
      <c r="V498" s="79"/>
      <c r="W498" s="79"/>
      <c r="X498" s="79"/>
      <c r="Y498" s="79"/>
    </row>
    <row r="499" customFormat="false" ht="12.75" hidden="false" customHeight="false" outlineLevel="1" collapsed="false">
      <c r="A499" s="106"/>
      <c r="B499" s="188"/>
      <c r="C499" s="188"/>
      <c r="D499" s="188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79"/>
      <c r="T499" s="79"/>
      <c r="U499" s="79"/>
      <c r="V499" s="79"/>
      <c r="W499" s="79"/>
      <c r="X499" s="79"/>
      <c r="Y499" s="79"/>
    </row>
    <row r="500" customFormat="false" ht="12.75" hidden="false" customHeight="false" outlineLevel="1" collapsed="false">
      <c r="A500" s="79"/>
      <c r="B500" s="188"/>
      <c r="C500" s="188"/>
      <c r="D500" s="188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</row>
    <row r="501" customFormat="false" ht="12.75" hidden="false" customHeight="false" outlineLevel="1" collapsed="false">
      <c r="A501" s="79"/>
      <c r="B501" s="190"/>
      <c r="C501" s="190"/>
      <c r="D501" s="188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</row>
    <row r="502" customFormat="false" ht="12.75" hidden="false" customHeight="false" outlineLevel="1" collapsed="false">
      <c r="A502" s="79"/>
      <c r="B502" s="188"/>
      <c r="C502" s="188"/>
      <c r="D502" s="188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</row>
    <row r="503" customFormat="false" ht="12.75" hidden="false" customHeight="false" outlineLevel="1" collapsed="false">
      <c r="A503" s="79"/>
      <c r="B503" s="188"/>
      <c r="C503" s="188"/>
      <c r="D503" s="188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</row>
    <row r="504" customFormat="false" ht="12.75" hidden="false" customHeight="false" outlineLevel="1" collapsed="false">
      <c r="A504" s="79"/>
      <c r="B504" s="188"/>
      <c r="C504" s="188"/>
      <c r="D504" s="188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</row>
    <row r="505" customFormat="false" ht="12.75" hidden="false" customHeight="false" outlineLevel="1" collapsed="false">
      <c r="A505" s="79"/>
      <c r="B505" s="188"/>
      <c r="C505" s="188"/>
      <c r="D505" s="188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</row>
    <row r="506" customFormat="false" ht="12.75" hidden="false" customHeight="false" outlineLevel="1" collapsed="false">
      <c r="A506" s="106"/>
      <c r="B506" s="188"/>
      <c r="C506" s="188"/>
      <c r="D506" s="188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</row>
    <row r="507" customFormat="false" ht="12.75" hidden="false" customHeight="false" outlineLevel="1" collapsed="false">
      <c r="A507" s="79"/>
      <c r="B507" s="188"/>
      <c r="C507" s="188"/>
      <c r="D507" s="188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</row>
    <row r="508" customFormat="false" ht="12.75" hidden="false" customHeight="false" outlineLevel="1" collapsed="false">
      <c r="A508" s="79"/>
      <c r="B508" s="188"/>
      <c r="C508" s="188"/>
      <c r="D508" s="188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</row>
    <row r="509" customFormat="false" ht="12.75" hidden="false" customHeight="false" outlineLevel="1" collapsed="false">
      <c r="A509" s="106"/>
      <c r="B509" s="188"/>
      <c r="C509" s="188"/>
      <c r="D509" s="188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</row>
    <row r="510" customFormat="false" ht="12.75" hidden="false" customHeight="false" outlineLevel="1" collapsed="false">
      <c r="A510" s="106"/>
      <c r="B510" s="188"/>
      <c r="C510" s="188"/>
      <c r="D510" s="188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</row>
    <row r="511" customFormat="false" ht="12.75" hidden="false" customHeight="false" outlineLevel="1" collapsed="false">
      <c r="A511" s="79"/>
      <c r="B511" s="188"/>
      <c r="C511" s="188"/>
      <c r="D511" s="188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</row>
    <row r="512" customFormat="false" ht="12.75" hidden="false" customHeight="false" outlineLevel="1" collapsed="false">
      <c r="A512" s="79"/>
      <c r="B512" s="188"/>
      <c r="C512" s="188"/>
      <c r="D512" s="188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</row>
    <row r="513" customFormat="false" ht="12.75" hidden="false" customHeight="false" outlineLevel="1" collapsed="false">
      <c r="A513" s="79"/>
      <c r="B513" s="188"/>
      <c r="C513" s="188"/>
      <c r="D513" s="188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</row>
    <row r="514" customFormat="false" ht="12.75" hidden="false" customHeight="false" outlineLevel="1" collapsed="false">
      <c r="A514" s="79"/>
      <c r="B514" s="188"/>
      <c r="C514" s="188"/>
      <c r="D514" s="188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</row>
    <row r="515" customFormat="false" ht="12.75" hidden="false" customHeight="false" outlineLevel="1" collapsed="false">
      <c r="A515" s="79"/>
      <c r="B515" s="188"/>
      <c r="C515" s="188"/>
      <c r="D515" s="188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</row>
    <row r="516" customFormat="false" ht="12.75" hidden="false" customHeight="false" outlineLevel="1" collapsed="false">
      <c r="A516" s="79"/>
      <c r="B516" s="188"/>
      <c r="C516" s="188"/>
      <c r="D516" s="188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</row>
    <row r="517" customFormat="false" ht="12.75" hidden="false" customHeight="false" outlineLevel="1" collapsed="false">
      <c r="A517" s="79"/>
      <c r="B517" s="188"/>
      <c r="C517" s="188"/>
      <c r="D517" s="188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</row>
    <row r="518" customFormat="false" ht="12.75" hidden="false" customHeight="false" outlineLevel="1" collapsed="false">
      <c r="A518" s="79"/>
      <c r="B518" s="188"/>
      <c r="C518" s="188"/>
      <c r="D518" s="188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79"/>
      <c r="T518" s="79"/>
      <c r="U518" s="79"/>
      <c r="V518" s="79"/>
      <c r="W518" s="79"/>
      <c r="X518" s="79"/>
      <c r="Y518" s="79"/>
    </row>
    <row r="519" customFormat="false" ht="12.75" hidden="false" customHeight="false" outlineLevel="1" collapsed="false">
      <c r="A519" s="106"/>
      <c r="B519" s="188"/>
      <c r="C519" s="188"/>
      <c r="D519" s="188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79"/>
      <c r="T519" s="79"/>
      <c r="U519" s="79"/>
      <c r="V519" s="79"/>
      <c r="W519" s="79"/>
      <c r="X519" s="79"/>
      <c r="Y519" s="79"/>
    </row>
    <row r="520" customFormat="false" ht="12.75" hidden="false" customHeight="false" outlineLevel="1" collapsed="false">
      <c r="A520" s="106"/>
      <c r="B520" s="188"/>
      <c r="C520" s="188"/>
      <c r="D520" s="188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79"/>
      <c r="T520" s="79"/>
      <c r="U520" s="79"/>
      <c r="V520" s="79"/>
      <c r="W520" s="79"/>
      <c r="X520" s="79"/>
      <c r="Y520" s="79"/>
    </row>
    <row r="521" customFormat="false" ht="12.75" hidden="false" customHeight="false" outlineLevel="1" collapsed="false">
      <c r="A521" s="106"/>
      <c r="B521" s="188"/>
      <c r="C521" s="188"/>
      <c r="D521" s="188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79"/>
      <c r="T521" s="79"/>
      <c r="U521" s="79"/>
      <c r="V521" s="79"/>
      <c r="W521" s="79"/>
      <c r="X521" s="79"/>
      <c r="Y521" s="79"/>
    </row>
    <row r="522" customFormat="false" ht="12.75" hidden="false" customHeight="false" outlineLevel="1" collapsed="false">
      <c r="A522" s="106"/>
      <c r="B522" s="188"/>
      <c r="C522" s="188"/>
      <c r="D522" s="188"/>
      <c r="E522" s="190"/>
      <c r="F522" s="190"/>
      <c r="G522" s="190"/>
      <c r="H522" s="190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79"/>
      <c r="T522" s="79"/>
      <c r="U522" s="79"/>
      <c r="V522" s="79"/>
      <c r="W522" s="79"/>
      <c r="X522" s="79"/>
      <c r="Y522" s="79"/>
    </row>
    <row r="523" customFormat="false" ht="12.75" hidden="false" customHeight="false" outlineLevel="1" collapsed="false">
      <c r="A523" s="106"/>
      <c r="B523" s="188"/>
      <c r="C523" s="188"/>
      <c r="D523" s="188"/>
      <c r="E523" s="79"/>
      <c r="F523" s="79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79"/>
      <c r="T523" s="79"/>
      <c r="U523" s="79"/>
      <c r="V523" s="79"/>
      <c r="W523" s="79"/>
      <c r="X523" s="79"/>
      <c r="Y523" s="79"/>
    </row>
    <row r="524" customFormat="false" ht="12.75" hidden="false" customHeight="false" outlineLevel="1" collapsed="false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customFormat="false" ht="12.75" hidden="false" customHeight="false" outlineLevel="1" collapsed="false">
      <c r="A525" s="106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customFormat="false" ht="12.75" hidden="false" customHeight="false" outlineLevel="1" collapsed="false">
      <c r="A526" s="106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customFormat="false" ht="12.75" hidden="false" customHeight="false" outlineLevel="1" collapsed="false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customFormat="false" ht="12.75" hidden="false" customHeight="false" outlineLevel="1" collapsed="false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</row>
    <row r="529" customFormat="false" ht="12.75" hidden="false" customHeight="false" outlineLevel="1" collapsed="false">
      <c r="A529" s="88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customFormat="false" ht="12.75" hidden="false" customHeight="false" outlineLevel="1" collapsed="false">
      <c r="A530" s="79"/>
      <c r="B530" s="79"/>
      <c r="C530" s="79"/>
      <c r="D530" s="79"/>
      <c r="E530" s="79"/>
      <c r="F530" s="79"/>
      <c r="G530" s="62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</row>
    <row r="531" customFormat="false" ht="12.75" hidden="false" customHeight="false" outlineLevel="1" collapsed="false">
      <c r="A531" s="106"/>
      <c r="B531" s="79"/>
      <c r="C531" s="79"/>
      <c r="D531" s="79"/>
      <c r="E531" s="79"/>
      <c r="F531" s="79"/>
      <c r="G531" s="62"/>
      <c r="H531" s="190"/>
      <c r="I531" s="190"/>
      <c r="J531" s="190"/>
      <c r="K531" s="190"/>
      <c r="L531" s="190"/>
      <c r="M531" s="190"/>
      <c r="N531" s="190"/>
      <c r="O531" s="190"/>
      <c r="P531" s="190"/>
      <c r="Q531" s="190"/>
      <c r="R531" s="190"/>
      <c r="S531" s="79"/>
      <c r="T531" s="79"/>
      <c r="U531" s="79"/>
      <c r="V531" s="79"/>
      <c r="W531" s="79"/>
      <c r="X531" s="79"/>
      <c r="Y531" s="79"/>
    </row>
    <row r="532" customFormat="false" ht="12.75" hidden="false" customHeight="false" outlineLevel="1" collapsed="false">
      <c r="A532" s="79"/>
      <c r="B532" s="79"/>
      <c r="C532" s="79"/>
      <c r="D532" s="79"/>
      <c r="E532" s="79"/>
      <c r="F532" s="79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79"/>
      <c r="T532" s="79"/>
      <c r="U532" s="79"/>
      <c r="V532" s="79"/>
      <c r="W532" s="79"/>
      <c r="X532" s="79"/>
      <c r="Y532" s="79"/>
    </row>
    <row r="533" customFormat="false" ht="12.75" hidden="false" customHeight="false" outlineLevel="1" collapsed="false">
      <c r="A533" s="79"/>
      <c r="B533" s="79"/>
      <c r="C533" s="79"/>
      <c r="D533" s="79"/>
      <c r="E533" s="79"/>
      <c r="F533" s="79"/>
      <c r="G533" s="62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79"/>
      <c r="T533" s="79"/>
      <c r="U533" s="79"/>
      <c r="V533" s="79"/>
      <c r="W533" s="79"/>
      <c r="X533" s="79"/>
      <c r="Y533" s="79"/>
    </row>
    <row r="534" customFormat="false" ht="12.75" hidden="false" customHeight="false" outlineLevel="1" collapsed="false">
      <c r="A534" s="79"/>
      <c r="B534" s="79"/>
      <c r="C534" s="79"/>
      <c r="D534" s="79"/>
      <c r="E534" s="79"/>
      <c r="F534" s="79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79"/>
      <c r="T534" s="79"/>
      <c r="U534" s="79"/>
      <c r="V534" s="79"/>
      <c r="W534" s="79"/>
      <c r="X534" s="79"/>
      <c r="Y534" s="79"/>
    </row>
    <row r="535" customFormat="false" ht="12.75" hidden="false" customHeight="false" outlineLevel="1" collapsed="false">
      <c r="A535" s="79"/>
      <c r="B535" s="79"/>
      <c r="C535" s="79"/>
      <c r="D535" s="79"/>
      <c r="E535" s="79"/>
      <c r="F535" s="79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79"/>
      <c r="T535" s="79"/>
      <c r="U535" s="79"/>
      <c r="V535" s="79"/>
      <c r="W535" s="79"/>
      <c r="X535" s="79"/>
      <c r="Y535" s="79"/>
    </row>
    <row r="536" customFormat="false" ht="12.75" hidden="false" customHeight="false" outlineLevel="1" collapsed="false">
      <c r="A536" s="199"/>
      <c r="B536" s="79"/>
      <c r="C536" s="79"/>
      <c r="D536" s="79"/>
      <c r="E536" s="79"/>
      <c r="F536" s="79"/>
      <c r="G536" s="62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79"/>
      <c r="T536" s="79"/>
      <c r="U536" s="79"/>
      <c r="V536" s="79"/>
      <c r="W536" s="79"/>
      <c r="X536" s="79"/>
      <c r="Y536" s="79"/>
    </row>
    <row r="537" customFormat="false" ht="12.75" hidden="false" customHeight="false" outlineLevel="1" collapsed="false">
      <c r="A537" s="199"/>
      <c r="B537" s="79"/>
      <c r="C537" s="79"/>
      <c r="D537" s="79"/>
      <c r="E537" s="79"/>
      <c r="F537" s="79"/>
      <c r="G537" s="62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79"/>
      <c r="T537" s="79"/>
      <c r="U537" s="79"/>
      <c r="V537" s="79"/>
      <c r="W537" s="79"/>
      <c r="X537" s="79"/>
      <c r="Y537" s="79"/>
    </row>
    <row r="538" customFormat="false" ht="12.75" hidden="false" customHeight="false" outlineLevel="1" collapsed="false">
      <c r="A538" s="106"/>
      <c r="B538" s="79"/>
      <c r="C538" s="79"/>
      <c r="D538" s="79"/>
      <c r="E538" s="79"/>
      <c r="F538" s="79"/>
      <c r="G538" s="62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</row>
    <row r="539" customFormat="false" ht="12.75" hidden="false" customHeight="false" outlineLevel="1" collapsed="false">
      <c r="A539" s="79"/>
      <c r="B539" s="79"/>
      <c r="C539" s="79"/>
      <c r="D539" s="79"/>
      <c r="E539" s="79"/>
      <c r="F539" s="79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79"/>
      <c r="T539" s="79"/>
      <c r="U539" s="79"/>
      <c r="V539" s="79"/>
      <c r="W539" s="79"/>
      <c r="X539" s="79"/>
      <c r="Y539" s="79"/>
    </row>
    <row r="540" customFormat="false" ht="12.75" hidden="false" customHeight="false" outlineLevel="1" collapsed="false">
      <c r="A540" s="79"/>
      <c r="B540" s="79"/>
      <c r="C540" s="79"/>
      <c r="D540" s="79"/>
      <c r="E540" s="79"/>
      <c r="F540" s="79"/>
      <c r="G540" s="62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</row>
    <row r="541" customFormat="false" ht="12.75" hidden="false" customHeight="false" outlineLevel="1" collapsed="false">
      <c r="A541" s="106"/>
      <c r="B541" s="79"/>
      <c r="C541" s="79"/>
      <c r="D541" s="79"/>
      <c r="E541" s="79"/>
      <c r="F541" s="79"/>
      <c r="G541" s="62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79"/>
      <c r="T541" s="79"/>
      <c r="U541" s="79"/>
      <c r="V541" s="79"/>
      <c r="W541" s="79"/>
      <c r="X541" s="79"/>
      <c r="Y541" s="79"/>
    </row>
    <row r="542" customFormat="false" ht="12.75" hidden="false" customHeight="false" outlineLevel="1" collapsed="false">
      <c r="A542" s="79"/>
      <c r="B542" s="181"/>
      <c r="C542" s="181"/>
      <c r="D542" s="79"/>
      <c r="E542" s="79"/>
      <c r="F542" s="79"/>
      <c r="G542" s="62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79"/>
      <c r="T542" s="79"/>
      <c r="U542" s="79"/>
      <c r="V542" s="79"/>
      <c r="W542" s="79"/>
      <c r="X542" s="79"/>
      <c r="Y542" s="79"/>
    </row>
    <row r="543" customFormat="false" ht="12.75" hidden="false" customHeight="false" outlineLevel="1" collapsed="false">
      <c r="A543" s="106"/>
      <c r="B543" s="79"/>
      <c r="C543" s="79"/>
      <c r="D543" s="79"/>
      <c r="E543" s="79"/>
      <c r="F543" s="79"/>
      <c r="G543" s="62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79"/>
      <c r="T543" s="79"/>
      <c r="U543" s="79"/>
      <c r="V543" s="79"/>
      <c r="W543" s="79"/>
      <c r="X543" s="79"/>
      <c r="Y543" s="79"/>
    </row>
    <row r="544" customFormat="false" ht="12.75" hidden="false" customHeight="false" outlineLevel="1" collapsed="false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customFormat="false" ht="12.75" hidden="false" customHeight="false" outlineLevel="1" collapsed="false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</row>
    <row r="546" customFormat="false" ht="12.75" hidden="false" customHeight="false" outlineLevel="1" collapsed="false">
      <c r="A546" s="203"/>
      <c r="B546" s="203"/>
      <c r="C546" s="203"/>
      <c r="D546" s="203"/>
      <c r="E546" s="203"/>
      <c r="F546" s="203"/>
      <c r="G546" s="203"/>
      <c r="H546" s="204"/>
      <c r="I546" s="204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4"/>
      <c r="CG546" s="204"/>
      <c r="CH546" s="204"/>
      <c r="CI546" s="204"/>
      <c r="CJ546" s="204"/>
      <c r="CK546" s="204"/>
      <c r="CL546" s="204"/>
      <c r="CM546" s="204"/>
      <c r="CN546" s="204"/>
      <c r="CO546" s="204"/>
      <c r="CP546" s="204"/>
      <c r="CQ546" s="204"/>
      <c r="CR546" s="204"/>
      <c r="CS546" s="204"/>
      <c r="CT546" s="204"/>
      <c r="CU546" s="204"/>
      <c r="CV546" s="204"/>
      <c r="CW546" s="204"/>
      <c r="CX546" s="204"/>
      <c r="CY546" s="204"/>
      <c r="CZ546" s="204"/>
      <c r="DA546" s="204"/>
      <c r="DB546" s="204"/>
      <c r="DC546" s="204"/>
      <c r="DD546" s="204"/>
      <c r="DE546" s="204"/>
      <c r="DF546" s="204"/>
      <c r="DG546" s="204"/>
      <c r="DH546" s="204"/>
      <c r="DI546" s="204"/>
      <c r="DJ546" s="204"/>
      <c r="DK546" s="204"/>
      <c r="DL546" s="204"/>
      <c r="DM546" s="204"/>
      <c r="DN546" s="204"/>
      <c r="DO546" s="204"/>
      <c r="DP546" s="204"/>
      <c r="DQ546" s="204"/>
      <c r="DR546" s="204"/>
      <c r="DS546" s="204"/>
      <c r="DT546" s="204"/>
      <c r="DU546" s="204"/>
      <c r="DV546" s="204"/>
      <c r="DW546" s="204"/>
      <c r="DX546" s="204"/>
      <c r="DY546" s="204"/>
      <c r="DZ546" s="204"/>
      <c r="EA546" s="204"/>
      <c r="EB546" s="204"/>
      <c r="EC546" s="204"/>
      <c r="ED546" s="204"/>
      <c r="EE546" s="204"/>
      <c r="EF546" s="204"/>
      <c r="EG546" s="204"/>
      <c r="EH546" s="204"/>
      <c r="EI546" s="204"/>
      <c r="EJ546" s="204"/>
      <c r="EK546" s="204"/>
      <c r="EL546" s="204"/>
      <c r="EM546" s="204"/>
      <c r="EN546" s="204"/>
      <c r="EO546" s="204"/>
      <c r="EP546" s="204"/>
      <c r="EQ546" s="204"/>
      <c r="ER546" s="204"/>
      <c r="ES546" s="204"/>
      <c r="ET546" s="204"/>
      <c r="EU546" s="204"/>
      <c r="EV546" s="204"/>
      <c r="EW546" s="204"/>
      <c r="EX546" s="204"/>
      <c r="EY546" s="204"/>
      <c r="EZ546" s="204"/>
      <c r="FA546" s="204"/>
      <c r="FB546" s="204"/>
      <c r="FC546" s="204"/>
      <c r="FD546" s="204"/>
      <c r="FE546" s="204"/>
      <c r="FF546" s="204"/>
      <c r="FG546" s="204"/>
      <c r="FH546" s="204"/>
      <c r="FI546" s="204"/>
      <c r="FJ546" s="204"/>
      <c r="FK546" s="204"/>
      <c r="FL546" s="204"/>
      <c r="FM546" s="204"/>
      <c r="FN546" s="204"/>
      <c r="FO546" s="204"/>
      <c r="FP546" s="204"/>
      <c r="FQ546" s="204"/>
      <c r="FR546" s="204"/>
      <c r="FS546" s="204"/>
      <c r="FT546" s="204"/>
      <c r="FU546" s="204"/>
      <c r="FV546" s="204"/>
      <c r="FW546" s="204"/>
      <c r="FX546" s="204"/>
      <c r="FY546" s="204"/>
      <c r="FZ546" s="204"/>
      <c r="GA546" s="204"/>
      <c r="GB546" s="204"/>
      <c r="GC546" s="204"/>
      <c r="GD546" s="204"/>
      <c r="GE546" s="204"/>
      <c r="GF546" s="204"/>
      <c r="GG546" s="204"/>
      <c r="GH546" s="204"/>
      <c r="GI546" s="204"/>
      <c r="GJ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</row>
    <row r="547" customFormat="false" ht="12.75" hidden="false" customHeight="false" outlineLevel="1" collapsed="false">
      <c r="A547" s="203"/>
      <c r="B547" s="203"/>
      <c r="C547" s="203"/>
      <c r="D547" s="203"/>
      <c r="E547" s="203"/>
      <c r="F547" s="205"/>
      <c r="G547" s="206"/>
      <c r="H547" s="203"/>
      <c r="I547" s="207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4"/>
      <c r="CG547" s="204"/>
      <c r="CH547" s="204"/>
      <c r="CI547" s="204"/>
      <c r="CJ547" s="204"/>
      <c r="CK547" s="204"/>
      <c r="CL547" s="204"/>
      <c r="CM547" s="204"/>
      <c r="CN547" s="204"/>
      <c r="CO547" s="204"/>
      <c r="CP547" s="204"/>
      <c r="CQ547" s="204"/>
      <c r="CR547" s="204"/>
      <c r="CS547" s="204"/>
      <c r="CT547" s="204"/>
      <c r="CU547" s="204"/>
      <c r="CV547" s="204"/>
      <c r="CW547" s="204"/>
      <c r="CX547" s="204"/>
      <c r="CY547" s="204"/>
      <c r="CZ547" s="204"/>
      <c r="DA547" s="204"/>
      <c r="DB547" s="204"/>
      <c r="DC547" s="204"/>
      <c r="DD547" s="204"/>
      <c r="DE547" s="204"/>
      <c r="DF547" s="204"/>
      <c r="DG547" s="204"/>
      <c r="DH547" s="204"/>
      <c r="DI547" s="204"/>
      <c r="DJ547" s="204"/>
      <c r="DK547" s="204"/>
      <c r="DL547" s="204"/>
      <c r="DM547" s="204"/>
      <c r="DN547" s="204"/>
      <c r="DO547" s="204"/>
      <c r="DP547" s="204"/>
      <c r="DQ547" s="204"/>
      <c r="DR547" s="204"/>
      <c r="DS547" s="204"/>
      <c r="DT547" s="204"/>
      <c r="DU547" s="204"/>
      <c r="DV547" s="204"/>
      <c r="DW547" s="204"/>
      <c r="DX547" s="204"/>
      <c r="DY547" s="204"/>
      <c r="DZ547" s="204"/>
      <c r="EA547" s="204"/>
      <c r="EB547" s="204"/>
      <c r="EC547" s="204"/>
      <c r="ED547" s="204"/>
      <c r="EE547" s="204"/>
      <c r="EF547" s="204"/>
      <c r="EG547" s="204"/>
      <c r="EH547" s="204"/>
      <c r="EI547" s="204"/>
      <c r="EJ547" s="204"/>
      <c r="EK547" s="204"/>
      <c r="EL547" s="204"/>
      <c r="EM547" s="204"/>
      <c r="EN547" s="204"/>
      <c r="EO547" s="204"/>
      <c r="EP547" s="204"/>
      <c r="EQ547" s="204"/>
      <c r="ER547" s="204"/>
      <c r="ES547" s="204"/>
      <c r="ET547" s="204"/>
      <c r="EU547" s="204"/>
      <c r="EV547" s="204"/>
      <c r="EW547" s="204"/>
      <c r="EX547" s="204"/>
      <c r="EY547" s="204"/>
      <c r="EZ547" s="204"/>
      <c r="FA547" s="204"/>
      <c r="FB547" s="204"/>
      <c r="FC547" s="204"/>
      <c r="FD547" s="204"/>
      <c r="FE547" s="204"/>
      <c r="FF547" s="204"/>
      <c r="FG547" s="204"/>
      <c r="FH547" s="204"/>
      <c r="FI547" s="204"/>
      <c r="FJ547" s="204"/>
      <c r="FK547" s="204"/>
      <c r="FL547" s="204"/>
      <c r="FM547" s="204"/>
      <c r="FN547" s="204"/>
      <c r="FO547" s="204"/>
      <c r="FP547" s="204"/>
      <c r="FQ547" s="204"/>
      <c r="FR547" s="204"/>
      <c r="FS547" s="204"/>
      <c r="FT547" s="204"/>
      <c r="FU547" s="204"/>
      <c r="FV547" s="204"/>
      <c r="FW547" s="204"/>
      <c r="FX547" s="204"/>
      <c r="FY547" s="204"/>
      <c r="FZ547" s="204"/>
      <c r="GA547" s="204"/>
      <c r="GB547" s="204"/>
      <c r="GC547" s="204"/>
      <c r="GD547" s="204"/>
      <c r="GE547" s="204"/>
      <c r="GF547" s="204"/>
      <c r="GG547" s="204"/>
      <c r="GH547" s="204"/>
      <c r="GI547" s="204"/>
      <c r="GJ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</row>
    <row r="548" customFormat="false" ht="12.75" hidden="false" customHeight="false" outlineLevel="1" collapsed="false">
      <c r="A548" s="203"/>
      <c r="B548" s="206"/>
      <c r="C548" s="206"/>
      <c r="D548" s="206"/>
      <c r="E548" s="206"/>
      <c r="F548" s="69"/>
      <c r="G548" s="192"/>
      <c r="H548" s="192"/>
      <c r="I548" s="207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4"/>
      <c r="CG548" s="204"/>
      <c r="CH548" s="204"/>
      <c r="CI548" s="204"/>
      <c r="CJ548" s="204"/>
      <c r="CK548" s="204"/>
      <c r="CL548" s="204"/>
      <c r="CM548" s="204"/>
      <c r="CN548" s="204"/>
      <c r="CO548" s="204"/>
      <c r="CP548" s="204"/>
      <c r="CQ548" s="204"/>
      <c r="CR548" s="204"/>
      <c r="CS548" s="204"/>
      <c r="CT548" s="204"/>
      <c r="CU548" s="204"/>
      <c r="CV548" s="204"/>
      <c r="CW548" s="204"/>
      <c r="CX548" s="204"/>
      <c r="CY548" s="204"/>
      <c r="CZ548" s="204"/>
      <c r="DA548" s="204"/>
      <c r="DB548" s="204"/>
      <c r="DC548" s="204"/>
      <c r="DD548" s="204"/>
      <c r="DE548" s="204"/>
      <c r="DF548" s="204"/>
      <c r="DG548" s="204"/>
      <c r="DH548" s="204"/>
      <c r="DI548" s="204"/>
      <c r="DJ548" s="204"/>
      <c r="DK548" s="204"/>
      <c r="DL548" s="204"/>
      <c r="DM548" s="204"/>
      <c r="DN548" s="204"/>
      <c r="DO548" s="204"/>
      <c r="DP548" s="204"/>
      <c r="DQ548" s="204"/>
      <c r="DR548" s="204"/>
      <c r="DS548" s="204"/>
      <c r="DT548" s="204"/>
      <c r="DU548" s="204"/>
      <c r="DV548" s="204"/>
      <c r="DW548" s="204"/>
      <c r="DX548" s="204"/>
      <c r="DY548" s="204"/>
      <c r="DZ548" s="204"/>
      <c r="EA548" s="204"/>
      <c r="EB548" s="204"/>
      <c r="EC548" s="204"/>
      <c r="ED548" s="204"/>
      <c r="EE548" s="204"/>
      <c r="EF548" s="204"/>
      <c r="EG548" s="204"/>
      <c r="EH548" s="204"/>
      <c r="EI548" s="204"/>
      <c r="EJ548" s="204"/>
      <c r="EK548" s="204"/>
      <c r="EL548" s="204"/>
      <c r="EM548" s="204"/>
      <c r="EN548" s="204"/>
      <c r="EO548" s="204"/>
      <c r="EP548" s="204"/>
      <c r="EQ548" s="204"/>
      <c r="ER548" s="204"/>
      <c r="ES548" s="204"/>
      <c r="ET548" s="204"/>
      <c r="EU548" s="204"/>
      <c r="EV548" s="204"/>
      <c r="EW548" s="204"/>
      <c r="EX548" s="204"/>
      <c r="EY548" s="204"/>
      <c r="EZ548" s="204"/>
      <c r="FA548" s="204"/>
      <c r="FB548" s="204"/>
      <c r="FC548" s="204"/>
      <c r="FD548" s="204"/>
      <c r="FE548" s="204"/>
      <c r="FF548" s="204"/>
      <c r="FG548" s="204"/>
      <c r="FH548" s="204"/>
      <c r="FI548" s="204"/>
      <c r="FJ548" s="204"/>
      <c r="FK548" s="204"/>
      <c r="FL548" s="204"/>
      <c r="FM548" s="204"/>
      <c r="FN548" s="204"/>
      <c r="FO548" s="204"/>
      <c r="FP548" s="204"/>
      <c r="FQ548" s="204"/>
      <c r="FR548" s="204"/>
      <c r="FS548" s="204"/>
      <c r="FT548" s="204"/>
      <c r="FU548" s="204"/>
      <c r="FV548" s="204"/>
      <c r="FW548" s="204"/>
      <c r="FX548" s="204"/>
      <c r="FY548" s="204"/>
      <c r="FZ548" s="204"/>
      <c r="GA548" s="204"/>
      <c r="GB548" s="204"/>
      <c r="GC548" s="204"/>
      <c r="GD548" s="204"/>
      <c r="GE548" s="204"/>
      <c r="GF548" s="204"/>
      <c r="GG548" s="204"/>
      <c r="GH548" s="204"/>
      <c r="GI548" s="204"/>
      <c r="GJ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</row>
    <row r="549" customFormat="false" ht="12.75" hidden="false" customHeight="false" outlineLevel="1" collapsed="false">
      <c r="A549" s="203"/>
      <c r="B549" s="192"/>
      <c r="C549" s="192"/>
      <c r="D549" s="192"/>
      <c r="E549" s="192"/>
      <c r="F549" s="192"/>
      <c r="G549" s="207"/>
      <c r="H549" s="192"/>
      <c r="I549" s="69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04"/>
      <c r="BN549" s="204"/>
      <c r="BO549" s="204"/>
      <c r="BP549" s="204"/>
      <c r="BQ549" s="204"/>
      <c r="BR549" s="204"/>
      <c r="BS549" s="204"/>
      <c r="BT549" s="204"/>
      <c r="BU549" s="204"/>
      <c r="BV549" s="204"/>
      <c r="BW549" s="204"/>
      <c r="BX549" s="204"/>
      <c r="BY549" s="204"/>
      <c r="BZ549" s="204"/>
      <c r="CA549" s="204"/>
      <c r="CB549" s="204"/>
      <c r="CC549" s="204"/>
      <c r="CD549" s="204"/>
      <c r="CE549" s="204"/>
      <c r="CF549" s="204"/>
      <c r="CG549" s="204"/>
      <c r="CH549" s="204"/>
      <c r="CI549" s="204"/>
      <c r="CJ549" s="204"/>
      <c r="CK549" s="204"/>
      <c r="CL549" s="204"/>
      <c r="CM549" s="204"/>
      <c r="CN549" s="204"/>
      <c r="CO549" s="204"/>
      <c r="CP549" s="204"/>
      <c r="CQ549" s="204"/>
      <c r="CR549" s="204"/>
      <c r="CS549" s="204"/>
      <c r="CT549" s="204"/>
      <c r="CU549" s="204"/>
      <c r="CV549" s="204"/>
      <c r="CW549" s="204"/>
      <c r="CX549" s="204"/>
      <c r="CY549" s="204"/>
      <c r="CZ549" s="204"/>
      <c r="DA549" s="204"/>
      <c r="DB549" s="204"/>
      <c r="DC549" s="204"/>
      <c r="DD549" s="204"/>
      <c r="DE549" s="204"/>
      <c r="DF549" s="204"/>
      <c r="DG549" s="204"/>
      <c r="DH549" s="204"/>
      <c r="DI549" s="204"/>
      <c r="DJ549" s="204"/>
      <c r="DK549" s="204"/>
      <c r="DL549" s="204"/>
      <c r="DM549" s="204"/>
      <c r="DN549" s="204"/>
      <c r="DO549" s="204"/>
      <c r="DP549" s="204"/>
      <c r="DQ549" s="204"/>
      <c r="DR549" s="204"/>
      <c r="DS549" s="204"/>
      <c r="DT549" s="204"/>
      <c r="DU549" s="204"/>
      <c r="DV549" s="204"/>
      <c r="DW549" s="204"/>
      <c r="DX549" s="204"/>
      <c r="DY549" s="204"/>
      <c r="DZ549" s="204"/>
      <c r="EA549" s="204"/>
      <c r="EB549" s="204"/>
      <c r="EC549" s="204"/>
      <c r="ED549" s="204"/>
      <c r="EE549" s="204"/>
      <c r="EF549" s="204"/>
      <c r="EG549" s="204"/>
      <c r="EH549" s="204"/>
      <c r="EI549" s="204"/>
      <c r="EJ549" s="204"/>
      <c r="EK549" s="204"/>
      <c r="EL549" s="204"/>
      <c r="EM549" s="204"/>
      <c r="EN549" s="204"/>
      <c r="EO549" s="204"/>
      <c r="EP549" s="204"/>
      <c r="EQ549" s="204"/>
      <c r="ER549" s="204"/>
      <c r="ES549" s="204"/>
      <c r="ET549" s="204"/>
      <c r="EU549" s="204"/>
      <c r="EV549" s="204"/>
      <c r="EW549" s="204"/>
      <c r="EX549" s="204"/>
      <c r="EY549" s="204"/>
      <c r="EZ549" s="204"/>
      <c r="FA549" s="204"/>
      <c r="FB549" s="204"/>
      <c r="FC549" s="204"/>
      <c r="FD549" s="204"/>
      <c r="FE549" s="204"/>
      <c r="FF549" s="204"/>
      <c r="FG549" s="204"/>
      <c r="FH549" s="204"/>
      <c r="FI549" s="204"/>
      <c r="FJ549" s="204"/>
      <c r="FK549" s="204"/>
      <c r="FL549" s="204"/>
      <c r="FM549" s="204"/>
      <c r="FN549" s="204"/>
      <c r="FO549" s="204"/>
      <c r="FP549" s="204"/>
      <c r="FQ549" s="204"/>
      <c r="FR549" s="204"/>
      <c r="FS549" s="204"/>
      <c r="FT549" s="204"/>
      <c r="FU549" s="204"/>
      <c r="FV549" s="204"/>
      <c r="FW549" s="204"/>
      <c r="FX549" s="204"/>
      <c r="FY549" s="204"/>
      <c r="FZ549" s="204"/>
      <c r="GA549" s="204"/>
      <c r="GB549" s="204"/>
      <c r="GC549" s="204"/>
      <c r="GD549" s="204"/>
      <c r="GE549" s="204"/>
      <c r="GF549" s="204"/>
      <c r="GG549" s="204"/>
      <c r="GH549" s="204"/>
      <c r="GI549" s="204"/>
      <c r="GJ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</row>
    <row r="550" customFormat="false" ht="12.75" hidden="false" customHeight="false" outlineLevel="1" collapsed="false">
      <c r="A550" s="208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04"/>
      <c r="BN550" s="204"/>
      <c r="BO550" s="204"/>
      <c r="BP550" s="204"/>
      <c r="BQ550" s="204"/>
      <c r="BR550" s="204"/>
      <c r="BS550" s="204"/>
      <c r="BT550" s="204"/>
      <c r="BU550" s="204"/>
      <c r="BV550" s="204"/>
      <c r="BW550" s="204"/>
      <c r="BX550" s="204"/>
      <c r="BY550" s="204"/>
      <c r="BZ550" s="204"/>
      <c r="CA550" s="204"/>
      <c r="CB550" s="204"/>
      <c r="CC550" s="204"/>
      <c r="CD550" s="204"/>
      <c r="CE550" s="204"/>
      <c r="CF550" s="204"/>
      <c r="CG550" s="204"/>
      <c r="CH550" s="204"/>
      <c r="CI550" s="204"/>
      <c r="CJ550" s="204"/>
      <c r="CK550" s="204"/>
      <c r="CL550" s="204"/>
      <c r="CM550" s="204"/>
      <c r="CN550" s="204"/>
      <c r="CO550" s="204"/>
      <c r="CP550" s="204"/>
      <c r="CQ550" s="204"/>
      <c r="CR550" s="204"/>
      <c r="CS550" s="204"/>
      <c r="CT550" s="204"/>
      <c r="CU550" s="204"/>
      <c r="CV550" s="204"/>
      <c r="CW550" s="204"/>
      <c r="CX550" s="204"/>
      <c r="CY550" s="204"/>
      <c r="CZ550" s="204"/>
      <c r="DA550" s="204"/>
      <c r="DB550" s="204"/>
      <c r="DC550" s="204"/>
      <c r="DD550" s="204"/>
      <c r="DE550" s="204"/>
      <c r="DF550" s="204"/>
      <c r="DG550" s="204"/>
      <c r="DH550" s="204"/>
      <c r="DI550" s="204"/>
      <c r="DJ550" s="204"/>
      <c r="DK550" s="204"/>
      <c r="DL550" s="204"/>
      <c r="DM550" s="204"/>
      <c r="DN550" s="204"/>
      <c r="DO550" s="204"/>
      <c r="DP550" s="204"/>
      <c r="DQ550" s="204"/>
      <c r="DR550" s="204"/>
      <c r="DS550" s="204"/>
      <c r="DT550" s="204"/>
      <c r="DU550" s="204"/>
      <c r="DV550" s="204"/>
      <c r="DW550" s="204"/>
      <c r="DX550" s="204"/>
      <c r="DY550" s="204"/>
      <c r="DZ550" s="204"/>
      <c r="EA550" s="204"/>
      <c r="EB550" s="204"/>
      <c r="EC550" s="204"/>
      <c r="ED550" s="204"/>
      <c r="EE550" s="204"/>
      <c r="EF550" s="204"/>
      <c r="EG550" s="204"/>
      <c r="EH550" s="204"/>
      <c r="EI550" s="204"/>
      <c r="EJ550" s="204"/>
      <c r="EK550" s="204"/>
      <c r="EL550" s="204"/>
      <c r="EM550" s="204"/>
      <c r="EN550" s="204"/>
      <c r="EO550" s="204"/>
      <c r="EP550" s="204"/>
      <c r="EQ550" s="204"/>
      <c r="ER550" s="204"/>
      <c r="ES550" s="204"/>
      <c r="ET550" s="204"/>
      <c r="EU550" s="204"/>
      <c r="EV550" s="204"/>
      <c r="EW550" s="204"/>
      <c r="EX550" s="204"/>
      <c r="EY550" s="204"/>
      <c r="EZ550" s="204"/>
      <c r="FA550" s="204"/>
      <c r="FB550" s="204"/>
      <c r="FC550" s="204"/>
      <c r="FD550" s="204"/>
      <c r="FE550" s="204"/>
      <c r="FF550" s="204"/>
      <c r="FG550" s="204"/>
      <c r="FH550" s="204"/>
      <c r="FI550" s="204"/>
      <c r="FJ550" s="204"/>
      <c r="FK550" s="204"/>
      <c r="FL550" s="204"/>
      <c r="FM550" s="204"/>
      <c r="FN550" s="204"/>
      <c r="FO550" s="204"/>
      <c r="FP550" s="204"/>
      <c r="FQ550" s="204"/>
      <c r="FR550" s="204"/>
      <c r="FS550" s="204"/>
      <c r="FT550" s="204"/>
      <c r="FU550" s="204"/>
      <c r="FV550" s="204"/>
      <c r="FW550" s="204"/>
      <c r="FX550" s="204"/>
      <c r="FY550" s="204"/>
      <c r="FZ550" s="204"/>
      <c r="GA550" s="204"/>
      <c r="GB550" s="204"/>
      <c r="GC550" s="204"/>
      <c r="GD550" s="204"/>
      <c r="GE550" s="204"/>
      <c r="GF550" s="204"/>
      <c r="GG550" s="204"/>
      <c r="GH550" s="204"/>
      <c r="GI550" s="204"/>
      <c r="GJ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</row>
    <row r="551" customFormat="false" ht="12.75" hidden="false" customHeight="false" outlineLevel="1" collapsed="false">
      <c r="A551" s="123"/>
      <c r="B551" s="203"/>
      <c r="C551" s="203"/>
      <c r="D551" s="203"/>
      <c r="E551" s="203"/>
      <c r="F551" s="203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04"/>
      <c r="BN551" s="204"/>
      <c r="BO551" s="204"/>
      <c r="BP551" s="204"/>
      <c r="BQ551" s="204"/>
      <c r="BR551" s="204"/>
      <c r="BS551" s="204"/>
      <c r="BT551" s="204"/>
      <c r="BU551" s="204"/>
      <c r="BV551" s="204"/>
      <c r="BW551" s="204"/>
      <c r="BX551" s="204"/>
      <c r="BY551" s="204"/>
      <c r="BZ551" s="204"/>
      <c r="CA551" s="204"/>
      <c r="CB551" s="204"/>
      <c r="CC551" s="204"/>
      <c r="CD551" s="204"/>
      <c r="CE551" s="204"/>
      <c r="CF551" s="204"/>
      <c r="CG551" s="204"/>
      <c r="CH551" s="204"/>
      <c r="CI551" s="204"/>
      <c r="CJ551" s="204"/>
      <c r="CK551" s="204"/>
      <c r="CL551" s="204"/>
      <c r="CM551" s="204"/>
      <c r="CN551" s="204"/>
      <c r="CO551" s="204"/>
      <c r="CP551" s="204"/>
      <c r="CQ551" s="204"/>
      <c r="CR551" s="204"/>
      <c r="CS551" s="204"/>
      <c r="CT551" s="204"/>
      <c r="CU551" s="204"/>
      <c r="CV551" s="204"/>
      <c r="CW551" s="204"/>
      <c r="CX551" s="204"/>
      <c r="CY551" s="204"/>
      <c r="CZ551" s="204"/>
      <c r="DA551" s="204"/>
      <c r="DB551" s="204"/>
      <c r="DC551" s="204"/>
      <c r="DD551" s="204"/>
      <c r="DE551" s="204"/>
      <c r="DF551" s="204"/>
      <c r="DG551" s="204"/>
      <c r="DH551" s="204"/>
      <c r="DI551" s="204"/>
      <c r="DJ551" s="204"/>
      <c r="DK551" s="204"/>
      <c r="DL551" s="204"/>
      <c r="DM551" s="204"/>
      <c r="DN551" s="204"/>
      <c r="DO551" s="204"/>
      <c r="DP551" s="204"/>
      <c r="DQ551" s="204"/>
      <c r="DR551" s="204"/>
      <c r="DS551" s="204"/>
      <c r="DT551" s="204"/>
      <c r="DU551" s="204"/>
      <c r="DV551" s="204"/>
      <c r="DW551" s="204"/>
      <c r="DX551" s="204"/>
      <c r="DY551" s="204"/>
      <c r="DZ551" s="204"/>
      <c r="EA551" s="204"/>
      <c r="EB551" s="204"/>
      <c r="EC551" s="204"/>
      <c r="ED551" s="204"/>
      <c r="EE551" s="204"/>
      <c r="EF551" s="204"/>
      <c r="EG551" s="204"/>
      <c r="EH551" s="204"/>
      <c r="EI551" s="204"/>
      <c r="EJ551" s="204"/>
      <c r="EK551" s="204"/>
      <c r="EL551" s="204"/>
      <c r="EM551" s="204"/>
      <c r="EN551" s="204"/>
      <c r="EO551" s="204"/>
      <c r="EP551" s="204"/>
      <c r="EQ551" s="204"/>
      <c r="ER551" s="204"/>
      <c r="ES551" s="204"/>
      <c r="ET551" s="204"/>
      <c r="EU551" s="204"/>
      <c r="EV551" s="204"/>
      <c r="EW551" s="204"/>
      <c r="EX551" s="204"/>
      <c r="EY551" s="204"/>
      <c r="EZ551" s="204"/>
      <c r="FA551" s="204"/>
      <c r="FB551" s="204"/>
      <c r="FC551" s="204"/>
      <c r="FD551" s="204"/>
      <c r="FE551" s="204"/>
      <c r="FF551" s="204"/>
      <c r="FG551" s="204"/>
      <c r="FH551" s="204"/>
      <c r="FI551" s="204"/>
      <c r="FJ551" s="204"/>
      <c r="FK551" s="204"/>
      <c r="FL551" s="204"/>
      <c r="FM551" s="204"/>
      <c r="FN551" s="204"/>
      <c r="FO551" s="204"/>
      <c r="FP551" s="204"/>
      <c r="FQ551" s="204"/>
      <c r="FR551" s="204"/>
      <c r="FS551" s="204"/>
      <c r="FT551" s="204"/>
      <c r="FU551" s="204"/>
      <c r="FV551" s="204"/>
      <c r="FW551" s="204"/>
      <c r="FX551" s="204"/>
      <c r="FY551" s="204"/>
      <c r="FZ551" s="204"/>
      <c r="GA551" s="204"/>
      <c r="GB551" s="204"/>
      <c r="GC551" s="204"/>
      <c r="GD551" s="204"/>
      <c r="GE551" s="204"/>
      <c r="GF551" s="204"/>
      <c r="GG551" s="204"/>
      <c r="GH551" s="204"/>
      <c r="GI551" s="204"/>
      <c r="GJ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</row>
    <row r="552" customFormat="false" ht="12.75" hidden="false" customHeight="false" outlineLevel="1" collapsed="false">
      <c r="A552" s="112"/>
      <c r="B552" s="203"/>
      <c r="C552" s="203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04"/>
      <c r="BN552" s="204"/>
      <c r="BO552" s="204"/>
      <c r="BP552" s="204"/>
      <c r="BQ552" s="204"/>
      <c r="BR552" s="204"/>
      <c r="BS552" s="204"/>
      <c r="BT552" s="204"/>
      <c r="BU552" s="204"/>
      <c r="BV552" s="204"/>
      <c r="BW552" s="204"/>
      <c r="BX552" s="204"/>
      <c r="BY552" s="204"/>
      <c r="BZ552" s="204"/>
      <c r="CA552" s="204"/>
      <c r="CB552" s="204"/>
      <c r="CC552" s="204"/>
      <c r="CD552" s="204"/>
      <c r="CE552" s="204"/>
      <c r="CF552" s="204"/>
      <c r="CG552" s="204"/>
      <c r="CH552" s="204"/>
      <c r="CI552" s="204"/>
      <c r="CJ552" s="204"/>
      <c r="CK552" s="204"/>
      <c r="CL552" s="204"/>
      <c r="CM552" s="204"/>
      <c r="CN552" s="204"/>
      <c r="CO552" s="204"/>
      <c r="CP552" s="204"/>
      <c r="CQ552" s="204"/>
      <c r="CR552" s="204"/>
      <c r="CS552" s="204"/>
      <c r="CT552" s="204"/>
      <c r="CU552" s="204"/>
      <c r="CV552" s="204"/>
      <c r="CW552" s="204"/>
      <c r="CX552" s="204"/>
      <c r="CY552" s="204"/>
      <c r="CZ552" s="204"/>
      <c r="DA552" s="204"/>
      <c r="DB552" s="204"/>
      <c r="DC552" s="204"/>
      <c r="DD552" s="204"/>
      <c r="DE552" s="204"/>
      <c r="DF552" s="204"/>
      <c r="DG552" s="204"/>
      <c r="DH552" s="204"/>
      <c r="DI552" s="204"/>
      <c r="DJ552" s="204"/>
      <c r="DK552" s="204"/>
      <c r="DL552" s="204"/>
      <c r="DM552" s="204"/>
      <c r="DN552" s="204"/>
      <c r="DO552" s="204"/>
      <c r="DP552" s="204"/>
      <c r="DQ552" s="204"/>
      <c r="DR552" s="204"/>
      <c r="DS552" s="204"/>
      <c r="DT552" s="204"/>
      <c r="DU552" s="204"/>
      <c r="DV552" s="204"/>
      <c r="DW552" s="204"/>
      <c r="DX552" s="204"/>
      <c r="DY552" s="204"/>
      <c r="DZ552" s="204"/>
      <c r="EA552" s="204"/>
      <c r="EB552" s="204"/>
      <c r="EC552" s="204"/>
      <c r="ED552" s="204"/>
      <c r="EE552" s="204"/>
      <c r="EF552" s="204"/>
      <c r="EG552" s="204"/>
      <c r="EH552" s="204"/>
      <c r="EI552" s="204"/>
      <c r="EJ552" s="204"/>
      <c r="EK552" s="204"/>
      <c r="EL552" s="204"/>
      <c r="EM552" s="204"/>
      <c r="EN552" s="204"/>
      <c r="EO552" s="204"/>
      <c r="EP552" s="204"/>
      <c r="EQ552" s="204"/>
      <c r="ER552" s="204"/>
      <c r="ES552" s="204"/>
      <c r="ET552" s="204"/>
      <c r="EU552" s="204"/>
      <c r="EV552" s="204"/>
      <c r="EW552" s="204"/>
      <c r="EX552" s="204"/>
      <c r="EY552" s="204"/>
      <c r="EZ552" s="204"/>
      <c r="FA552" s="204"/>
      <c r="FB552" s="204"/>
      <c r="FC552" s="204"/>
      <c r="FD552" s="204"/>
      <c r="FE552" s="204"/>
      <c r="FF552" s="204"/>
      <c r="FG552" s="204"/>
      <c r="FH552" s="204"/>
      <c r="FI552" s="204"/>
      <c r="FJ552" s="204"/>
      <c r="FK552" s="204"/>
      <c r="FL552" s="204"/>
      <c r="FM552" s="204"/>
      <c r="FN552" s="204"/>
      <c r="FO552" s="204"/>
      <c r="FP552" s="204"/>
      <c r="FQ552" s="204"/>
      <c r="FR552" s="204"/>
      <c r="FS552" s="204"/>
      <c r="FT552" s="204"/>
      <c r="FU552" s="204"/>
      <c r="FV552" s="204"/>
      <c r="FW552" s="204"/>
      <c r="FX552" s="204"/>
      <c r="FY552" s="204"/>
      <c r="FZ552" s="204"/>
      <c r="GA552" s="204"/>
      <c r="GB552" s="204"/>
      <c r="GC552" s="204"/>
      <c r="GD552" s="204"/>
      <c r="GE552" s="204"/>
      <c r="GF552" s="204"/>
      <c r="GG552" s="204"/>
      <c r="GH552" s="204"/>
      <c r="GI552" s="204"/>
      <c r="GJ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</row>
    <row r="553" customFormat="false" ht="12.75" hidden="false" customHeight="false" outlineLevel="1" collapsed="false">
      <c r="A553" s="112"/>
      <c r="B553" s="210"/>
      <c r="C553" s="210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4"/>
      <c r="BN553" s="204"/>
      <c r="BO553" s="204"/>
      <c r="BP553" s="204"/>
      <c r="BQ553" s="204"/>
      <c r="BR553" s="204"/>
      <c r="BS553" s="204"/>
      <c r="BT553" s="204"/>
      <c r="BU553" s="204"/>
      <c r="BV553" s="204"/>
      <c r="BW553" s="204"/>
      <c r="BX553" s="204"/>
      <c r="BY553" s="204"/>
      <c r="BZ553" s="204"/>
      <c r="CA553" s="204"/>
      <c r="CB553" s="204"/>
      <c r="CC553" s="204"/>
      <c r="CD553" s="204"/>
      <c r="CE553" s="204"/>
      <c r="CF553" s="204"/>
      <c r="CG553" s="204"/>
      <c r="CH553" s="204"/>
      <c r="CI553" s="204"/>
      <c r="CJ553" s="204"/>
      <c r="CK553" s="204"/>
      <c r="CL553" s="204"/>
      <c r="CM553" s="204"/>
      <c r="CN553" s="204"/>
      <c r="CO553" s="204"/>
      <c r="CP553" s="204"/>
      <c r="CQ553" s="204"/>
      <c r="CR553" s="204"/>
      <c r="CS553" s="204"/>
      <c r="CT553" s="204"/>
      <c r="CU553" s="204"/>
      <c r="CV553" s="204"/>
      <c r="CW553" s="204"/>
      <c r="CX553" s="204"/>
      <c r="CY553" s="204"/>
      <c r="CZ553" s="204"/>
      <c r="DA553" s="204"/>
      <c r="DB553" s="204"/>
      <c r="DC553" s="204"/>
      <c r="DD553" s="204"/>
      <c r="DE553" s="204"/>
      <c r="DF553" s="204"/>
      <c r="DG553" s="204"/>
      <c r="DH553" s="204"/>
      <c r="DI553" s="204"/>
      <c r="DJ553" s="204"/>
      <c r="DK553" s="204"/>
      <c r="DL553" s="204"/>
      <c r="DM553" s="204"/>
      <c r="DN553" s="204"/>
      <c r="DO553" s="204"/>
      <c r="DP553" s="204"/>
      <c r="DQ553" s="204"/>
      <c r="DR553" s="204"/>
      <c r="DS553" s="204"/>
      <c r="DT553" s="204"/>
      <c r="DU553" s="204"/>
      <c r="DV553" s="204"/>
      <c r="DW553" s="204"/>
      <c r="DX553" s="204"/>
      <c r="DY553" s="204"/>
      <c r="DZ553" s="204"/>
      <c r="EA553" s="204"/>
      <c r="EB553" s="204"/>
      <c r="EC553" s="204"/>
      <c r="ED553" s="204"/>
      <c r="EE553" s="204"/>
      <c r="EF553" s="204"/>
      <c r="EG553" s="204"/>
      <c r="EH553" s="204"/>
      <c r="EI553" s="204"/>
      <c r="EJ553" s="204"/>
      <c r="EK553" s="204"/>
      <c r="EL553" s="204"/>
      <c r="EM553" s="204"/>
      <c r="EN553" s="204"/>
      <c r="EO553" s="204"/>
      <c r="EP553" s="204"/>
      <c r="EQ553" s="204"/>
      <c r="ER553" s="204"/>
      <c r="ES553" s="204"/>
      <c r="ET553" s="204"/>
      <c r="EU553" s="204"/>
      <c r="EV553" s="204"/>
      <c r="EW553" s="204"/>
      <c r="EX553" s="204"/>
      <c r="EY553" s="204"/>
      <c r="EZ553" s="204"/>
      <c r="FA553" s="204"/>
      <c r="FB553" s="204"/>
      <c r="FC553" s="204"/>
      <c r="FD553" s="204"/>
      <c r="FE553" s="204"/>
      <c r="FF553" s="204"/>
      <c r="FG553" s="204"/>
      <c r="FH553" s="204"/>
      <c r="FI553" s="204"/>
      <c r="FJ553" s="204"/>
      <c r="FK553" s="204"/>
      <c r="FL553" s="204"/>
      <c r="FM553" s="204"/>
      <c r="FN553" s="204"/>
      <c r="FO553" s="204"/>
      <c r="FP553" s="204"/>
      <c r="FQ553" s="204"/>
      <c r="FR553" s="204"/>
      <c r="FS553" s="204"/>
      <c r="FT553" s="204"/>
      <c r="FU553" s="204"/>
      <c r="FV553" s="204"/>
      <c r="FW553" s="204"/>
      <c r="FX553" s="204"/>
      <c r="FY553" s="204"/>
      <c r="FZ553" s="204"/>
      <c r="GA553" s="204"/>
      <c r="GB553" s="204"/>
      <c r="GC553" s="204"/>
      <c r="GD553" s="204"/>
      <c r="GE553" s="204"/>
      <c r="GF553" s="204"/>
      <c r="GG553" s="204"/>
      <c r="GH553" s="204"/>
      <c r="GI553" s="204"/>
      <c r="GJ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</row>
    <row r="554" customFormat="false" ht="12.75" hidden="false" customHeight="false" outlineLevel="1" collapsed="false">
      <c r="A554" s="112"/>
      <c r="B554" s="211"/>
      <c r="C554" s="211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4"/>
      <c r="BN554" s="204"/>
      <c r="BO554" s="204"/>
      <c r="BP554" s="204"/>
      <c r="BQ554" s="204"/>
      <c r="BR554" s="204"/>
      <c r="BS554" s="204"/>
      <c r="BT554" s="204"/>
      <c r="BU554" s="204"/>
      <c r="BV554" s="204"/>
      <c r="BW554" s="204"/>
      <c r="BX554" s="204"/>
      <c r="BY554" s="204"/>
      <c r="BZ554" s="204"/>
      <c r="CA554" s="204"/>
      <c r="CB554" s="204"/>
      <c r="CC554" s="204"/>
      <c r="CD554" s="204"/>
      <c r="CE554" s="204"/>
      <c r="CF554" s="204"/>
      <c r="CG554" s="204"/>
      <c r="CH554" s="204"/>
      <c r="CI554" s="204"/>
      <c r="CJ554" s="204"/>
      <c r="CK554" s="204"/>
      <c r="CL554" s="204"/>
      <c r="CM554" s="204"/>
      <c r="CN554" s="204"/>
      <c r="CO554" s="204"/>
      <c r="CP554" s="204"/>
      <c r="CQ554" s="204"/>
      <c r="CR554" s="204"/>
      <c r="CS554" s="204"/>
      <c r="CT554" s="204"/>
      <c r="CU554" s="204"/>
      <c r="CV554" s="204"/>
      <c r="CW554" s="204"/>
      <c r="CX554" s="204"/>
      <c r="CY554" s="204"/>
      <c r="CZ554" s="204"/>
      <c r="DA554" s="204"/>
      <c r="DB554" s="204"/>
      <c r="DC554" s="204"/>
      <c r="DD554" s="204"/>
      <c r="DE554" s="204"/>
      <c r="DF554" s="204"/>
      <c r="DG554" s="204"/>
      <c r="DH554" s="204"/>
      <c r="DI554" s="204"/>
      <c r="DJ554" s="204"/>
      <c r="DK554" s="204"/>
      <c r="DL554" s="204"/>
      <c r="DM554" s="204"/>
      <c r="DN554" s="204"/>
      <c r="DO554" s="204"/>
      <c r="DP554" s="204"/>
      <c r="DQ554" s="204"/>
      <c r="DR554" s="204"/>
      <c r="DS554" s="204"/>
      <c r="DT554" s="204"/>
      <c r="DU554" s="204"/>
      <c r="DV554" s="204"/>
      <c r="DW554" s="204"/>
      <c r="DX554" s="204"/>
      <c r="DY554" s="204"/>
      <c r="DZ554" s="204"/>
      <c r="EA554" s="204"/>
      <c r="EB554" s="204"/>
      <c r="EC554" s="204"/>
      <c r="ED554" s="204"/>
      <c r="EE554" s="204"/>
      <c r="EF554" s="204"/>
      <c r="EG554" s="204"/>
      <c r="EH554" s="204"/>
      <c r="EI554" s="204"/>
      <c r="EJ554" s="204"/>
      <c r="EK554" s="204"/>
      <c r="EL554" s="204"/>
      <c r="EM554" s="204"/>
      <c r="EN554" s="204"/>
      <c r="EO554" s="204"/>
      <c r="EP554" s="204"/>
      <c r="EQ554" s="204"/>
      <c r="ER554" s="204"/>
      <c r="ES554" s="204"/>
      <c r="ET554" s="204"/>
      <c r="EU554" s="204"/>
      <c r="EV554" s="204"/>
      <c r="EW554" s="204"/>
      <c r="EX554" s="204"/>
      <c r="EY554" s="204"/>
      <c r="EZ554" s="204"/>
      <c r="FA554" s="204"/>
      <c r="FB554" s="204"/>
      <c r="FC554" s="204"/>
      <c r="FD554" s="204"/>
      <c r="FE554" s="204"/>
      <c r="FF554" s="204"/>
      <c r="FG554" s="204"/>
      <c r="FH554" s="204"/>
      <c r="FI554" s="204"/>
      <c r="FJ554" s="204"/>
      <c r="FK554" s="204"/>
      <c r="FL554" s="204"/>
      <c r="FM554" s="204"/>
      <c r="FN554" s="204"/>
      <c r="FO554" s="204"/>
      <c r="FP554" s="204"/>
      <c r="FQ554" s="204"/>
      <c r="FR554" s="204"/>
      <c r="FS554" s="204"/>
      <c r="FT554" s="204"/>
      <c r="FU554" s="204"/>
      <c r="FV554" s="204"/>
      <c r="FW554" s="204"/>
      <c r="FX554" s="204"/>
      <c r="FY554" s="204"/>
      <c r="FZ554" s="204"/>
      <c r="GA554" s="204"/>
      <c r="GB554" s="204"/>
      <c r="GC554" s="204"/>
      <c r="GD554" s="204"/>
      <c r="GE554" s="204"/>
      <c r="GF554" s="204"/>
      <c r="GG554" s="204"/>
      <c r="GH554" s="204"/>
      <c r="GI554" s="204"/>
      <c r="GJ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</row>
    <row r="555" customFormat="false" ht="12.75" hidden="false" customHeight="false" outlineLevel="1" collapsed="false">
      <c r="A555" s="118"/>
      <c r="B555" s="208"/>
      <c r="C555" s="208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4"/>
      <c r="BN555" s="204"/>
      <c r="BO555" s="204"/>
      <c r="BP555" s="204"/>
      <c r="BQ555" s="204"/>
      <c r="BR555" s="204"/>
      <c r="BS555" s="204"/>
      <c r="BT555" s="204"/>
      <c r="BU555" s="204"/>
      <c r="BV555" s="204"/>
      <c r="BW555" s="204"/>
      <c r="BX555" s="204"/>
      <c r="BY555" s="204"/>
      <c r="BZ555" s="204"/>
      <c r="CA555" s="204"/>
      <c r="CB555" s="204"/>
      <c r="CC555" s="204"/>
      <c r="CD555" s="204"/>
      <c r="CE555" s="204"/>
      <c r="CF555" s="204"/>
      <c r="CG555" s="204"/>
      <c r="CH555" s="204"/>
      <c r="CI555" s="204"/>
      <c r="CJ555" s="204"/>
      <c r="CK555" s="204"/>
      <c r="CL555" s="204"/>
      <c r="CM555" s="204"/>
      <c r="CN555" s="204"/>
      <c r="CO555" s="204"/>
      <c r="CP555" s="204"/>
      <c r="CQ555" s="204"/>
      <c r="CR555" s="204"/>
      <c r="CS555" s="204"/>
      <c r="CT555" s="204"/>
      <c r="CU555" s="204"/>
      <c r="CV555" s="204"/>
      <c r="CW555" s="204"/>
      <c r="CX555" s="204"/>
      <c r="CY555" s="204"/>
      <c r="CZ555" s="204"/>
      <c r="DA555" s="204"/>
      <c r="DB555" s="204"/>
      <c r="DC555" s="204"/>
      <c r="DD555" s="204"/>
      <c r="DE555" s="204"/>
      <c r="DF555" s="204"/>
      <c r="DG555" s="204"/>
      <c r="DH555" s="204"/>
      <c r="DI555" s="204"/>
      <c r="DJ555" s="204"/>
      <c r="DK555" s="204"/>
      <c r="DL555" s="204"/>
      <c r="DM555" s="204"/>
      <c r="DN555" s="204"/>
      <c r="DO555" s="204"/>
      <c r="DP555" s="204"/>
      <c r="DQ555" s="204"/>
      <c r="DR555" s="204"/>
      <c r="DS555" s="204"/>
      <c r="DT555" s="204"/>
      <c r="DU555" s="204"/>
      <c r="DV555" s="204"/>
      <c r="DW555" s="204"/>
      <c r="DX555" s="204"/>
      <c r="DY555" s="204"/>
      <c r="DZ555" s="204"/>
      <c r="EA555" s="204"/>
      <c r="EB555" s="204"/>
      <c r="EC555" s="204"/>
      <c r="ED555" s="204"/>
      <c r="EE555" s="204"/>
      <c r="EF555" s="204"/>
      <c r="EG555" s="204"/>
      <c r="EH555" s="204"/>
      <c r="EI555" s="204"/>
      <c r="EJ555" s="204"/>
      <c r="EK555" s="204"/>
      <c r="EL555" s="204"/>
      <c r="EM555" s="204"/>
      <c r="EN555" s="204"/>
      <c r="EO555" s="204"/>
      <c r="EP555" s="204"/>
      <c r="EQ555" s="204"/>
      <c r="ER555" s="204"/>
      <c r="ES555" s="204"/>
      <c r="ET555" s="204"/>
      <c r="EU555" s="204"/>
      <c r="EV555" s="204"/>
      <c r="EW555" s="204"/>
      <c r="EX555" s="204"/>
      <c r="EY555" s="204"/>
      <c r="EZ555" s="204"/>
      <c r="FA555" s="204"/>
      <c r="FB555" s="204"/>
      <c r="FC555" s="204"/>
      <c r="FD555" s="204"/>
      <c r="FE555" s="204"/>
      <c r="FF555" s="204"/>
      <c r="FG555" s="204"/>
      <c r="FH555" s="204"/>
      <c r="FI555" s="204"/>
      <c r="FJ555" s="204"/>
      <c r="FK555" s="204"/>
      <c r="FL555" s="204"/>
      <c r="FM555" s="204"/>
      <c r="FN555" s="204"/>
      <c r="FO555" s="204"/>
      <c r="FP555" s="204"/>
      <c r="FQ555" s="204"/>
      <c r="FR555" s="204"/>
      <c r="FS555" s="204"/>
      <c r="FT555" s="204"/>
      <c r="FU555" s="204"/>
      <c r="FV555" s="204"/>
      <c r="FW555" s="204"/>
      <c r="FX555" s="204"/>
      <c r="FY555" s="204"/>
      <c r="FZ555" s="204"/>
      <c r="GA555" s="204"/>
      <c r="GB555" s="204"/>
      <c r="GC555" s="204"/>
      <c r="GD555" s="204"/>
      <c r="GE555" s="204"/>
      <c r="GF555" s="204"/>
      <c r="GG555" s="204"/>
      <c r="GH555" s="204"/>
      <c r="GI555" s="204"/>
      <c r="GJ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</row>
    <row r="556" customFormat="false" ht="12.75" hidden="false" customHeight="false" outlineLevel="1" collapsed="false">
      <c r="A556" s="126"/>
      <c r="B556" s="204"/>
      <c r="C556" s="204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4"/>
      <c r="BN556" s="204"/>
      <c r="BO556" s="204"/>
      <c r="BP556" s="204"/>
      <c r="BQ556" s="204"/>
      <c r="BR556" s="204"/>
      <c r="BS556" s="204"/>
      <c r="BT556" s="204"/>
      <c r="BU556" s="204"/>
      <c r="BV556" s="204"/>
      <c r="BW556" s="204"/>
      <c r="BX556" s="204"/>
      <c r="BY556" s="204"/>
      <c r="BZ556" s="204"/>
      <c r="CA556" s="204"/>
      <c r="CB556" s="204"/>
      <c r="CC556" s="204"/>
      <c r="CD556" s="204"/>
      <c r="CE556" s="204"/>
      <c r="CF556" s="204"/>
      <c r="CG556" s="204"/>
      <c r="CH556" s="204"/>
      <c r="CI556" s="204"/>
      <c r="CJ556" s="204"/>
      <c r="CK556" s="204"/>
      <c r="CL556" s="204"/>
      <c r="CM556" s="204"/>
      <c r="CN556" s="204"/>
      <c r="CO556" s="204"/>
      <c r="CP556" s="204"/>
      <c r="CQ556" s="204"/>
      <c r="CR556" s="204"/>
      <c r="CS556" s="204"/>
      <c r="CT556" s="204"/>
      <c r="CU556" s="204"/>
      <c r="CV556" s="204"/>
      <c r="CW556" s="204"/>
      <c r="CX556" s="204"/>
      <c r="CY556" s="204"/>
      <c r="CZ556" s="204"/>
      <c r="DA556" s="204"/>
      <c r="DB556" s="204"/>
      <c r="DC556" s="204"/>
      <c r="DD556" s="204"/>
      <c r="DE556" s="204"/>
      <c r="DF556" s="204"/>
      <c r="DG556" s="204"/>
      <c r="DH556" s="204"/>
      <c r="DI556" s="204"/>
      <c r="DJ556" s="204"/>
      <c r="DK556" s="204"/>
      <c r="DL556" s="204"/>
      <c r="DM556" s="204"/>
      <c r="DN556" s="204"/>
      <c r="DO556" s="204"/>
      <c r="DP556" s="204"/>
      <c r="DQ556" s="204"/>
      <c r="DR556" s="204"/>
      <c r="DS556" s="204"/>
      <c r="DT556" s="204"/>
      <c r="DU556" s="204"/>
      <c r="DV556" s="204"/>
      <c r="DW556" s="204"/>
      <c r="DX556" s="204"/>
      <c r="DY556" s="204"/>
      <c r="DZ556" s="204"/>
      <c r="EA556" s="204"/>
      <c r="EB556" s="204"/>
      <c r="EC556" s="204"/>
      <c r="ED556" s="204"/>
      <c r="EE556" s="204"/>
      <c r="EF556" s="204"/>
      <c r="EG556" s="204"/>
      <c r="EH556" s="204"/>
      <c r="EI556" s="204"/>
      <c r="EJ556" s="204"/>
      <c r="EK556" s="204"/>
      <c r="EL556" s="204"/>
      <c r="EM556" s="204"/>
      <c r="EN556" s="204"/>
      <c r="EO556" s="204"/>
      <c r="EP556" s="204"/>
      <c r="EQ556" s="204"/>
      <c r="ER556" s="204"/>
      <c r="ES556" s="204"/>
      <c r="ET556" s="204"/>
      <c r="EU556" s="204"/>
      <c r="EV556" s="204"/>
      <c r="EW556" s="204"/>
      <c r="EX556" s="204"/>
      <c r="EY556" s="204"/>
      <c r="EZ556" s="204"/>
      <c r="FA556" s="204"/>
      <c r="FB556" s="204"/>
      <c r="FC556" s="204"/>
      <c r="FD556" s="204"/>
      <c r="FE556" s="204"/>
      <c r="FF556" s="204"/>
      <c r="FG556" s="204"/>
      <c r="FH556" s="204"/>
      <c r="FI556" s="204"/>
      <c r="FJ556" s="204"/>
      <c r="FK556" s="204"/>
      <c r="FL556" s="204"/>
      <c r="FM556" s="204"/>
      <c r="FN556" s="204"/>
      <c r="FO556" s="204"/>
      <c r="FP556" s="204"/>
      <c r="FQ556" s="204"/>
      <c r="FR556" s="204"/>
      <c r="FS556" s="204"/>
      <c r="FT556" s="204"/>
      <c r="FU556" s="204"/>
      <c r="FV556" s="204"/>
      <c r="FW556" s="204"/>
      <c r="FX556" s="204"/>
      <c r="FY556" s="204"/>
      <c r="FZ556" s="204"/>
      <c r="GA556" s="204"/>
      <c r="GB556" s="204"/>
      <c r="GC556" s="204"/>
      <c r="GD556" s="204"/>
      <c r="GE556" s="204"/>
      <c r="GF556" s="204"/>
      <c r="GG556" s="204"/>
      <c r="GH556" s="204"/>
      <c r="GI556" s="204"/>
      <c r="GJ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</row>
    <row r="557" customFormat="false" ht="12.75" hidden="false" customHeight="false" outlineLevel="1" collapsed="false">
      <c r="A557" s="123"/>
      <c r="B557" s="203"/>
      <c r="C557" s="203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4"/>
      <c r="BN557" s="204"/>
      <c r="BO557" s="204"/>
      <c r="BP557" s="204"/>
      <c r="BQ557" s="204"/>
      <c r="BR557" s="204"/>
      <c r="BS557" s="204"/>
      <c r="BT557" s="204"/>
      <c r="BU557" s="204"/>
      <c r="BV557" s="204"/>
      <c r="BW557" s="204"/>
      <c r="BX557" s="204"/>
      <c r="BY557" s="204"/>
      <c r="BZ557" s="204"/>
      <c r="CA557" s="204"/>
      <c r="CB557" s="204"/>
      <c r="CC557" s="204"/>
      <c r="CD557" s="204"/>
      <c r="CE557" s="204"/>
      <c r="CF557" s="204"/>
      <c r="CG557" s="204"/>
      <c r="CH557" s="204"/>
      <c r="CI557" s="204"/>
      <c r="CJ557" s="204"/>
      <c r="CK557" s="204"/>
      <c r="CL557" s="204"/>
      <c r="CM557" s="204"/>
      <c r="CN557" s="204"/>
      <c r="CO557" s="204"/>
      <c r="CP557" s="204"/>
      <c r="CQ557" s="204"/>
      <c r="CR557" s="204"/>
      <c r="CS557" s="204"/>
      <c r="CT557" s="204"/>
      <c r="CU557" s="204"/>
      <c r="CV557" s="204"/>
      <c r="CW557" s="204"/>
      <c r="CX557" s="204"/>
      <c r="CY557" s="204"/>
      <c r="CZ557" s="204"/>
      <c r="DA557" s="204"/>
      <c r="DB557" s="204"/>
      <c r="DC557" s="204"/>
      <c r="DD557" s="204"/>
      <c r="DE557" s="204"/>
      <c r="DF557" s="204"/>
      <c r="DG557" s="204"/>
      <c r="DH557" s="204"/>
      <c r="DI557" s="204"/>
      <c r="DJ557" s="204"/>
      <c r="DK557" s="204"/>
      <c r="DL557" s="204"/>
      <c r="DM557" s="204"/>
      <c r="DN557" s="204"/>
      <c r="DO557" s="204"/>
      <c r="DP557" s="204"/>
      <c r="DQ557" s="204"/>
      <c r="DR557" s="204"/>
      <c r="DS557" s="204"/>
      <c r="DT557" s="204"/>
      <c r="DU557" s="204"/>
      <c r="DV557" s="204"/>
      <c r="DW557" s="204"/>
      <c r="DX557" s="204"/>
      <c r="DY557" s="204"/>
      <c r="DZ557" s="204"/>
      <c r="EA557" s="204"/>
      <c r="EB557" s="204"/>
      <c r="EC557" s="204"/>
      <c r="ED557" s="204"/>
      <c r="EE557" s="204"/>
      <c r="EF557" s="204"/>
      <c r="EG557" s="204"/>
      <c r="EH557" s="204"/>
      <c r="EI557" s="204"/>
      <c r="EJ557" s="204"/>
      <c r="EK557" s="204"/>
      <c r="EL557" s="204"/>
      <c r="EM557" s="204"/>
      <c r="EN557" s="204"/>
      <c r="EO557" s="204"/>
      <c r="EP557" s="204"/>
      <c r="EQ557" s="204"/>
      <c r="ER557" s="204"/>
      <c r="ES557" s="204"/>
      <c r="ET557" s="204"/>
      <c r="EU557" s="204"/>
      <c r="EV557" s="204"/>
      <c r="EW557" s="204"/>
      <c r="EX557" s="204"/>
      <c r="EY557" s="204"/>
      <c r="EZ557" s="204"/>
      <c r="FA557" s="204"/>
      <c r="FB557" s="204"/>
      <c r="FC557" s="204"/>
      <c r="FD557" s="204"/>
      <c r="FE557" s="204"/>
      <c r="FF557" s="204"/>
      <c r="FG557" s="204"/>
      <c r="FH557" s="204"/>
      <c r="FI557" s="204"/>
      <c r="FJ557" s="204"/>
      <c r="FK557" s="204"/>
      <c r="FL557" s="204"/>
      <c r="FM557" s="204"/>
      <c r="FN557" s="204"/>
      <c r="FO557" s="204"/>
      <c r="FP557" s="204"/>
      <c r="FQ557" s="204"/>
      <c r="FR557" s="204"/>
      <c r="FS557" s="204"/>
      <c r="FT557" s="204"/>
      <c r="FU557" s="204"/>
      <c r="FV557" s="204"/>
      <c r="FW557" s="204"/>
      <c r="FX557" s="204"/>
      <c r="FY557" s="204"/>
      <c r="FZ557" s="204"/>
      <c r="GA557" s="204"/>
      <c r="GB557" s="204"/>
      <c r="GC557" s="204"/>
      <c r="GD557" s="204"/>
      <c r="GE557" s="204"/>
      <c r="GF557" s="204"/>
      <c r="GG557" s="204"/>
      <c r="GH557" s="204"/>
      <c r="GI557" s="204"/>
      <c r="GJ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</row>
    <row r="558" customFormat="false" ht="12.75" hidden="false" customHeight="false" outlineLevel="1" collapsed="false">
      <c r="A558" s="212"/>
      <c r="B558" s="213"/>
      <c r="C558" s="213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4"/>
      <c r="BN558" s="204"/>
      <c r="BO558" s="204"/>
      <c r="BP558" s="204"/>
      <c r="BQ558" s="204"/>
      <c r="BR558" s="204"/>
      <c r="BS558" s="204"/>
      <c r="BT558" s="204"/>
      <c r="BU558" s="204"/>
      <c r="BV558" s="204"/>
      <c r="BW558" s="204"/>
      <c r="BX558" s="204"/>
      <c r="BY558" s="204"/>
      <c r="BZ558" s="204"/>
      <c r="CA558" s="204"/>
      <c r="CB558" s="204"/>
      <c r="CC558" s="204"/>
      <c r="CD558" s="204"/>
      <c r="CE558" s="204"/>
      <c r="CF558" s="204"/>
      <c r="CG558" s="204"/>
      <c r="CH558" s="204"/>
      <c r="CI558" s="204"/>
      <c r="CJ558" s="204"/>
      <c r="CK558" s="204"/>
      <c r="CL558" s="204"/>
      <c r="CM558" s="204"/>
      <c r="CN558" s="204"/>
      <c r="CO558" s="204"/>
      <c r="CP558" s="204"/>
      <c r="CQ558" s="204"/>
      <c r="CR558" s="204"/>
      <c r="CS558" s="204"/>
      <c r="CT558" s="204"/>
      <c r="CU558" s="204"/>
      <c r="CV558" s="204"/>
      <c r="CW558" s="204"/>
      <c r="CX558" s="204"/>
      <c r="CY558" s="204"/>
      <c r="CZ558" s="204"/>
      <c r="DA558" s="204"/>
      <c r="DB558" s="204"/>
      <c r="DC558" s="204"/>
      <c r="DD558" s="204"/>
      <c r="DE558" s="204"/>
      <c r="DF558" s="204"/>
      <c r="DG558" s="204"/>
      <c r="DH558" s="204"/>
      <c r="DI558" s="204"/>
      <c r="DJ558" s="204"/>
      <c r="DK558" s="204"/>
      <c r="DL558" s="204"/>
      <c r="DM558" s="204"/>
      <c r="DN558" s="204"/>
      <c r="DO558" s="204"/>
      <c r="DP558" s="204"/>
      <c r="DQ558" s="204"/>
      <c r="DR558" s="204"/>
      <c r="DS558" s="204"/>
      <c r="DT558" s="204"/>
      <c r="DU558" s="204"/>
      <c r="DV558" s="204"/>
      <c r="DW558" s="204"/>
      <c r="DX558" s="204"/>
      <c r="DY558" s="204"/>
      <c r="DZ558" s="204"/>
      <c r="EA558" s="204"/>
      <c r="EB558" s="204"/>
      <c r="EC558" s="204"/>
      <c r="ED558" s="204"/>
      <c r="EE558" s="204"/>
      <c r="EF558" s="204"/>
      <c r="EG558" s="204"/>
      <c r="EH558" s="204"/>
      <c r="EI558" s="204"/>
      <c r="EJ558" s="204"/>
      <c r="EK558" s="204"/>
      <c r="EL558" s="204"/>
      <c r="EM558" s="204"/>
      <c r="EN558" s="204"/>
      <c r="EO558" s="204"/>
      <c r="EP558" s="204"/>
      <c r="EQ558" s="204"/>
      <c r="ER558" s="204"/>
      <c r="ES558" s="204"/>
      <c r="ET558" s="204"/>
      <c r="EU558" s="204"/>
      <c r="EV558" s="204"/>
      <c r="EW558" s="204"/>
      <c r="EX558" s="204"/>
      <c r="EY558" s="204"/>
      <c r="EZ558" s="204"/>
      <c r="FA558" s="204"/>
      <c r="FB558" s="204"/>
      <c r="FC558" s="204"/>
      <c r="FD558" s="204"/>
      <c r="FE558" s="204"/>
      <c r="FF558" s="204"/>
      <c r="FG558" s="204"/>
      <c r="FH558" s="204"/>
      <c r="FI558" s="204"/>
      <c r="FJ558" s="204"/>
      <c r="FK558" s="204"/>
      <c r="FL558" s="204"/>
      <c r="FM558" s="204"/>
      <c r="FN558" s="204"/>
      <c r="FO558" s="204"/>
      <c r="FP558" s="204"/>
      <c r="FQ558" s="204"/>
      <c r="FR558" s="204"/>
      <c r="FS558" s="204"/>
      <c r="FT558" s="204"/>
      <c r="FU558" s="204"/>
      <c r="FV558" s="204"/>
      <c r="FW558" s="204"/>
      <c r="FX558" s="204"/>
      <c r="FY558" s="204"/>
      <c r="FZ558" s="204"/>
      <c r="GA558" s="204"/>
      <c r="GB558" s="204"/>
      <c r="GC558" s="204"/>
      <c r="GD558" s="204"/>
      <c r="GE558" s="204"/>
      <c r="GF558" s="204"/>
      <c r="GG558" s="204"/>
      <c r="GH558" s="204"/>
      <c r="GI558" s="204"/>
      <c r="GJ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</row>
    <row r="559" customFormat="false" ht="12.75" hidden="false" customHeight="false" outlineLevel="1" collapsed="false">
      <c r="A559" s="212"/>
      <c r="B559" s="213"/>
      <c r="C559" s="213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4"/>
      <c r="BN559" s="204"/>
      <c r="BO559" s="204"/>
      <c r="BP559" s="204"/>
      <c r="BQ559" s="204"/>
      <c r="BR559" s="204"/>
      <c r="BS559" s="204"/>
      <c r="BT559" s="204"/>
      <c r="BU559" s="204"/>
      <c r="BV559" s="204"/>
      <c r="BW559" s="204"/>
      <c r="BX559" s="204"/>
      <c r="BY559" s="204"/>
      <c r="BZ559" s="204"/>
      <c r="CA559" s="204"/>
      <c r="CB559" s="204"/>
      <c r="CC559" s="204"/>
      <c r="CD559" s="204"/>
      <c r="CE559" s="204"/>
      <c r="CF559" s="204"/>
      <c r="CG559" s="204"/>
      <c r="CH559" s="204"/>
      <c r="CI559" s="204"/>
      <c r="CJ559" s="204"/>
      <c r="CK559" s="204"/>
      <c r="CL559" s="204"/>
      <c r="CM559" s="204"/>
      <c r="CN559" s="204"/>
      <c r="CO559" s="204"/>
      <c r="CP559" s="204"/>
      <c r="CQ559" s="204"/>
      <c r="CR559" s="204"/>
      <c r="CS559" s="204"/>
      <c r="CT559" s="204"/>
      <c r="CU559" s="204"/>
      <c r="CV559" s="204"/>
      <c r="CW559" s="204"/>
      <c r="CX559" s="204"/>
      <c r="CY559" s="204"/>
      <c r="CZ559" s="204"/>
      <c r="DA559" s="204"/>
      <c r="DB559" s="204"/>
      <c r="DC559" s="204"/>
      <c r="DD559" s="204"/>
      <c r="DE559" s="204"/>
      <c r="DF559" s="204"/>
      <c r="DG559" s="204"/>
      <c r="DH559" s="204"/>
      <c r="DI559" s="204"/>
      <c r="DJ559" s="204"/>
      <c r="DK559" s="204"/>
      <c r="DL559" s="204"/>
      <c r="DM559" s="204"/>
      <c r="DN559" s="204"/>
      <c r="DO559" s="204"/>
      <c r="DP559" s="204"/>
      <c r="DQ559" s="204"/>
      <c r="DR559" s="204"/>
      <c r="DS559" s="204"/>
      <c r="DT559" s="204"/>
      <c r="DU559" s="204"/>
      <c r="DV559" s="204"/>
      <c r="DW559" s="204"/>
      <c r="DX559" s="204"/>
      <c r="DY559" s="204"/>
      <c r="DZ559" s="204"/>
      <c r="EA559" s="204"/>
      <c r="EB559" s="204"/>
      <c r="EC559" s="204"/>
      <c r="ED559" s="204"/>
      <c r="EE559" s="204"/>
      <c r="EF559" s="204"/>
      <c r="EG559" s="204"/>
      <c r="EH559" s="204"/>
      <c r="EI559" s="204"/>
      <c r="EJ559" s="204"/>
      <c r="EK559" s="204"/>
      <c r="EL559" s="204"/>
      <c r="EM559" s="204"/>
      <c r="EN559" s="204"/>
      <c r="EO559" s="204"/>
      <c r="EP559" s="204"/>
      <c r="EQ559" s="204"/>
      <c r="ER559" s="204"/>
      <c r="ES559" s="204"/>
      <c r="ET559" s="204"/>
      <c r="EU559" s="204"/>
      <c r="EV559" s="204"/>
      <c r="EW559" s="204"/>
      <c r="EX559" s="204"/>
      <c r="EY559" s="204"/>
      <c r="EZ559" s="204"/>
      <c r="FA559" s="204"/>
      <c r="FB559" s="204"/>
      <c r="FC559" s="204"/>
      <c r="FD559" s="204"/>
      <c r="FE559" s="204"/>
      <c r="FF559" s="204"/>
      <c r="FG559" s="204"/>
      <c r="FH559" s="204"/>
      <c r="FI559" s="204"/>
      <c r="FJ559" s="204"/>
      <c r="FK559" s="204"/>
      <c r="FL559" s="204"/>
      <c r="FM559" s="204"/>
      <c r="FN559" s="204"/>
      <c r="FO559" s="204"/>
      <c r="FP559" s="204"/>
      <c r="FQ559" s="204"/>
      <c r="FR559" s="204"/>
      <c r="FS559" s="204"/>
      <c r="FT559" s="204"/>
      <c r="FU559" s="204"/>
      <c r="FV559" s="204"/>
      <c r="FW559" s="204"/>
      <c r="FX559" s="204"/>
      <c r="FY559" s="204"/>
      <c r="FZ559" s="204"/>
      <c r="GA559" s="204"/>
      <c r="GB559" s="204"/>
      <c r="GC559" s="204"/>
      <c r="GD559" s="204"/>
      <c r="GE559" s="204"/>
      <c r="GF559" s="204"/>
      <c r="GG559" s="204"/>
      <c r="GH559" s="204"/>
      <c r="GI559" s="204"/>
      <c r="GJ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</row>
    <row r="560" customFormat="false" ht="12.75" hidden="false" customHeight="false" outlineLevel="1" collapsed="false">
      <c r="A560" s="212"/>
      <c r="B560" s="213"/>
      <c r="C560" s="213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4"/>
      <c r="BN560" s="204"/>
      <c r="BO560" s="204"/>
      <c r="BP560" s="204"/>
      <c r="BQ560" s="204"/>
      <c r="BR560" s="204"/>
      <c r="BS560" s="204"/>
      <c r="BT560" s="204"/>
      <c r="BU560" s="204"/>
      <c r="BV560" s="204"/>
      <c r="BW560" s="204"/>
      <c r="BX560" s="204"/>
      <c r="BY560" s="204"/>
      <c r="BZ560" s="204"/>
      <c r="CA560" s="204"/>
      <c r="CB560" s="204"/>
      <c r="CC560" s="204"/>
      <c r="CD560" s="204"/>
      <c r="CE560" s="204"/>
      <c r="CF560" s="204"/>
      <c r="CG560" s="204"/>
      <c r="CH560" s="204"/>
      <c r="CI560" s="204"/>
      <c r="CJ560" s="204"/>
      <c r="CK560" s="204"/>
      <c r="CL560" s="204"/>
      <c r="CM560" s="204"/>
      <c r="CN560" s="204"/>
      <c r="CO560" s="204"/>
      <c r="CP560" s="204"/>
      <c r="CQ560" s="204"/>
      <c r="CR560" s="204"/>
      <c r="CS560" s="204"/>
      <c r="CT560" s="204"/>
      <c r="CU560" s="204"/>
      <c r="CV560" s="204"/>
      <c r="CW560" s="204"/>
      <c r="CX560" s="204"/>
      <c r="CY560" s="204"/>
      <c r="CZ560" s="204"/>
      <c r="DA560" s="204"/>
      <c r="DB560" s="204"/>
      <c r="DC560" s="204"/>
      <c r="DD560" s="204"/>
      <c r="DE560" s="204"/>
      <c r="DF560" s="204"/>
      <c r="DG560" s="204"/>
      <c r="DH560" s="204"/>
      <c r="DI560" s="204"/>
      <c r="DJ560" s="204"/>
      <c r="DK560" s="204"/>
      <c r="DL560" s="204"/>
      <c r="DM560" s="204"/>
      <c r="DN560" s="204"/>
      <c r="DO560" s="204"/>
      <c r="DP560" s="204"/>
      <c r="DQ560" s="204"/>
      <c r="DR560" s="204"/>
      <c r="DS560" s="204"/>
      <c r="DT560" s="204"/>
      <c r="DU560" s="204"/>
      <c r="DV560" s="204"/>
      <c r="DW560" s="204"/>
      <c r="DX560" s="204"/>
      <c r="DY560" s="204"/>
      <c r="DZ560" s="204"/>
      <c r="EA560" s="204"/>
      <c r="EB560" s="204"/>
      <c r="EC560" s="204"/>
      <c r="ED560" s="204"/>
      <c r="EE560" s="204"/>
      <c r="EF560" s="204"/>
      <c r="EG560" s="204"/>
      <c r="EH560" s="204"/>
      <c r="EI560" s="204"/>
      <c r="EJ560" s="204"/>
      <c r="EK560" s="204"/>
      <c r="EL560" s="204"/>
      <c r="EM560" s="204"/>
      <c r="EN560" s="204"/>
      <c r="EO560" s="204"/>
      <c r="EP560" s="204"/>
      <c r="EQ560" s="204"/>
      <c r="ER560" s="204"/>
      <c r="ES560" s="204"/>
      <c r="ET560" s="204"/>
      <c r="EU560" s="204"/>
      <c r="EV560" s="204"/>
      <c r="EW560" s="204"/>
      <c r="EX560" s="204"/>
      <c r="EY560" s="204"/>
      <c r="EZ560" s="204"/>
      <c r="FA560" s="204"/>
      <c r="FB560" s="204"/>
      <c r="FC560" s="204"/>
      <c r="FD560" s="204"/>
      <c r="FE560" s="204"/>
      <c r="FF560" s="204"/>
      <c r="FG560" s="204"/>
      <c r="FH560" s="204"/>
      <c r="FI560" s="204"/>
      <c r="FJ560" s="204"/>
      <c r="FK560" s="204"/>
      <c r="FL560" s="204"/>
      <c r="FM560" s="204"/>
      <c r="FN560" s="204"/>
      <c r="FO560" s="204"/>
      <c r="FP560" s="204"/>
      <c r="FQ560" s="204"/>
      <c r="FR560" s="204"/>
      <c r="FS560" s="204"/>
      <c r="FT560" s="204"/>
      <c r="FU560" s="204"/>
      <c r="FV560" s="204"/>
      <c r="FW560" s="204"/>
      <c r="FX560" s="204"/>
      <c r="FY560" s="204"/>
      <c r="FZ560" s="204"/>
      <c r="GA560" s="204"/>
      <c r="GB560" s="204"/>
      <c r="GC560" s="204"/>
      <c r="GD560" s="204"/>
      <c r="GE560" s="204"/>
      <c r="GF560" s="204"/>
      <c r="GG560" s="204"/>
      <c r="GH560" s="204"/>
      <c r="GI560" s="204"/>
      <c r="GJ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</row>
    <row r="561" customFormat="false" ht="12.75" hidden="false" customHeight="false" outlineLevel="1" collapsed="false">
      <c r="A561" s="212"/>
      <c r="B561" s="213"/>
      <c r="C561" s="213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4"/>
      <c r="CG561" s="204"/>
      <c r="CH561" s="204"/>
      <c r="CI561" s="204"/>
      <c r="CJ561" s="204"/>
      <c r="CK561" s="204"/>
      <c r="CL561" s="204"/>
      <c r="CM561" s="204"/>
      <c r="CN561" s="204"/>
      <c r="CO561" s="204"/>
      <c r="CP561" s="204"/>
      <c r="CQ561" s="204"/>
      <c r="CR561" s="204"/>
      <c r="CS561" s="204"/>
      <c r="CT561" s="204"/>
      <c r="CU561" s="204"/>
      <c r="CV561" s="204"/>
      <c r="CW561" s="204"/>
      <c r="CX561" s="204"/>
      <c r="CY561" s="204"/>
      <c r="CZ561" s="204"/>
      <c r="DA561" s="204"/>
      <c r="DB561" s="204"/>
      <c r="DC561" s="204"/>
      <c r="DD561" s="204"/>
      <c r="DE561" s="204"/>
      <c r="DF561" s="204"/>
      <c r="DG561" s="204"/>
      <c r="DH561" s="204"/>
      <c r="DI561" s="204"/>
      <c r="DJ561" s="204"/>
      <c r="DK561" s="204"/>
      <c r="DL561" s="204"/>
      <c r="DM561" s="204"/>
      <c r="DN561" s="204"/>
      <c r="DO561" s="204"/>
      <c r="DP561" s="204"/>
      <c r="DQ561" s="204"/>
      <c r="DR561" s="204"/>
      <c r="DS561" s="204"/>
      <c r="DT561" s="204"/>
      <c r="DU561" s="204"/>
      <c r="DV561" s="204"/>
      <c r="DW561" s="204"/>
      <c r="DX561" s="204"/>
      <c r="DY561" s="204"/>
      <c r="DZ561" s="204"/>
      <c r="EA561" s="204"/>
      <c r="EB561" s="204"/>
      <c r="EC561" s="204"/>
      <c r="ED561" s="204"/>
      <c r="EE561" s="204"/>
      <c r="EF561" s="204"/>
      <c r="EG561" s="204"/>
      <c r="EH561" s="204"/>
      <c r="EI561" s="204"/>
      <c r="EJ561" s="204"/>
      <c r="EK561" s="204"/>
      <c r="EL561" s="204"/>
      <c r="EM561" s="204"/>
      <c r="EN561" s="204"/>
      <c r="EO561" s="204"/>
      <c r="EP561" s="204"/>
      <c r="EQ561" s="204"/>
      <c r="ER561" s="204"/>
      <c r="ES561" s="204"/>
      <c r="ET561" s="204"/>
      <c r="EU561" s="204"/>
      <c r="EV561" s="204"/>
      <c r="EW561" s="204"/>
      <c r="EX561" s="204"/>
      <c r="EY561" s="204"/>
      <c r="EZ561" s="204"/>
      <c r="FA561" s="204"/>
      <c r="FB561" s="204"/>
      <c r="FC561" s="204"/>
      <c r="FD561" s="204"/>
      <c r="FE561" s="204"/>
      <c r="FF561" s="204"/>
      <c r="FG561" s="204"/>
      <c r="FH561" s="204"/>
      <c r="FI561" s="204"/>
      <c r="FJ561" s="204"/>
      <c r="FK561" s="204"/>
      <c r="FL561" s="204"/>
      <c r="FM561" s="204"/>
      <c r="FN561" s="204"/>
      <c r="FO561" s="204"/>
      <c r="FP561" s="204"/>
      <c r="FQ561" s="204"/>
      <c r="FR561" s="204"/>
      <c r="FS561" s="204"/>
      <c r="FT561" s="204"/>
      <c r="FU561" s="204"/>
      <c r="FV561" s="204"/>
      <c r="FW561" s="204"/>
      <c r="FX561" s="204"/>
      <c r="FY561" s="204"/>
      <c r="FZ561" s="204"/>
      <c r="GA561" s="204"/>
      <c r="GB561" s="204"/>
      <c r="GC561" s="204"/>
      <c r="GD561" s="204"/>
      <c r="GE561" s="204"/>
      <c r="GF561" s="204"/>
      <c r="GG561" s="204"/>
      <c r="GH561" s="204"/>
      <c r="GI561" s="204"/>
      <c r="GJ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</row>
    <row r="562" customFormat="false" ht="12.75" hidden="false" customHeight="false" outlineLevel="1" collapsed="false">
      <c r="A562" s="212"/>
      <c r="B562" s="213"/>
      <c r="C562" s="213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4"/>
      <c r="CG562" s="204"/>
      <c r="CH562" s="204"/>
      <c r="CI562" s="204"/>
      <c r="CJ562" s="204"/>
      <c r="CK562" s="204"/>
      <c r="CL562" s="204"/>
      <c r="CM562" s="204"/>
      <c r="CN562" s="204"/>
      <c r="CO562" s="204"/>
      <c r="CP562" s="204"/>
      <c r="CQ562" s="204"/>
      <c r="CR562" s="204"/>
      <c r="CS562" s="204"/>
      <c r="CT562" s="204"/>
      <c r="CU562" s="204"/>
      <c r="CV562" s="204"/>
      <c r="CW562" s="204"/>
      <c r="CX562" s="204"/>
      <c r="CY562" s="204"/>
      <c r="CZ562" s="204"/>
      <c r="DA562" s="204"/>
      <c r="DB562" s="204"/>
      <c r="DC562" s="204"/>
      <c r="DD562" s="204"/>
      <c r="DE562" s="204"/>
      <c r="DF562" s="204"/>
      <c r="DG562" s="204"/>
      <c r="DH562" s="204"/>
      <c r="DI562" s="204"/>
      <c r="DJ562" s="204"/>
      <c r="DK562" s="204"/>
      <c r="DL562" s="204"/>
      <c r="DM562" s="204"/>
      <c r="DN562" s="204"/>
      <c r="DO562" s="204"/>
      <c r="DP562" s="204"/>
      <c r="DQ562" s="204"/>
      <c r="DR562" s="204"/>
      <c r="DS562" s="204"/>
      <c r="DT562" s="204"/>
      <c r="DU562" s="204"/>
      <c r="DV562" s="204"/>
      <c r="DW562" s="204"/>
      <c r="DX562" s="204"/>
      <c r="DY562" s="204"/>
      <c r="DZ562" s="204"/>
      <c r="EA562" s="204"/>
      <c r="EB562" s="204"/>
      <c r="EC562" s="204"/>
      <c r="ED562" s="204"/>
      <c r="EE562" s="204"/>
      <c r="EF562" s="204"/>
      <c r="EG562" s="204"/>
      <c r="EH562" s="204"/>
      <c r="EI562" s="204"/>
      <c r="EJ562" s="204"/>
      <c r="EK562" s="204"/>
      <c r="EL562" s="204"/>
      <c r="EM562" s="204"/>
      <c r="EN562" s="204"/>
      <c r="EO562" s="204"/>
      <c r="EP562" s="204"/>
      <c r="EQ562" s="204"/>
      <c r="ER562" s="204"/>
      <c r="ES562" s="204"/>
      <c r="ET562" s="204"/>
      <c r="EU562" s="204"/>
      <c r="EV562" s="204"/>
      <c r="EW562" s="204"/>
      <c r="EX562" s="204"/>
      <c r="EY562" s="204"/>
      <c r="EZ562" s="204"/>
      <c r="FA562" s="204"/>
      <c r="FB562" s="204"/>
      <c r="FC562" s="204"/>
      <c r="FD562" s="204"/>
      <c r="FE562" s="204"/>
      <c r="FF562" s="204"/>
      <c r="FG562" s="204"/>
      <c r="FH562" s="204"/>
      <c r="FI562" s="204"/>
      <c r="FJ562" s="204"/>
      <c r="FK562" s="204"/>
      <c r="FL562" s="204"/>
      <c r="FM562" s="204"/>
      <c r="FN562" s="204"/>
      <c r="FO562" s="204"/>
      <c r="FP562" s="204"/>
      <c r="FQ562" s="204"/>
      <c r="FR562" s="204"/>
      <c r="FS562" s="204"/>
      <c r="FT562" s="204"/>
      <c r="FU562" s="204"/>
      <c r="FV562" s="204"/>
      <c r="FW562" s="204"/>
      <c r="FX562" s="204"/>
      <c r="FY562" s="204"/>
      <c r="FZ562" s="204"/>
      <c r="GA562" s="204"/>
      <c r="GB562" s="204"/>
      <c r="GC562" s="204"/>
      <c r="GD562" s="204"/>
      <c r="GE562" s="204"/>
      <c r="GF562" s="204"/>
      <c r="GG562" s="204"/>
      <c r="GH562" s="204"/>
      <c r="GI562" s="204"/>
      <c r="GJ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</row>
    <row r="563" customFormat="false" ht="12.75" hidden="false" customHeight="false" outlineLevel="1" collapsed="false">
      <c r="A563" s="125"/>
      <c r="B563" s="213"/>
      <c r="C563" s="213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204"/>
      <c r="DK563" s="204"/>
      <c r="DL563" s="204"/>
      <c r="DM563" s="204"/>
      <c r="DN563" s="204"/>
      <c r="DO563" s="204"/>
      <c r="DP563" s="204"/>
      <c r="DQ563" s="204"/>
      <c r="DR563" s="204"/>
      <c r="DS563" s="204"/>
      <c r="DT563" s="204"/>
      <c r="DU563" s="204"/>
      <c r="DV563" s="204"/>
      <c r="DW563" s="204"/>
      <c r="DX563" s="204"/>
      <c r="DY563" s="204"/>
      <c r="DZ563" s="204"/>
      <c r="EA563" s="204"/>
      <c r="EB563" s="204"/>
      <c r="EC563" s="204"/>
      <c r="ED563" s="204"/>
      <c r="EE563" s="204"/>
      <c r="EF563" s="204"/>
      <c r="EG563" s="204"/>
      <c r="EH563" s="204"/>
      <c r="EI563" s="204"/>
      <c r="EJ563" s="204"/>
      <c r="EK563" s="204"/>
      <c r="EL563" s="204"/>
      <c r="EM563" s="204"/>
      <c r="EN563" s="204"/>
      <c r="EO563" s="204"/>
      <c r="EP563" s="204"/>
      <c r="EQ563" s="204"/>
      <c r="ER563" s="204"/>
      <c r="ES563" s="204"/>
      <c r="ET563" s="204"/>
      <c r="EU563" s="204"/>
      <c r="EV563" s="204"/>
      <c r="EW563" s="204"/>
      <c r="EX563" s="204"/>
      <c r="EY563" s="204"/>
      <c r="EZ563" s="204"/>
      <c r="FA563" s="204"/>
      <c r="FB563" s="204"/>
      <c r="FC563" s="204"/>
      <c r="FD563" s="204"/>
      <c r="FE563" s="204"/>
      <c r="FF563" s="204"/>
      <c r="FG563" s="204"/>
      <c r="FH563" s="204"/>
      <c r="FI563" s="204"/>
      <c r="FJ563" s="204"/>
      <c r="FK563" s="204"/>
      <c r="FL563" s="204"/>
      <c r="FM563" s="204"/>
      <c r="FN563" s="204"/>
      <c r="FO563" s="204"/>
      <c r="FP563" s="204"/>
      <c r="FQ563" s="204"/>
      <c r="FR563" s="204"/>
      <c r="FS563" s="204"/>
      <c r="FT563" s="204"/>
      <c r="FU563" s="204"/>
      <c r="FV563" s="204"/>
      <c r="FW563" s="204"/>
      <c r="FX563" s="204"/>
      <c r="FY563" s="204"/>
      <c r="FZ563" s="204"/>
      <c r="GA563" s="204"/>
      <c r="GB563" s="204"/>
      <c r="GC563" s="204"/>
      <c r="GD563" s="204"/>
      <c r="GE563" s="204"/>
      <c r="GF563" s="204"/>
      <c r="GG563" s="204"/>
      <c r="GH563" s="204"/>
      <c r="GI563" s="204"/>
      <c r="GJ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</row>
    <row r="564" customFormat="false" ht="12.75" hidden="false" customHeight="false" outlineLevel="1" collapsed="false">
      <c r="A564" s="212"/>
      <c r="B564" s="213"/>
      <c r="C564" s="213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4"/>
      <c r="CG564" s="204"/>
      <c r="CH564" s="204"/>
      <c r="CI564" s="204"/>
      <c r="CJ564" s="204"/>
      <c r="CK564" s="204"/>
      <c r="CL564" s="204"/>
      <c r="CM564" s="204"/>
      <c r="CN564" s="204"/>
      <c r="CO564" s="204"/>
      <c r="CP564" s="204"/>
      <c r="CQ564" s="204"/>
      <c r="CR564" s="204"/>
      <c r="CS564" s="204"/>
      <c r="CT564" s="204"/>
      <c r="CU564" s="204"/>
      <c r="CV564" s="204"/>
      <c r="CW564" s="204"/>
      <c r="CX564" s="204"/>
      <c r="CY564" s="204"/>
      <c r="CZ564" s="204"/>
      <c r="DA564" s="204"/>
      <c r="DB564" s="204"/>
      <c r="DC564" s="204"/>
      <c r="DD564" s="204"/>
      <c r="DE564" s="204"/>
      <c r="DF564" s="204"/>
      <c r="DG564" s="204"/>
      <c r="DH564" s="204"/>
      <c r="DI564" s="204"/>
      <c r="DJ564" s="204"/>
      <c r="DK564" s="204"/>
      <c r="DL564" s="204"/>
      <c r="DM564" s="204"/>
      <c r="DN564" s="204"/>
      <c r="DO564" s="204"/>
      <c r="DP564" s="204"/>
      <c r="DQ564" s="204"/>
      <c r="DR564" s="204"/>
      <c r="DS564" s="204"/>
      <c r="DT564" s="204"/>
      <c r="DU564" s="204"/>
      <c r="DV564" s="204"/>
      <c r="DW564" s="204"/>
      <c r="DX564" s="204"/>
      <c r="DY564" s="204"/>
      <c r="DZ564" s="204"/>
      <c r="EA564" s="204"/>
      <c r="EB564" s="204"/>
      <c r="EC564" s="204"/>
      <c r="ED564" s="204"/>
      <c r="EE564" s="204"/>
      <c r="EF564" s="204"/>
      <c r="EG564" s="204"/>
      <c r="EH564" s="204"/>
      <c r="EI564" s="204"/>
      <c r="EJ564" s="204"/>
      <c r="EK564" s="204"/>
      <c r="EL564" s="204"/>
      <c r="EM564" s="204"/>
      <c r="EN564" s="204"/>
      <c r="EO564" s="204"/>
      <c r="EP564" s="204"/>
      <c r="EQ564" s="204"/>
      <c r="ER564" s="204"/>
      <c r="ES564" s="204"/>
      <c r="ET564" s="204"/>
      <c r="EU564" s="204"/>
      <c r="EV564" s="204"/>
      <c r="EW564" s="204"/>
      <c r="EX564" s="204"/>
      <c r="EY564" s="204"/>
      <c r="EZ564" s="204"/>
      <c r="FA564" s="204"/>
      <c r="FB564" s="204"/>
      <c r="FC564" s="204"/>
      <c r="FD564" s="204"/>
      <c r="FE564" s="204"/>
      <c r="FF564" s="204"/>
      <c r="FG564" s="204"/>
      <c r="FH564" s="204"/>
      <c r="FI564" s="204"/>
      <c r="FJ564" s="204"/>
      <c r="FK564" s="204"/>
      <c r="FL564" s="204"/>
      <c r="FM564" s="204"/>
      <c r="FN564" s="204"/>
      <c r="FO564" s="204"/>
      <c r="FP564" s="204"/>
      <c r="FQ564" s="204"/>
      <c r="FR564" s="204"/>
      <c r="FS564" s="204"/>
      <c r="FT564" s="204"/>
      <c r="FU564" s="204"/>
      <c r="FV564" s="204"/>
      <c r="FW564" s="204"/>
      <c r="FX564" s="204"/>
      <c r="FY564" s="204"/>
      <c r="FZ564" s="204"/>
      <c r="GA564" s="204"/>
      <c r="GB564" s="204"/>
      <c r="GC564" s="204"/>
      <c r="GD564" s="204"/>
      <c r="GE564" s="204"/>
      <c r="GF564" s="204"/>
      <c r="GG564" s="204"/>
      <c r="GH564" s="204"/>
      <c r="GI564" s="204"/>
      <c r="GJ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</row>
    <row r="565" customFormat="false" ht="12.75" hidden="false" customHeight="false" outlineLevel="1" collapsed="false">
      <c r="A565" s="212"/>
      <c r="B565" s="213"/>
      <c r="C565" s="213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204"/>
      <c r="BN565" s="204"/>
      <c r="BO565" s="204"/>
      <c r="BP565" s="204"/>
      <c r="BQ565" s="204"/>
      <c r="BR565" s="204"/>
      <c r="BS565" s="204"/>
      <c r="BT565" s="204"/>
      <c r="BU565" s="204"/>
      <c r="BV565" s="204"/>
      <c r="BW565" s="204"/>
      <c r="BX565" s="204"/>
      <c r="BY565" s="204"/>
      <c r="BZ565" s="204"/>
      <c r="CA565" s="204"/>
      <c r="CB565" s="204"/>
      <c r="CC565" s="204"/>
      <c r="CD565" s="204"/>
      <c r="CE565" s="204"/>
      <c r="CF565" s="204"/>
      <c r="CG565" s="204"/>
      <c r="CH565" s="204"/>
      <c r="CI565" s="204"/>
      <c r="CJ565" s="204"/>
      <c r="CK565" s="204"/>
      <c r="CL565" s="204"/>
      <c r="CM565" s="204"/>
      <c r="CN565" s="204"/>
      <c r="CO565" s="204"/>
      <c r="CP565" s="204"/>
      <c r="CQ565" s="204"/>
      <c r="CR565" s="204"/>
      <c r="CS565" s="204"/>
      <c r="CT565" s="204"/>
      <c r="CU565" s="204"/>
      <c r="CV565" s="204"/>
      <c r="CW565" s="204"/>
      <c r="CX565" s="204"/>
      <c r="CY565" s="204"/>
      <c r="CZ565" s="204"/>
      <c r="DA565" s="204"/>
      <c r="DB565" s="204"/>
      <c r="DC565" s="204"/>
      <c r="DD565" s="204"/>
      <c r="DE565" s="204"/>
      <c r="DF565" s="204"/>
      <c r="DG565" s="204"/>
      <c r="DH565" s="204"/>
      <c r="DI565" s="204"/>
      <c r="DJ565" s="204"/>
      <c r="DK565" s="204"/>
      <c r="DL565" s="204"/>
      <c r="DM565" s="204"/>
      <c r="DN565" s="204"/>
      <c r="DO565" s="204"/>
      <c r="DP565" s="204"/>
      <c r="DQ565" s="204"/>
      <c r="DR565" s="204"/>
      <c r="DS565" s="204"/>
      <c r="DT565" s="204"/>
      <c r="DU565" s="204"/>
      <c r="DV565" s="204"/>
      <c r="DW565" s="204"/>
      <c r="DX565" s="204"/>
      <c r="DY565" s="204"/>
      <c r="DZ565" s="204"/>
      <c r="EA565" s="204"/>
      <c r="EB565" s="204"/>
      <c r="EC565" s="204"/>
      <c r="ED565" s="204"/>
      <c r="EE565" s="204"/>
      <c r="EF565" s="204"/>
      <c r="EG565" s="204"/>
      <c r="EH565" s="204"/>
      <c r="EI565" s="204"/>
      <c r="EJ565" s="204"/>
      <c r="EK565" s="204"/>
      <c r="EL565" s="204"/>
      <c r="EM565" s="204"/>
      <c r="EN565" s="204"/>
      <c r="EO565" s="204"/>
      <c r="EP565" s="204"/>
      <c r="EQ565" s="204"/>
      <c r="ER565" s="204"/>
      <c r="ES565" s="204"/>
      <c r="ET565" s="204"/>
      <c r="EU565" s="204"/>
      <c r="EV565" s="204"/>
      <c r="EW565" s="204"/>
      <c r="EX565" s="204"/>
      <c r="EY565" s="204"/>
      <c r="EZ565" s="204"/>
      <c r="FA565" s="204"/>
      <c r="FB565" s="204"/>
      <c r="FC565" s="204"/>
      <c r="FD565" s="204"/>
      <c r="FE565" s="204"/>
      <c r="FF565" s="204"/>
      <c r="FG565" s="204"/>
      <c r="FH565" s="204"/>
      <c r="FI565" s="204"/>
      <c r="FJ565" s="204"/>
      <c r="FK565" s="204"/>
      <c r="FL565" s="204"/>
      <c r="FM565" s="204"/>
      <c r="FN565" s="204"/>
      <c r="FO565" s="204"/>
      <c r="FP565" s="204"/>
      <c r="FQ565" s="204"/>
      <c r="FR565" s="204"/>
      <c r="FS565" s="204"/>
      <c r="FT565" s="204"/>
      <c r="FU565" s="204"/>
      <c r="FV565" s="204"/>
      <c r="FW565" s="204"/>
      <c r="FX565" s="204"/>
      <c r="FY565" s="204"/>
      <c r="FZ565" s="204"/>
      <c r="GA565" s="204"/>
      <c r="GB565" s="204"/>
      <c r="GC565" s="204"/>
      <c r="GD565" s="204"/>
      <c r="GE565" s="204"/>
      <c r="GF565" s="204"/>
      <c r="GG565" s="204"/>
      <c r="GH565" s="204"/>
      <c r="GI565" s="204"/>
      <c r="GJ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</row>
    <row r="566" customFormat="false" ht="12.75" hidden="false" customHeight="false" outlineLevel="1" collapsed="false">
      <c r="A566" s="212"/>
      <c r="B566" s="213"/>
      <c r="C566" s="213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4"/>
      <c r="AA566" s="204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204"/>
      <c r="BN566" s="204"/>
      <c r="BO566" s="204"/>
      <c r="BP566" s="204"/>
      <c r="BQ566" s="204"/>
      <c r="BR566" s="204"/>
      <c r="BS566" s="204"/>
      <c r="BT566" s="204"/>
      <c r="BU566" s="204"/>
      <c r="BV566" s="204"/>
      <c r="BW566" s="204"/>
      <c r="BX566" s="204"/>
      <c r="BY566" s="204"/>
      <c r="BZ566" s="204"/>
      <c r="CA566" s="204"/>
      <c r="CB566" s="204"/>
      <c r="CC566" s="204"/>
      <c r="CD566" s="204"/>
      <c r="CE566" s="204"/>
      <c r="CF566" s="204"/>
      <c r="CG566" s="204"/>
      <c r="CH566" s="204"/>
      <c r="CI566" s="204"/>
      <c r="CJ566" s="204"/>
      <c r="CK566" s="204"/>
      <c r="CL566" s="204"/>
      <c r="CM566" s="204"/>
      <c r="CN566" s="204"/>
      <c r="CO566" s="204"/>
      <c r="CP566" s="204"/>
      <c r="CQ566" s="204"/>
      <c r="CR566" s="204"/>
      <c r="CS566" s="204"/>
      <c r="CT566" s="204"/>
      <c r="CU566" s="204"/>
      <c r="CV566" s="204"/>
      <c r="CW566" s="204"/>
      <c r="CX566" s="204"/>
      <c r="CY566" s="204"/>
      <c r="CZ566" s="204"/>
      <c r="DA566" s="204"/>
      <c r="DB566" s="204"/>
      <c r="DC566" s="204"/>
      <c r="DD566" s="204"/>
      <c r="DE566" s="204"/>
      <c r="DF566" s="204"/>
      <c r="DG566" s="204"/>
      <c r="DH566" s="204"/>
      <c r="DI566" s="204"/>
      <c r="DJ566" s="204"/>
      <c r="DK566" s="204"/>
      <c r="DL566" s="204"/>
      <c r="DM566" s="204"/>
      <c r="DN566" s="204"/>
      <c r="DO566" s="204"/>
      <c r="DP566" s="204"/>
      <c r="DQ566" s="204"/>
      <c r="DR566" s="204"/>
      <c r="DS566" s="204"/>
      <c r="DT566" s="204"/>
      <c r="DU566" s="204"/>
      <c r="DV566" s="204"/>
      <c r="DW566" s="204"/>
      <c r="DX566" s="204"/>
      <c r="DY566" s="204"/>
      <c r="DZ566" s="204"/>
      <c r="EA566" s="204"/>
      <c r="EB566" s="204"/>
      <c r="EC566" s="204"/>
      <c r="ED566" s="204"/>
      <c r="EE566" s="204"/>
      <c r="EF566" s="204"/>
      <c r="EG566" s="204"/>
      <c r="EH566" s="204"/>
      <c r="EI566" s="204"/>
      <c r="EJ566" s="204"/>
      <c r="EK566" s="204"/>
      <c r="EL566" s="204"/>
      <c r="EM566" s="204"/>
      <c r="EN566" s="204"/>
      <c r="EO566" s="204"/>
      <c r="EP566" s="204"/>
      <c r="EQ566" s="204"/>
      <c r="ER566" s="204"/>
      <c r="ES566" s="204"/>
      <c r="ET566" s="204"/>
      <c r="EU566" s="204"/>
      <c r="EV566" s="204"/>
      <c r="EW566" s="204"/>
      <c r="EX566" s="204"/>
      <c r="EY566" s="204"/>
      <c r="EZ566" s="204"/>
      <c r="FA566" s="204"/>
      <c r="FB566" s="204"/>
      <c r="FC566" s="204"/>
      <c r="FD566" s="204"/>
      <c r="FE566" s="204"/>
      <c r="FF566" s="204"/>
      <c r="FG566" s="204"/>
      <c r="FH566" s="204"/>
      <c r="FI566" s="204"/>
      <c r="FJ566" s="204"/>
      <c r="FK566" s="204"/>
      <c r="FL566" s="204"/>
      <c r="FM566" s="204"/>
      <c r="FN566" s="204"/>
      <c r="FO566" s="204"/>
      <c r="FP566" s="204"/>
      <c r="FQ566" s="204"/>
      <c r="FR566" s="204"/>
      <c r="FS566" s="204"/>
      <c r="FT566" s="204"/>
      <c r="FU566" s="204"/>
      <c r="FV566" s="204"/>
      <c r="FW566" s="204"/>
      <c r="FX566" s="204"/>
      <c r="FY566" s="204"/>
      <c r="FZ566" s="204"/>
      <c r="GA566" s="204"/>
      <c r="GB566" s="204"/>
      <c r="GC566" s="204"/>
      <c r="GD566" s="204"/>
      <c r="GE566" s="204"/>
      <c r="GF566" s="204"/>
      <c r="GG566" s="204"/>
      <c r="GH566" s="204"/>
      <c r="GI566" s="204"/>
      <c r="GJ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</row>
    <row r="567" customFormat="false" ht="12.75" hidden="false" customHeight="false" outlineLevel="1" collapsed="false">
      <c r="A567" s="212"/>
      <c r="B567" s="213"/>
      <c r="C567" s="213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4"/>
      <c r="AA567" s="204"/>
      <c r="AB567" s="204"/>
      <c r="AC567" s="204"/>
      <c r="AD567" s="204"/>
      <c r="AE567" s="204"/>
      <c r="AF567" s="204"/>
      <c r="AG567" s="204"/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  <c r="BI567" s="204"/>
      <c r="BJ567" s="204"/>
      <c r="BK567" s="204"/>
      <c r="BL567" s="204"/>
      <c r="BM567" s="204"/>
      <c r="BN567" s="204"/>
      <c r="BO567" s="204"/>
      <c r="BP567" s="204"/>
      <c r="BQ567" s="204"/>
      <c r="BR567" s="204"/>
      <c r="BS567" s="204"/>
      <c r="BT567" s="204"/>
      <c r="BU567" s="204"/>
      <c r="BV567" s="204"/>
      <c r="BW567" s="204"/>
      <c r="BX567" s="204"/>
      <c r="BY567" s="204"/>
      <c r="BZ567" s="204"/>
      <c r="CA567" s="204"/>
      <c r="CB567" s="204"/>
      <c r="CC567" s="204"/>
      <c r="CD567" s="204"/>
      <c r="CE567" s="204"/>
      <c r="CF567" s="204"/>
      <c r="CG567" s="204"/>
      <c r="CH567" s="204"/>
      <c r="CI567" s="204"/>
      <c r="CJ567" s="204"/>
      <c r="CK567" s="204"/>
      <c r="CL567" s="204"/>
      <c r="CM567" s="204"/>
      <c r="CN567" s="204"/>
      <c r="CO567" s="204"/>
      <c r="CP567" s="204"/>
      <c r="CQ567" s="204"/>
      <c r="CR567" s="204"/>
      <c r="CS567" s="204"/>
      <c r="CT567" s="204"/>
      <c r="CU567" s="204"/>
      <c r="CV567" s="204"/>
      <c r="CW567" s="204"/>
      <c r="CX567" s="204"/>
      <c r="CY567" s="204"/>
      <c r="CZ567" s="204"/>
      <c r="DA567" s="204"/>
      <c r="DB567" s="204"/>
      <c r="DC567" s="204"/>
      <c r="DD567" s="204"/>
      <c r="DE567" s="204"/>
      <c r="DF567" s="204"/>
      <c r="DG567" s="204"/>
      <c r="DH567" s="204"/>
      <c r="DI567" s="204"/>
      <c r="DJ567" s="204"/>
      <c r="DK567" s="204"/>
      <c r="DL567" s="204"/>
      <c r="DM567" s="204"/>
      <c r="DN567" s="204"/>
      <c r="DO567" s="204"/>
      <c r="DP567" s="204"/>
      <c r="DQ567" s="204"/>
      <c r="DR567" s="204"/>
      <c r="DS567" s="204"/>
      <c r="DT567" s="204"/>
      <c r="DU567" s="204"/>
      <c r="DV567" s="204"/>
      <c r="DW567" s="204"/>
      <c r="DX567" s="204"/>
      <c r="DY567" s="204"/>
      <c r="DZ567" s="204"/>
      <c r="EA567" s="204"/>
      <c r="EB567" s="204"/>
      <c r="EC567" s="204"/>
      <c r="ED567" s="204"/>
      <c r="EE567" s="204"/>
      <c r="EF567" s="204"/>
      <c r="EG567" s="204"/>
      <c r="EH567" s="204"/>
      <c r="EI567" s="204"/>
      <c r="EJ567" s="204"/>
      <c r="EK567" s="204"/>
      <c r="EL567" s="204"/>
      <c r="EM567" s="204"/>
      <c r="EN567" s="204"/>
      <c r="EO567" s="204"/>
      <c r="EP567" s="204"/>
      <c r="EQ567" s="204"/>
      <c r="ER567" s="204"/>
      <c r="ES567" s="204"/>
      <c r="ET567" s="204"/>
      <c r="EU567" s="204"/>
      <c r="EV567" s="204"/>
      <c r="EW567" s="204"/>
      <c r="EX567" s="204"/>
      <c r="EY567" s="204"/>
      <c r="EZ567" s="204"/>
      <c r="FA567" s="204"/>
      <c r="FB567" s="204"/>
      <c r="FC567" s="204"/>
      <c r="FD567" s="204"/>
      <c r="FE567" s="204"/>
      <c r="FF567" s="204"/>
      <c r="FG567" s="204"/>
      <c r="FH567" s="204"/>
      <c r="FI567" s="204"/>
      <c r="FJ567" s="204"/>
      <c r="FK567" s="204"/>
      <c r="FL567" s="204"/>
      <c r="FM567" s="204"/>
      <c r="FN567" s="204"/>
      <c r="FO567" s="204"/>
      <c r="FP567" s="204"/>
      <c r="FQ567" s="204"/>
      <c r="FR567" s="204"/>
      <c r="FS567" s="204"/>
      <c r="FT567" s="204"/>
      <c r="FU567" s="204"/>
      <c r="FV567" s="204"/>
      <c r="FW567" s="204"/>
      <c r="FX567" s="204"/>
      <c r="FY567" s="204"/>
      <c r="FZ567" s="204"/>
      <c r="GA567" s="204"/>
      <c r="GB567" s="204"/>
      <c r="GC567" s="204"/>
      <c r="GD567" s="204"/>
      <c r="GE567" s="204"/>
      <c r="GF567" s="204"/>
      <c r="GG567" s="204"/>
      <c r="GH567" s="204"/>
      <c r="GI567" s="204"/>
      <c r="GJ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</row>
    <row r="568" customFormat="false" ht="12.75" hidden="false" customHeight="false" outlineLevel="1" collapsed="false">
      <c r="A568" s="212"/>
      <c r="B568" s="213"/>
      <c r="C568" s="213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4"/>
      <c r="AA568" s="204"/>
      <c r="AB568" s="204"/>
      <c r="AC568" s="204"/>
      <c r="AD568" s="204"/>
      <c r="AE568" s="204"/>
      <c r="AF568" s="204"/>
      <c r="AG568" s="204"/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  <c r="BI568" s="204"/>
      <c r="BJ568" s="204"/>
      <c r="BK568" s="204"/>
      <c r="BL568" s="204"/>
      <c r="BM568" s="204"/>
      <c r="BN568" s="204"/>
      <c r="BO568" s="204"/>
      <c r="BP568" s="204"/>
      <c r="BQ568" s="204"/>
      <c r="BR568" s="204"/>
      <c r="BS568" s="204"/>
      <c r="BT568" s="204"/>
      <c r="BU568" s="204"/>
      <c r="BV568" s="204"/>
      <c r="BW568" s="204"/>
      <c r="BX568" s="204"/>
      <c r="BY568" s="204"/>
      <c r="BZ568" s="204"/>
      <c r="CA568" s="204"/>
      <c r="CB568" s="204"/>
      <c r="CC568" s="204"/>
      <c r="CD568" s="204"/>
      <c r="CE568" s="204"/>
      <c r="CF568" s="204"/>
      <c r="CG568" s="204"/>
      <c r="CH568" s="204"/>
      <c r="CI568" s="204"/>
      <c r="CJ568" s="204"/>
      <c r="CK568" s="204"/>
      <c r="CL568" s="204"/>
      <c r="CM568" s="204"/>
      <c r="CN568" s="204"/>
      <c r="CO568" s="204"/>
      <c r="CP568" s="204"/>
      <c r="CQ568" s="204"/>
      <c r="CR568" s="204"/>
      <c r="CS568" s="204"/>
      <c r="CT568" s="204"/>
      <c r="CU568" s="204"/>
      <c r="CV568" s="204"/>
      <c r="CW568" s="204"/>
      <c r="CX568" s="204"/>
      <c r="CY568" s="204"/>
      <c r="CZ568" s="204"/>
      <c r="DA568" s="204"/>
      <c r="DB568" s="204"/>
      <c r="DC568" s="204"/>
      <c r="DD568" s="204"/>
      <c r="DE568" s="204"/>
      <c r="DF568" s="204"/>
      <c r="DG568" s="204"/>
      <c r="DH568" s="204"/>
      <c r="DI568" s="204"/>
      <c r="DJ568" s="204"/>
      <c r="DK568" s="204"/>
      <c r="DL568" s="204"/>
      <c r="DM568" s="204"/>
      <c r="DN568" s="204"/>
      <c r="DO568" s="204"/>
      <c r="DP568" s="204"/>
      <c r="DQ568" s="204"/>
      <c r="DR568" s="204"/>
      <c r="DS568" s="204"/>
      <c r="DT568" s="204"/>
      <c r="DU568" s="204"/>
      <c r="DV568" s="204"/>
      <c r="DW568" s="204"/>
      <c r="DX568" s="204"/>
      <c r="DY568" s="204"/>
      <c r="DZ568" s="204"/>
      <c r="EA568" s="204"/>
      <c r="EB568" s="204"/>
      <c r="EC568" s="204"/>
      <c r="ED568" s="204"/>
      <c r="EE568" s="204"/>
      <c r="EF568" s="204"/>
      <c r="EG568" s="204"/>
      <c r="EH568" s="204"/>
      <c r="EI568" s="204"/>
      <c r="EJ568" s="204"/>
      <c r="EK568" s="204"/>
      <c r="EL568" s="204"/>
      <c r="EM568" s="204"/>
      <c r="EN568" s="204"/>
      <c r="EO568" s="204"/>
      <c r="EP568" s="204"/>
      <c r="EQ568" s="204"/>
      <c r="ER568" s="204"/>
      <c r="ES568" s="204"/>
      <c r="ET568" s="204"/>
      <c r="EU568" s="204"/>
      <c r="EV568" s="204"/>
      <c r="EW568" s="204"/>
      <c r="EX568" s="204"/>
      <c r="EY568" s="204"/>
      <c r="EZ568" s="204"/>
      <c r="FA568" s="204"/>
      <c r="FB568" s="204"/>
      <c r="FC568" s="204"/>
      <c r="FD568" s="204"/>
      <c r="FE568" s="204"/>
      <c r="FF568" s="204"/>
      <c r="FG568" s="204"/>
      <c r="FH568" s="204"/>
      <c r="FI568" s="204"/>
      <c r="FJ568" s="204"/>
      <c r="FK568" s="204"/>
      <c r="FL568" s="204"/>
      <c r="FM568" s="204"/>
      <c r="FN568" s="204"/>
      <c r="FO568" s="204"/>
      <c r="FP568" s="204"/>
      <c r="FQ568" s="204"/>
      <c r="FR568" s="204"/>
      <c r="FS568" s="204"/>
      <c r="FT568" s="204"/>
      <c r="FU568" s="204"/>
      <c r="FV568" s="204"/>
      <c r="FW568" s="204"/>
      <c r="FX568" s="204"/>
      <c r="FY568" s="204"/>
      <c r="FZ568" s="204"/>
      <c r="GA568" s="204"/>
      <c r="GB568" s="204"/>
      <c r="GC568" s="204"/>
      <c r="GD568" s="204"/>
      <c r="GE568" s="204"/>
      <c r="GF568" s="204"/>
      <c r="GG568" s="204"/>
      <c r="GH568" s="204"/>
      <c r="GI568" s="204"/>
      <c r="GJ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</row>
    <row r="569" customFormat="false" ht="12.75" hidden="false" customHeight="false" outlineLevel="1" collapsed="false">
      <c r="A569" s="123"/>
      <c r="B569" s="213"/>
      <c r="C569" s="213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4"/>
      <c r="AA569" s="204"/>
      <c r="AB569" s="204"/>
      <c r="AC569" s="204"/>
      <c r="AD569" s="204"/>
      <c r="AE569" s="204"/>
      <c r="AF569" s="204"/>
      <c r="AG569" s="204"/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  <c r="BI569" s="204"/>
      <c r="BJ569" s="204"/>
      <c r="BK569" s="204"/>
      <c r="BL569" s="204"/>
      <c r="BM569" s="204"/>
      <c r="BN569" s="204"/>
      <c r="BO569" s="204"/>
      <c r="BP569" s="204"/>
      <c r="BQ569" s="204"/>
      <c r="BR569" s="204"/>
      <c r="BS569" s="204"/>
      <c r="BT569" s="204"/>
      <c r="BU569" s="204"/>
      <c r="BV569" s="204"/>
      <c r="BW569" s="204"/>
      <c r="BX569" s="204"/>
      <c r="BY569" s="204"/>
      <c r="BZ569" s="204"/>
      <c r="CA569" s="204"/>
      <c r="CB569" s="204"/>
      <c r="CC569" s="204"/>
      <c r="CD569" s="204"/>
      <c r="CE569" s="204"/>
      <c r="CF569" s="204"/>
      <c r="CG569" s="204"/>
      <c r="CH569" s="204"/>
      <c r="CI569" s="204"/>
      <c r="CJ569" s="204"/>
      <c r="CK569" s="204"/>
      <c r="CL569" s="204"/>
      <c r="CM569" s="204"/>
      <c r="CN569" s="204"/>
      <c r="CO569" s="204"/>
      <c r="CP569" s="204"/>
      <c r="CQ569" s="204"/>
      <c r="CR569" s="204"/>
      <c r="CS569" s="204"/>
      <c r="CT569" s="204"/>
      <c r="CU569" s="204"/>
      <c r="CV569" s="204"/>
      <c r="CW569" s="204"/>
      <c r="CX569" s="204"/>
      <c r="CY569" s="204"/>
      <c r="CZ569" s="204"/>
      <c r="DA569" s="204"/>
      <c r="DB569" s="204"/>
      <c r="DC569" s="204"/>
      <c r="DD569" s="204"/>
      <c r="DE569" s="204"/>
      <c r="DF569" s="204"/>
      <c r="DG569" s="204"/>
      <c r="DH569" s="204"/>
      <c r="DI569" s="204"/>
      <c r="DJ569" s="204"/>
      <c r="DK569" s="204"/>
      <c r="DL569" s="204"/>
      <c r="DM569" s="204"/>
      <c r="DN569" s="204"/>
      <c r="DO569" s="204"/>
      <c r="DP569" s="204"/>
      <c r="DQ569" s="204"/>
      <c r="DR569" s="204"/>
      <c r="DS569" s="204"/>
      <c r="DT569" s="204"/>
      <c r="DU569" s="204"/>
      <c r="DV569" s="204"/>
      <c r="DW569" s="204"/>
      <c r="DX569" s="204"/>
      <c r="DY569" s="204"/>
      <c r="DZ569" s="204"/>
      <c r="EA569" s="204"/>
      <c r="EB569" s="204"/>
      <c r="EC569" s="204"/>
      <c r="ED569" s="204"/>
      <c r="EE569" s="204"/>
      <c r="EF569" s="204"/>
      <c r="EG569" s="204"/>
      <c r="EH569" s="204"/>
      <c r="EI569" s="204"/>
      <c r="EJ569" s="204"/>
      <c r="EK569" s="204"/>
      <c r="EL569" s="204"/>
      <c r="EM569" s="204"/>
      <c r="EN569" s="204"/>
      <c r="EO569" s="204"/>
      <c r="EP569" s="204"/>
      <c r="EQ569" s="204"/>
      <c r="ER569" s="204"/>
      <c r="ES569" s="204"/>
      <c r="ET569" s="204"/>
      <c r="EU569" s="204"/>
      <c r="EV569" s="204"/>
      <c r="EW569" s="204"/>
      <c r="EX569" s="204"/>
      <c r="EY569" s="204"/>
      <c r="EZ569" s="204"/>
      <c r="FA569" s="204"/>
      <c r="FB569" s="204"/>
      <c r="FC569" s="204"/>
      <c r="FD569" s="204"/>
      <c r="FE569" s="204"/>
      <c r="FF569" s="204"/>
      <c r="FG569" s="204"/>
      <c r="FH569" s="204"/>
      <c r="FI569" s="204"/>
      <c r="FJ569" s="204"/>
      <c r="FK569" s="204"/>
      <c r="FL569" s="204"/>
      <c r="FM569" s="204"/>
      <c r="FN569" s="204"/>
      <c r="FO569" s="204"/>
      <c r="FP569" s="204"/>
      <c r="FQ569" s="204"/>
      <c r="FR569" s="204"/>
      <c r="FS569" s="204"/>
      <c r="FT569" s="204"/>
      <c r="FU569" s="204"/>
      <c r="FV569" s="204"/>
      <c r="FW569" s="204"/>
      <c r="FX569" s="204"/>
      <c r="FY569" s="204"/>
      <c r="FZ569" s="204"/>
      <c r="GA569" s="204"/>
      <c r="GB569" s="204"/>
      <c r="GC569" s="204"/>
      <c r="GD569" s="204"/>
      <c r="GE569" s="204"/>
      <c r="GF569" s="204"/>
      <c r="GG569" s="204"/>
      <c r="GH569" s="204"/>
      <c r="GI569" s="204"/>
      <c r="GJ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</row>
    <row r="570" customFormat="false" ht="12.75" hidden="false" customHeight="false" outlineLevel="1" collapsed="false">
      <c r="A570" s="123"/>
      <c r="B570" s="213"/>
      <c r="C570" s="213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4"/>
      <c r="AA570" s="204"/>
      <c r="AB570" s="204"/>
      <c r="AC570" s="204"/>
      <c r="AD570" s="204"/>
      <c r="AE570" s="204"/>
      <c r="AF570" s="204"/>
      <c r="AG570" s="204"/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  <c r="BI570" s="204"/>
      <c r="BJ570" s="204"/>
      <c r="BK570" s="204"/>
      <c r="BL570" s="204"/>
      <c r="BM570" s="204"/>
      <c r="BN570" s="204"/>
      <c r="BO570" s="204"/>
      <c r="BP570" s="204"/>
      <c r="BQ570" s="204"/>
      <c r="BR570" s="204"/>
      <c r="BS570" s="204"/>
      <c r="BT570" s="204"/>
      <c r="BU570" s="204"/>
      <c r="BV570" s="204"/>
      <c r="BW570" s="204"/>
      <c r="BX570" s="204"/>
      <c r="BY570" s="204"/>
      <c r="BZ570" s="204"/>
      <c r="CA570" s="204"/>
      <c r="CB570" s="204"/>
      <c r="CC570" s="204"/>
      <c r="CD570" s="204"/>
      <c r="CE570" s="204"/>
      <c r="CF570" s="204"/>
      <c r="CG570" s="204"/>
      <c r="CH570" s="204"/>
      <c r="CI570" s="204"/>
      <c r="CJ570" s="204"/>
      <c r="CK570" s="204"/>
      <c r="CL570" s="204"/>
      <c r="CM570" s="204"/>
      <c r="CN570" s="204"/>
      <c r="CO570" s="204"/>
      <c r="CP570" s="204"/>
      <c r="CQ570" s="204"/>
      <c r="CR570" s="204"/>
      <c r="CS570" s="204"/>
      <c r="CT570" s="204"/>
      <c r="CU570" s="204"/>
      <c r="CV570" s="204"/>
      <c r="CW570" s="204"/>
      <c r="CX570" s="204"/>
      <c r="CY570" s="204"/>
      <c r="CZ570" s="204"/>
      <c r="DA570" s="204"/>
      <c r="DB570" s="204"/>
      <c r="DC570" s="204"/>
      <c r="DD570" s="204"/>
      <c r="DE570" s="204"/>
      <c r="DF570" s="204"/>
      <c r="DG570" s="204"/>
      <c r="DH570" s="204"/>
      <c r="DI570" s="204"/>
      <c r="DJ570" s="204"/>
      <c r="DK570" s="204"/>
      <c r="DL570" s="204"/>
      <c r="DM570" s="204"/>
      <c r="DN570" s="204"/>
      <c r="DO570" s="204"/>
      <c r="DP570" s="204"/>
      <c r="DQ570" s="204"/>
      <c r="DR570" s="204"/>
      <c r="DS570" s="204"/>
      <c r="DT570" s="204"/>
      <c r="DU570" s="204"/>
      <c r="DV570" s="204"/>
      <c r="DW570" s="204"/>
      <c r="DX570" s="204"/>
      <c r="DY570" s="204"/>
      <c r="DZ570" s="204"/>
      <c r="EA570" s="204"/>
      <c r="EB570" s="204"/>
      <c r="EC570" s="204"/>
      <c r="ED570" s="204"/>
      <c r="EE570" s="204"/>
      <c r="EF570" s="204"/>
      <c r="EG570" s="204"/>
      <c r="EH570" s="204"/>
      <c r="EI570" s="204"/>
      <c r="EJ570" s="204"/>
      <c r="EK570" s="204"/>
      <c r="EL570" s="204"/>
      <c r="EM570" s="204"/>
      <c r="EN570" s="204"/>
      <c r="EO570" s="204"/>
      <c r="EP570" s="204"/>
      <c r="EQ570" s="204"/>
      <c r="ER570" s="204"/>
      <c r="ES570" s="204"/>
      <c r="ET570" s="204"/>
      <c r="EU570" s="204"/>
      <c r="EV570" s="204"/>
      <c r="EW570" s="204"/>
      <c r="EX570" s="204"/>
      <c r="EY570" s="204"/>
      <c r="EZ570" s="204"/>
      <c r="FA570" s="204"/>
      <c r="FB570" s="204"/>
      <c r="FC570" s="204"/>
      <c r="FD570" s="204"/>
      <c r="FE570" s="204"/>
      <c r="FF570" s="204"/>
      <c r="FG570" s="204"/>
      <c r="FH570" s="204"/>
      <c r="FI570" s="204"/>
      <c r="FJ570" s="204"/>
      <c r="FK570" s="204"/>
      <c r="FL570" s="204"/>
      <c r="FM570" s="204"/>
      <c r="FN570" s="204"/>
      <c r="FO570" s="204"/>
      <c r="FP570" s="204"/>
      <c r="FQ570" s="204"/>
      <c r="FR570" s="204"/>
      <c r="FS570" s="204"/>
      <c r="FT570" s="204"/>
      <c r="FU570" s="204"/>
      <c r="FV570" s="204"/>
      <c r="FW570" s="204"/>
      <c r="FX570" s="204"/>
      <c r="FY570" s="204"/>
      <c r="FZ570" s="204"/>
      <c r="GA570" s="204"/>
      <c r="GB570" s="204"/>
      <c r="GC570" s="204"/>
      <c r="GD570" s="204"/>
      <c r="GE570" s="204"/>
      <c r="GF570" s="204"/>
      <c r="GG570" s="204"/>
      <c r="GH570" s="204"/>
      <c r="GI570" s="204"/>
      <c r="GJ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</row>
    <row r="571" customFormat="false" ht="12.75" hidden="false" customHeight="false" outlineLevel="1" collapsed="false">
      <c r="A571" s="123"/>
      <c r="B571" s="213"/>
      <c r="C571" s="213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04"/>
      <c r="BN571" s="204"/>
      <c r="BO571" s="204"/>
      <c r="BP571" s="204"/>
      <c r="BQ571" s="204"/>
      <c r="BR571" s="204"/>
      <c r="BS571" s="204"/>
      <c r="BT571" s="204"/>
      <c r="BU571" s="204"/>
      <c r="BV571" s="204"/>
      <c r="BW571" s="204"/>
      <c r="BX571" s="204"/>
      <c r="BY571" s="204"/>
      <c r="BZ571" s="204"/>
      <c r="CA571" s="204"/>
      <c r="CB571" s="204"/>
      <c r="CC571" s="204"/>
      <c r="CD571" s="204"/>
      <c r="CE571" s="204"/>
      <c r="CF571" s="204"/>
      <c r="CG571" s="204"/>
      <c r="CH571" s="204"/>
      <c r="CI571" s="204"/>
      <c r="CJ571" s="204"/>
      <c r="CK571" s="204"/>
      <c r="CL571" s="204"/>
      <c r="CM571" s="204"/>
      <c r="CN571" s="204"/>
      <c r="CO571" s="204"/>
      <c r="CP571" s="204"/>
      <c r="CQ571" s="204"/>
      <c r="CR571" s="204"/>
      <c r="CS571" s="204"/>
      <c r="CT571" s="204"/>
      <c r="CU571" s="204"/>
      <c r="CV571" s="204"/>
      <c r="CW571" s="204"/>
      <c r="CX571" s="204"/>
      <c r="CY571" s="204"/>
      <c r="CZ571" s="204"/>
      <c r="DA571" s="204"/>
      <c r="DB571" s="204"/>
      <c r="DC571" s="204"/>
      <c r="DD571" s="204"/>
      <c r="DE571" s="204"/>
      <c r="DF571" s="204"/>
      <c r="DG571" s="204"/>
      <c r="DH571" s="204"/>
      <c r="DI571" s="204"/>
      <c r="DJ571" s="204"/>
      <c r="DK571" s="204"/>
      <c r="DL571" s="204"/>
      <c r="DM571" s="204"/>
      <c r="DN571" s="204"/>
      <c r="DO571" s="204"/>
      <c r="DP571" s="204"/>
      <c r="DQ571" s="204"/>
      <c r="DR571" s="204"/>
      <c r="DS571" s="204"/>
      <c r="DT571" s="204"/>
      <c r="DU571" s="204"/>
      <c r="DV571" s="204"/>
      <c r="DW571" s="204"/>
      <c r="DX571" s="204"/>
      <c r="DY571" s="204"/>
      <c r="DZ571" s="204"/>
      <c r="EA571" s="204"/>
      <c r="EB571" s="204"/>
      <c r="EC571" s="204"/>
      <c r="ED571" s="204"/>
      <c r="EE571" s="204"/>
      <c r="EF571" s="204"/>
      <c r="EG571" s="204"/>
      <c r="EH571" s="204"/>
      <c r="EI571" s="204"/>
      <c r="EJ571" s="204"/>
      <c r="EK571" s="204"/>
      <c r="EL571" s="204"/>
      <c r="EM571" s="204"/>
      <c r="EN571" s="204"/>
      <c r="EO571" s="204"/>
      <c r="EP571" s="204"/>
      <c r="EQ571" s="204"/>
      <c r="ER571" s="204"/>
      <c r="ES571" s="204"/>
      <c r="ET571" s="204"/>
      <c r="EU571" s="204"/>
      <c r="EV571" s="204"/>
      <c r="EW571" s="204"/>
      <c r="EX571" s="204"/>
      <c r="EY571" s="204"/>
      <c r="EZ571" s="204"/>
      <c r="FA571" s="204"/>
      <c r="FB571" s="204"/>
      <c r="FC571" s="204"/>
      <c r="FD571" s="204"/>
      <c r="FE571" s="204"/>
      <c r="FF571" s="204"/>
      <c r="FG571" s="204"/>
      <c r="FH571" s="204"/>
      <c r="FI571" s="204"/>
      <c r="FJ571" s="204"/>
      <c r="FK571" s="204"/>
      <c r="FL571" s="204"/>
      <c r="FM571" s="204"/>
      <c r="FN571" s="204"/>
      <c r="FO571" s="204"/>
      <c r="FP571" s="204"/>
      <c r="FQ571" s="204"/>
      <c r="FR571" s="204"/>
      <c r="FS571" s="204"/>
      <c r="FT571" s="204"/>
      <c r="FU571" s="204"/>
      <c r="FV571" s="204"/>
      <c r="FW571" s="204"/>
      <c r="FX571" s="204"/>
      <c r="FY571" s="204"/>
      <c r="FZ571" s="204"/>
      <c r="GA571" s="204"/>
      <c r="GB571" s="204"/>
      <c r="GC571" s="204"/>
      <c r="GD571" s="204"/>
      <c r="GE571" s="204"/>
      <c r="GF571" s="204"/>
      <c r="GG571" s="204"/>
      <c r="GH571" s="204"/>
      <c r="GI571" s="204"/>
      <c r="GJ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</row>
    <row r="572" customFormat="false" ht="12.75" hidden="false" customHeight="false" outlineLevel="1" collapsed="false">
      <c r="A572" s="123"/>
      <c r="B572" s="213"/>
      <c r="C572" s="213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4"/>
      <c r="BP572" s="204"/>
      <c r="BQ572" s="204"/>
      <c r="BR572" s="204"/>
      <c r="BS572" s="204"/>
      <c r="BT572" s="204"/>
      <c r="BU572" s="204"/>
      <c r="BV572" s="204"/>
      <c r="BW572" s="204"/>
      <c r="BX572" s="204"/>
      <c r="BY572" s="204"/>
      <c r="BZ572" s="204"/>
      <c r="CA572" s="204"/>
      <c r="CB572" s="204"/>
      <c r="CC572" s="204"/>
      <c r="CD572" s="204"/>
      <c r="CE572" s="204"/>
      <c r="CF572" s="204"/>
      <c r="CG572" s="204"/>
      <c r="CH572" s="204"/>
      <c r="CI572" s="204"/>
      <c r="CJ572" s="204"/>
      <c r="CK572" s="204"/>
      <c r="CL572" s="204"/>
      <c r="CM572" s="204"/>
      <c r="CN572" s="204"/>
      <c r="CO572" s="204"/>
      <c r="CP572" s="204"/>
      <c r="CQ572" s="204"/>
      <c r="CR572" s="204"/>
      <c r="CS572" s="204"/>
      <c r="CT572" s="204"/>
      <c r="CU572" s="204"/>
      <c r="CV572" s="204"/>
      <c r="CW572" s="204"/>
      <c r="CX572" s="204"/>
      <c r="CY572" s="204"/>
      <c r="CZ572" s="204"/>
      <c r="DA572" s="204"/>
      <c r="DB572" s="204"/>
      <c r="DC572" s="204"/>
      <c r="DD572" s="204"/>
      <c r="DE572" s="204"/>
      <c r="DF572" s="204"/>
      <c r="DG572" s="204"/>
      <c r="DH572" s="204"/>
      <c r="DI572" s="204"/>
      <c r="DJ572" s="204"/>
      <c r="DK572" s="204"/>
      <c r="DL572" s="204"/>
      <c r="DM572" s="204"/>
      <c r="DN572" s="204"/>
      <c r="DO572" s="204"/>
      <c r="DP572" s="204"/>
      <c r="DQ572" s="204"/>
      <c r="DR572" s="204"/>
      <c r="DS572" s="204"/>
      <c r="DT572" s="204"/>
      <c r="DU572" s="204"/>
      <c r="DV572" s="204"/>
      <c r="DW572" s="204"/>
      <c r="DX572" s="204"/>
      <c r="DY572" s="204"/>
      <c r="DZ572" s="204"/>
      <c r="EA572" s="204"/>
      <c r="EB572" s="204"/>
      <c r="EC572" s="204"/>
      <c r="ED572" s="204"/>
      <c r="EE572" s="204"/>
      <c r="EF572" s="204"/>
      <c r="EG572" s="204"/>
      <c r="EH572" s="204"/>
      <c r="EI572" s="204"/>
      <c r="EJ572" s="204"/>
      <c r="EK572" s="204"/>
      <c r="EL572" s="204"/>
      <c r="EM572" s="204"/>
      <c r="EN572" s="204"/>
      <c r="EO572" s="204"/>
      <c r="EP572" s="204"/>
      <c r="EQ572" s="204"/>
      <c r="ER572" s="204"/>
      <c r="ES572" s="204"/>
      <c r="ET572" s="204"/>
      <c r="EU572" s="204"/>
      <c r="EV572" s="204"/>
      <c r="EW572" s="204"/>
      <c r="EX572" s="204"/>
      <c r="EY572" s="204"/>
      <c r="EZ572" s="204"/>
      <c r="FA572" s="204"/>
      <c r="FB572" s="204"/>
      <c r="FC572" s="204"/>
      <c r="FD572" s="204"/>
      <c r="FE572" s="204"/>
      <c r="FF572" s="204"/>
      <c r="FG572" s="204"/>
      <c r="FH572" s="204"/>
      <c r="FI572" s="204"/>
      <c r="FJ572" s="204"/>
      <c r="FK572" s="204"/>
      <c r="FL572" s="204"/>
      <c r="FM572" s="204"/>
      <c r="FN572" s="204"/>
      <c r="FO572" s="204"/>
      <c r="FP572" s="204"/>
      <c r="FQ572" s="204"/>
      <c r="FR572" s="204"/>
      <c r="FS572" s="204"/>
      <c r="FT572" s="204"/>
      <c r="FU572" s="204"/>
      <c r="FV572" s="204"/>
      <c r="FW572" s="204"/>
      <c r="FX572" s="204"/>
      <c r="FY572" s="204"/>
      <c r="FZ572" s="204"/>
      <c r="GA572" s="204"/>
      <c r="GB572" s="204"/>
      <c r="GC572" s="204"/>
      <c r="GD572" s="204"/>
      <c r="GE572" s="204"/>
      <c r="GF572" s="204"/>
      <c r="GG572" s="204"/>
      <c r="GH572" s="204"/>
      <c r="GI572" s="204"/>
      <c r="GJ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</row>
    <row r="573" customFormat="false" ht="12.75" hidden="false" customHeight="false" outlineLevel="1" collapsed="false">
      <c r="A573" s="112"/>
      <c r="B573" s="213"/>
      <c r="C573" s="213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04"/>
      <c r="BN573" s="204"/>
      <c r="BO573" s="204"/>
      <c r="BP573" s="204"/>
      <c r="BQ573" s="204"/>
      <c r="BR573" s="204"/>
      <c r="BS573" s="204"/>
      <c r="BT573" s="204"/>
      <c r="BU573" s="204"/>
      <c r="BV573" s="204"/>
      <c r="BW573" s="204"/>
      <c r="BX573" s="204"/>
      <c r="BY573" s="204"/>
      <c r="BZ573" s="204"/>
      <c r="CA573" s="204"/>
      <c r="CB573" s="204"/>
      <c r="CC573" s="204"/>
      <c r="CD573" s="204"/>
      <c r="CE573" s="204"/>
      <c r="CF573" s="204"/>
      <c r="CG573" s="204"/>
      <c r="CH573" s="204"/>
      <c r="CI573" s="204"/>
      <c r="CJ573" s="204"/>
      <c r="CK573" s="204"/>
      <c r="CL573" s="204"/>
      <c r="CM573" s="204"/>
      <c r="CN573" s="204"/>
      <c r="CO573" s="204"/>
      <c r="CP573" s="204"/>
      <c r="CQ573" s="204"/>
      <c r="CR573" s="204"/>
      <c r="CS573" s="204"/>
      <c r="CT573" s="204"/>
      <c r="CU573" s="204"/>
      <c r="CV573" s="204"/>
      <c r="CW573" s="204"/>
      <c r="CX573" s="204"/>
      <c r="CY573" s="204"/>
      <c r="CZ573" s="204"/>
      <c r="DA573" s="204"/>
      <c r="DB573" s="204"/>
      <c r="DC573" s="204"/>
      <c r="DD573" s="204"/>
      <c r="DE573" s="204"/>
      <c r="DF573" s="204"/>
      <c r="DG573" s="204"/>
      <c r="DH573" s="204"/>
      <c r="DI573" s="204"/>
      <c r="DJ573" s="204"/>
      <c r="DK573" s="204"/>
      <c r="DL573" s="204"/>
      <c r="DM573" s="204"/>
      <c r="DN573" s="204"/>
      <c r="DO573" s="204"/>
      <c r="DP573" s="204"/>
      <c r="DQ573" s="204"/>
      <c r="DR573" s="204"/>
      <c r="DS573" s="204"/>
      <c r="DT573" s="204"/>
      <c r="DU573" s="204"/>
      <c r="DV573" s="204"/>
      <c r="DW573" s="204"/>
      <c r="DX573" s="204"/>
      <c r="DY573" s="204"/>
      <c r="DZ573" s="204"/>
      <c r="EA573" s="204"/>
      <c r="EB573" s="204"/>
      <c r="EC573" s="204"/>
      <c r="ED573" s="204"/>
      <c r="EE573" s="204"/>
      <c r="EF573" s="204"/>
      <c r="EG573" s="204"/>
      <c r="EH573" s="204"/>
      <c r="EI573" s="204"/>
      <c r="EJ573" s="204"/>
      <c r="EK573" s="204"/>
      <c r="EL573" s="204"/>
      <c r="EM573" s="204"/>
      <c r="EN573" s="204"/>
      <c r="EO573" s="204"/>
      <c r="EP573" s="204"/>
      <c r="EQ573" s="204"/>
      <c r="ER573" s="204"/>
      <c r="ES573" s="204"/>
      <c r="ET573" s="204"/>
      <c r="EU573" s="204"/>
      <c r="EV573" s="204"/>
      <c r="EW573" s="204"/>
      <c r="EX573" s="204"/>
      <c r="EY573" s="204"/>
      <c r="EZ573" s="204"/>
      <c r="FA573" s="204"/>
      <c r="FB573" s="204"/>
      <c r="FC573" s="204"/>
      <c r="FD573" s="204"/>
      <c r="FE573" s="204"/>
      <c r="FF573" s="204"/>
      <c r="FG573" s="204"/>
      <c r="FH573" s="204"/>
      <c r="FI573" s="204"/>
      <c r="FJ573" s="204"/>
      <c r="FK573" s="204"/>
      <c r="FL573" s="204"/>
      <c r="FM573" s="204"/>
      <c r="FN573" s="204"/>
      <c r="FO573" s="204"/>
      <c r="FP573" s="204"/>
      <c r="FQ573" s="204"/>
      <c r="FR573" s="204"/>
      <c r="FS573" s="204"/>
      <c r="FT573" s="204"/>
      <c r="FU573" s="204"/>
      <c r="FV573" s="204"/>
      <c r="FW573" s="204"/>
      <c r="FX573" s="204"/>
      <c r="FY573" s="204"/>
      <c r="FZ573" s="204"/>
      <c r="GA573" s="204"/>
      <c r="GB573" s="204"/>
      <c r="GC573" s="204"/>
      <c r="GD573" s="204"/>
      <c r="GE573" s="204"/>
      <c r="GF573" s="204"/>
      <c r="GG573" s="204"/>
      <c r="GH573" s="204"/>
      <c r="GI573" s="204"/>
      <c r="GJ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</row>
    <row r="574" customFormat="false" ht="12.75" hidden="false" customHeight="false" outlineLevel="1" collapsed="false">
      <c r="A574" s="112"/>
      <c r="B574" s="213"/>
      <c r="C574" s="213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04"/>
      <c r="BN574" s="204"/>
      <c r="BO574" s="204"/>
      <c r="BP574" s="204"/>
      <c r="BQ574" s="204"/>
      <c r="BR574" s="204"/>
      <c r="BS574" s="204"/>
      <c r="BT574" s="204"/>
      <c r="BU574" s="204"/>
      <c r="BV574" s="204"/>
      <c r="BW574" s="204"/>
      <c r="BX574" s="204"/>
      <c r="BY574" s="204"/>
      <c r="BZ574" s="204"/>
      <c r="CA574" s="204"/>
      <c r="CB574" s="204"/>
      <c r="CC574" s="204"/>
      <c r="CD574" s="204"/>
      <c r="CE574" s="204"/>
      <c r="CF574" s="204"/>
      <c r="CG574" s="204"/>
      <c r="CH574" s="204"/>
      <c r="CI574" s="204"/>
      <c r="CJ574" s="204"/>
      <c r="CK574" s="204"/>
      <c r="CL574" s="204"/>
      <c r="CM574" s="204"/>
      <c r="CN574" s="204"/>
      <c r="CO574" s="204"/>
      <c r="CP574" s="204"/>
      <c r="CQ574" s="204"/>
      <c r="CR574" s="204"/>
      <c r="CS574" s="204"/>
      <c r="CT574" s="204"/>
      <c r="CU574" s="204"/>
      <c r="CV574" s="204"/>
      <c r="CW574" s="204"/>
      <c r="CX574" s="204"/>
      <c r="CY574" s="204"/>
      <c r="CZ574" s="204"/>
      <c r="DA574" s="204"/>
      <c r="DB574" s="204"/>
      <c r="DC574" s="204"/>
      <c r="DD574" s="204"/>
      <c r="DE574" s="204"/>
      <c r="DF574" s="204"/>
      <c r="DG574" s="204"/>
      <c r="DH574" s="204"/>
      <c r="DI574" s="204"/>
      <c r="DJ574" s="204"/>
      <c r="DK574" s="204"/>
      <c r="DL574" s="204"/>
      <c r="DM574" s="204"/>
      <c r="DN574" s="204"/>
      <c r="DO574" s="204"/>
      <c r="DP574" s="204"/>
      <c r="DQ574" s="204"/>
      <c r="DR574" s="204"/>
      <c r="DS574" s="204"/>
      <c r="DT574" s="204"/>
      <c r="DU574" s="204"/>
      <c r="DV574" s="204"/>
      <c r="DW574" s="204"/>
      <c r="DX574" s="204"/>
      <c r="DY574" s="204"/>
      <c r="DZ574" s="204"/>
      <c r="EA574" s="204"/>
      <c r="EB574" s="204"/>
      <c r="EC574" s="204"/>
      <c r="ED574" s="204"/>
      <c r="EE574" s="204"/>
      <c r="EF574" s="204"/>
      <c r="EG574" s="204"/>
      <c r="EH574" s="204"/>
      <c r="EI574" s="204"/>
      <c r="EJ574" s="204"/>
      <c r="EK574" s="204"/>
      <c r="EL574" s="204"/>
      <c r="EM574" s="204"/>
      <c r="EN574" s="204"/>
      <c r="EO574" s="204"/>
      <c r="EP574" s="204"/>
      <c r="EQ574" s="204"/>
      <c r="ER574" s="204"/>
      <c r="ES574" s="204"/>
      <c r="ET574" s="204"/>
      <c r="EU574" s="204"/>
      <c r="EV574" s="204"/>
      <c r="EW574" s="204"/>
      <c r="EX574" s="204"/>
      <c r="EY574" s="204"/>
      <c r="EZ574" s="204"/>
      <c r="FA574" s="204"/>
      <c r="FB574" s="204"/>
      <c r="FC574" s="204"/>
      <c r="FD574" s="204"/>
      <c r="FE574" s="204"/>
      <c r="FF574" s="204"/>
      <c r="FG574" s="204"/>
      <c r="FH574" s="204"/>
      <c r="FI574" s="204"/>
      <c r="FJ574" s="204"/>
      <c r="FK574" s="204"/>
      <c r="FL574" s="204"/>
      <c r="FM574" s="204"/>
      <c r="FN574" s="204"/>
      <c r="FO574" s="204"/>
      <c r="FP574" s="204"/>
      <c r="FQ574" s="204"/>
      <c r="FR574" s="204"/>
      <c r="FS574" s="204"/>
      <c r="FT574" s="204"/>
      <c r="FU574" s="204"/>
      <c r="FV574" s="204"/>
      <c r="FW574" s="204"/>
      <c r="FX574" s="204"/>
      <c r="FY574" s="204"/>
      <c r="FZ574" s="204"/>
      <c r="GA574" s="204"/>
      <c r="GB574" s="204"/>
      <c r="GC574" s="204"/>
      <c r="GD574" s="204"/>
      <c r="GE574" s="204"/>
      <c r="GF574" s="204"/>
      <c r="GG574" s="204"/>
      <c r="GH574" s="204"/>
      <c r="GI574" s="204"/>
      <c r="GJ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</row>
    <row r="575" customFormat="false" ht="12.75" hidden="false" customHeight="false" outlineLevel="1" collapsed="false">
      <c r="A575" s="123"/>
      <c r="B575" s="213"/>
      <c r="C575" s="213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4"/>
      <c r="BN575" s="204"/>
      <c r="BO575" s="204"/>
      <c r="BP575" s="204"/>
      <c r="BQ575" s="204"/>
      <c r="BR575" s="204"/>
      <c r="BS575" s="204"/>
      <c r="BT575" s="204"/>
      <c r="BU575" s="204"/>
      <c r="BV575" s="204"/>
      <c r="BW575" s="204"/>
      <c r="BX575" s="204"/>
      <c r="BY575" s="204"/>
      <c r="BZ575" s="204"/>
      <c r="CA575" s="204"/>
      <c r="CB575" s="204"/>
      <c r="CC575" s="204"/>
      <c r="CD575" s="204"/>
      <c r="CE575" s="204"/>
      <c r="CF575" s="204"/>
      <c r="CG575" s="204"/>
      <c r="CH575" s="204"/>
      <c r="CI575" s="204"/>
      <c r="CJ575" s="204"/>
      <c r="CK575" s="204"/>
      <c r="CL575" s="204"/>
      <c r="CM575" s="204"/>
      <c r="CN575" s="204"/>
      <c r="CO575" s="204"/>
      <c r="CP575" s="204"/>
      <c r="CQ575" s="204"/>
      <c r="CR575" s="204"/>
      <c r="CS575" s="204"/>
      <c r="CT575" s="204"/>
      <c r="CU575" s="204"/>
      <c r="CV575" s="204"/>
      <c r="CW575" s="204"/>
      <c r="CX575" s="204"/>
      <c r="CY575" s="204"/>
      <c r="CZ575" s="204"/>
      <c r="DA575" s="204"/>
      <c r="DB575" s="204"/>
      <c r="DC575" s="204"/>
      <c r="DD575" s="204"/>
      <c r="DE575" s="204"/>
      <c r="DF575" s="204"/>
      <c r="DG575" s="204"/>
      <c r="DH575" s="204"/>
      <c r="DI575" s="204"/>
      <c r="DJ575" s="204"/>
      <c r="DK575" s="204"/>
      <c r="DL575" s="204"/>
      <c r="DM575" s="204"/>
      <c r="DN575" s="204"/>
      <c r="DO575" s="204"/>
      <c r="DP575" s="204"/>
      <c r="DQ575" s="204"/>
      <c r="DR575" s="204"/>
      <c r="DS575" s="204"/>
      <c r="DT575" s="204"/>
      <c r="DU575" s="204"/>
      <c r="DV575" s="204"/>
      <c r="DW575" s="204"/>
      <c r="DX575" s="204"/>
      <c r="DY575" s="204"/>
      <c r="DZ575" s="204"/>
      <c r="EA575" s="204"/>
      <c r="EB575" s="204"/>
      <c r="EC575" s="204"/>
      <c r="ED575" s="204"/>
      <c r="EE575" s="204"/>
      <c r="EF575" s="204"/>
      <c r="EG575" s="204"/>
      <c r="EH575" s="204"/>
      <c r="EI575" s="204"/>
      <c r="EJ575" s="204"/>
      <c r="EK575" s="204"/>
      <c r="EL575" s="204"/>
      <c r="EM575" s="204"/>
      <c r="EN575" s="204"/>
      <c r="EO575" s="204"/>
      <c r="EP575" s="204"/>
      <c r="EQ575" s="204"/>
      <c r="ER575" s="204"/>
      <c r="ES575" s="204"/>
      <c r="ET575" s="204"/>
      <c r="EU575" s="204"/>
      <c r="EV575" s="204"/>
      <c r="EW575" s="204"/>
      <c r="EX575" s="204"/>
      <c r="EY575" s="204"/>
      <c r="EZ575" s="204"/>
      <c r="FA575" s="204"/>
      <c r="FB575" s="204"/>
      <c r="FC575" s="204"/>
      <c r="FD575" s="204"/>
      <c r="FE575" s="204"/>
      <c r="FF575" s="204"/>
      <c r="FG575" s="204"/>
      <c r="FH575" s="204"/>
      <c r="FI575" s="204"/>
      <c r="FJ575" s="204"/>
      <c r="FK575" s="204"/>
      <c r="FL575" s="204"/>
      <c r="FM575" s="204"/>
      <c r="FN575" s="204"/>
      <c r="FO575" s="204"/>
      <c r="FP575" s="204"/>
      <c r="FQ575" s="204"/>
      <c r="FR575" s="204"/>
      <c r="FS575" s="204"/>
      <c r="FT575" s="204"/>
      <c r="FU575" s="204"/>
      <c r="FV575" s="204"/>
      <c r="FW575" s="204"/>
      <c r="FX575" s="204"/>
      <c r="FY575" s="204"/>
      <c r="FZ575" s="204"/>
      <c r="GA575" s="204"/>
      <c r="GB575" s="204"/>
      <c r="GC575" s="204"/>
      <c r="GD575" s="204"/>
      <c r="GE575" s="204"/>
      <c r="GF575" s="204"/>
      <c r="GG575" s="204"/>
      <c r="GH575" s="204"/>
      <c r="GI575" s="204"/>
      <c r="GJ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</row>
    <row r="576" customFormat="false" ht="12.75" hidden="false" customHeight="false" outlineLevel="1" collapsed="false">
      <c r="A576" s="112"/>
      <c r="B576" s="213"/>
      <c r="C576" s="213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214"/>
      <c r="P576" s="214"/>
      <c r="Q576" s="214"/>
      <c r="R576" s="214"/>
      <c r="S576" s="214"/>
      <c r="T576" s="214"/>
      <c r="U576" s="214"/>
      <c r="V576" s="214"/>
      <c r="W576" s="214"/>
      <c r="X576" s="214"/>
      <c r="Y576" s="214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4"/>
      <c r="BN576" s="204"/>
      <c r="BO576" s="204"/>
      <c r="BP576" s="204"/>
      <c r="BQ576" s="204"/>
      <c r="BR576" s="204"/>
      <c r="BS576" s="204"/>
      <c r="BT576" s="204"/>
      <c r="BU576" s="204"/>
      <c r="BV576" s="204"/>
      <c r="BW576" s="204"/>
      <c r="BX576" s="204"/>
      <c r="BY576" s="204"/>
      <c r="BZ576" s="204"/>
      <c r="CA576" s="204"/>
      <c r="CB576" s="204"/>
      <c r="CC576" s="204"/>
      <c r="CD576" s="204"/>
      <c r="CE576" s="204"/>
      <c r="CF576" s="204"/>
      <c r="CG576" s="204"/>
      <c r="CH576" s="204"/>
      <c r="CI576" s="204"/>
      <c r="CJ576" s="204"/>
      <c r="CK576" s="204"/>
      <c r="CL576" s="204"/>
      <c r="CM576" s="204"/>
      <c r="CN576" s="204"/>
      <c r="CO576" s="204"/>
      <c r="CP576" s="204"/>
      <c r="CQ576" s="204"/>
      <c r="CR576" s="204"/>
      <c r="CS576" s="204"/>
      <c r="CT576" s="204"/>
      <c r="CU576" s="204"/>
      <c r="CV576" s="204"/>
      <c r="CW576" s="204"/>
      <c r="CX576" s="204"/>
      <c r="CY576" s="204"/>
      <c r="CZ576" s="204"/>
      <c r="DA576" s="204"/>
      <c r="DB576" s="204"/>
      <c r="DC576" s="204"/>
      <c r="DD576" s="204"/>
      <c r="DE576" s="204"/>
      <c r="DF576" s="204"/>
      <c r="DG576" s="204"/>
      <c r="DH576" s="204"/>
      <c r="DI576" s="204"/>
      <c r="DJ576" s="204"/>
      <c r="DK576" s="204"/>
      <c r="DL576" s="204"/>
      <c r="DM576" s="204"/>
      <c r="DN576" s="204"/>
      <c r="DO576" s="204"/>
      <c r="DP576" s="204"/>
      <c r="DQ576" s="204"/>
      <c r="DR576" s="204"/>
      <c r="DS576" s="204"/>
      <c r="DT576" s="204"/>
      <c r="DU576" s="204"/>
      <c r="DV576" s="204"/>
      <c r="DW576" s="204"/>
      <c r="DX576" s="204"/>
      <c r="DY576" s="204"/>
      <c r="DZ576" s="204"/>
      <c r="EA576" s="204"/>
      <c r="EB576" s="204"/>
      <c r="EC576" s="204"/>
      <c r="ED576" s="204"/>
      <c r="EE576" s="204"/>
      <c r="EF576" s="204"/>
      <c r="EG576" s="204"/>
      <c r="EH576" s="204"/>
      <c r="EI576" s="204"/>
      <c r="EJ576" s="204"/>
      <c r="EK576" s="204"/>
      <c r="EL576" s="204"/>
      <c r="EM576" s="204"/>
      <c r="EN576" s="204"/>
      <c r="EO576" s="204"/>
      <c r="EP576" s="204"/>
      <c r="EQ576" s="204"/>
      <c r="ER576" s="204"/>
      <c r="ES576" s="204"/>
      <c r="ET576" s="204"/>
      <c r="EU576" s="204"/>
      <c r="EV576" s="204"/>
      <c r="EW576" s="204"/>
      <c r="EX576" s="204"/>
      <c r="EY576" s="204"/>
      <c r="EZ576" s="204"/>
      <c r="FA576" s="204"/>
      <c r="FB576" s="204"/>
      <c r="FC576" s="204"/>
      <c r="FD576" s="204"/>
      <c r="FE576" s="204"/>
      <c r="FF576" s="204"/>
      <c r="FG576" s="204"/>
      <c r="FH576" s="204"/>
      <c r="FI576" s="204"/>
      <c r="FJ576" s="204"/>
      <c r="FK576" s="204"/>
      <c r="FL576" s="204"/>
      <c r="FM576" s="204"/>
      <c r="FN576" s="204"/>
      <c r="FO576" s="204"/>
      <c r="FP576" s="204"/>
      <c r="FQ576" s="204"/>
      <c r="FR576" s="204"/>
      <c r="FS576" s="204"/>
      <c r="FT576" s="204"/>
      <c r="FU576" s="204"/>
      <c r="FV576" s="204"/>
      <c r="FW576" s="204"/>
      <c r="FX576" s="204"/>
      <c r="FY576" s="204"/>
      <c r="FZ576" s="204"/>
      <c r="GA576" s="204"/>
      <c r="GB576" s="204"/>
      <c r="GC576" s="204"/>
      <c r="GD576" s="204"/>
      <c r="GE576" s="204"/>
      <c r="GF576" s="204"/>
      <c r="GG576" s="204"/>
      <c r="GH576" s="204"/>
      <c r="GI576" s="204"/>
      <c r="GJ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</row>
    <row r="577" customFormat="false" ht="12.75" hidden="false" customHeight="false" outlineLevel="1" collapsed="false">
      <c r="A577" s="112"/>
      <c r="B577" s="215"/>
      <c r="C577" s="215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4"/>
      <c r="BN577" s="204"/>
      <c r="BO577" s="204"/>
      <c r="BP577" s="204"/>
      <c r="BQ577" s="204"/>
      <c r="BR577" s="204"/>
      <c r="BS577" s="204"/>
      <c r="BT577" s="204"/>
      <c r="BU577" s="204"/>
      <c r="BV577" s="204"/>
      <c r="BW577" s="204"/>
      <c r="BX577" s="204"/>
      <c r="BY577" s="204"/>
      <c r="BZ577" s="204"/>
      <c r="CA577" s="204"/>
      <c r="CB577" s="204"/>
      <c r="CC577" s="204"/>
      <c r="CD577" s="204"/>
      <c r="CE577" s="204"/>
      <c r="CF577" s="204"/>
      <c r="CG577" s="204"/>
      <c r="CH577" s="204"/>
      <c r="CI577" s="204"/>
      <c r="CJ577" s="204"/>
      <c r="CK577" s="204"/>
      <c r="CL577" s="204"/>
      <c r="CM577" s="204"/>
      <c r="CN577" s="204"/>
      <c r="CO577" s="204"/>
      <c r="CP577" s="204"/>
      <c r="CQ577" s="204"/>
      <c r="CR577" s="204"/>
      <c r="CS577" s="204"/>
      <c r="CT577" s="204"/>
      <c r="CU577" s="204"/>
      <c r="CV577" s="204"/>
      <c r="CW577" s="204"/>
      <c r="CX577" s="204"/>
      <c r="CY577" s="204"/>
      <c r="CZ577" s="204"/>
      <c r="DA577" s="204"/>
      <c r="DB577" s="204"/>
      <c r="DC577" s="204"/>
      <c r="DD577" s="204"/>
      <c r="DE577" s="204"/>
      <c r="DF577" s="204"/>
      <c r="DG577" s="204"/>
      <c r="DH577" s="204"/>
      <c r="DI577" s="204"/>
      <c r="DJ577" s="204"/>
      <c r="DK577" s="204"/>
      <c r="DL577" s="204"/>
      <c r="DM577" s="204"/>
      <c r="DN577" s="204"/>
      <c r="DO577" s="204"/>
      <c r="DP577" s="204"/>
      <c r="DQ577" s="204"/>
      <c r="DR577" s="204"/>
      <c r="DS577" s="204"/>
      <c r="DT577" s="204"/>
      <c r="DU577" s="204"/>
      <c r="DV577" s="204"/>
      <c r="DW577" s="204"/>
      <c r="DX577" s="204"/>
      <c r="DY577" s="204"/>
      <c r="DZ577" s="204"/>
      <c r="EA577" s="204"/>
      <c r="EB577" s="204"/>
      <c r="EC577" s="204"/>
      <c r="ED577" s="204"/>
      <c r="EE577" s="204"/>
      <c r="EF577" s="204"/>
      <c r="EG577" s="204"/>
      <c r="EH577" s="204"/>
      <c r="EI577" s="204"/>
      <c r="EJ577" s="204"/>
      <c r="EK577" s="204"/>
      <c r="EL577" s="204"/>
      <c r="EM577" s="204"/>
      <c r="EN577" s="204"/>
      <c r="EO577" s="204"/>
      <c r="EP577" s="204"/>
      <c r="EQ577" s="204"/>
      <c r="ER577" s="204"/>
      <c r="ES577" s="204"/>
      <c r="ET577" s="204"/>
      <c r="EU577" s="204"/>
      <c r="EV577" s="204"/>
      <c r="EW577" s="204"/>
      <c r="EX577" s="204"/>
      <c r="EY577" s="204"/>
      <c r="EZ577" s="204"/>
      <c r="FA577" s="204"/>
      <c r="FB577" s="204"/>
      <c r="FC577" s="204"/>
      <c r="FD577" s="204"/>
      <c r="FE577" s="204"/>
      <c r="FF577" s="204"/>
      <c r="FG577" s="204"/>
      <c r="FH577" s="204"/>
      <c r="FI577" s="204"/>
      <c r="FJ577" s="204"/>
      <c r="FK577" s="204"/>
      <c r="FL577" s="204"/>
      <c r="FM577" s="204"/>
      <c r="FN577" s="204"/>
      <c r="FO577" s="204"/>
      <c r="FP577" s="204"/>
      <c r="FQ577" s="204"/>
      <c r="FR577" s="204"/>
      <c r="FS577" s="204"/>
      <c r="FT577" s="204"/>
      <c r="FU577" s="204"/>
      <c r="FV577" s="204"/>
      <c r="FW577" s="204"/>
      <c r="FX577" s="204"/>
      <c r="FY577" s="204"/>
      <c r="FZ577" s="204"/>
      <c r="GA577" s="204"/>
      <c r="GB577" s="204"/>
      <c r="GC577" s="204"/>
      <c r="GD577" s="204"/>
      <c r="GE577" s="204"/>
      <c r="GF577" s="204"/>
      <c r="GG577" s="204"/>
      <c r="GH577" s="204"/>
      <c r="GI577" s="204"/>
      <c r="GJ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</row>
    <row r="578" customFormat="false" ht="13.9" hidden="false" customHeight="true" outlineLevel="1" collapsed="false">
      <c r="A578" s="118"/>
      <c r="B578" s="215"/>
      <c r="C578" s="215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4"/>
      <c r="BN578" s="204"/>
      <c r="BO578" s="204"/>
      <c r="BP578" s="204"/>
      <c r="BQ578" s="204"/>
      <c r="BR578" s="204"/>
      <c r="BS578" s="204"/>
      <c r="BT578" s="204"/>
      <c r="BU578" s="204"/>
      <c r="BV578" s="204"/>
      <c r="BW578" s="204"/>
      <c r="BX578" s="204"/>
      <c r="BY578" s="204"/>
      <c r="BZ578" s="204"/>
      <c r="CA578" s="204"/>
      <c r="CB578" s="204"/>
      <c r="CC578" s="204"/>
      <c r="CD578" s="204"/>
      <c r="CE578" s="204"/>
      <c r="CF578" s="204"/>
      <c r="CG578" s="204"/>
      <c r="CH578" s="204"/>
      <c r="CI578" s="204"/>
      <c r="CJ578" s="204"/>
      <c r="CK578" s="204"/>
      <c r="CL578" s="204"/>
      <c r="CM578" s="204"/>
      <c r="CN578" s="204"/>
      <c r="CO578" s="204"/>
      <c r="CP578" s="204"/>
      <c r="CQ578" s="204"/>
      <c r="CR578" s="204"/>
      <c r="CS578" s="204"/>
      <c r="CT578" s="204"/>
      <c r="CU578" s="204"/>
      <c r="CV578" s="204"/>
      <c r="CW578" s="204"/>
      <c r="CX578" s="204"/>
      <c r="CY578" s="204"/>
      <c r="CZ578" s="204"/>
      <c r="DA578" s="204"/>
      <c r="DB578" s="204"/>
      <c r="DC578" s="204"/>
      <c r="DD578" s="204"/>
      <c r="DE578" s="204"/>
      <c r="DF578" s="204"/>
      <c r="DG578" s="204"/>
      <c r="DH578" s="204"/>
      <c r="DI578" s="204"/>
      <c r="DJ578" s="204"/>
      <c r="DK578" s="204"/>
      <c r="DL578" s="204"/>
      <c r="DM578" s="204"/>
      <c r="DN578" s="204"/>
      <c r="DO578" s="204"/>
      <c r="DP578" s="204"/>
      <c r="DQ578" s="204"/>
      <c r="DR578" s="204"/>
      <c r="DS578" s="204"/>
      <c r="DT578" s="204"/>
      <c r="DU578" s="204"/>
      <c r="DV578" s="204"/>
      <c r="DW578" s="204"/>
      <c r="DX578" s="204"/>
      <c r="DY578" s="204"/>
      <c r="DZ578" s="204"/>
      <c r="EA578" s="204"/>
      <c r="EB578" s="204"/>
      <c r="EC578" s="204"/>
      <c r="ED578" s="204"/>
      <c r="EE578" s="204"/>
      <c r="EF578" s="204"/>
      <c r="EG578" s="204"/>
      <c r="EH578" s="204"/>
      <c r="EI578" s="204"/>
      <c r="EJ578" s="204"/>
      <c r="EK578" s="204"/>
      <c r="EL578" s="204"/>
      <c r="EM578" s="204"/>
      <c r="EN578" s="204"/>
      <c r="EO578" s="204"/>
      <c r="EP578" s="204"/>
      <c r="EQ578" s="204"/>
      <c r="ER578" s="204"/>
      <c r="ES578" s="204"/>
      <c r="ET578" s="204"/>
      <c r="EU578" s="204"/>
      <c r="EV578" s="204"/>
      <c r="EW578" s="204"/>
      <c r="EX578" s="204"/>
      <c r="EY578" s="204"/>
      <c r="EZ578" s="204"/>
      <c r="FA578" s="204"/>
      <c r="FB578" s="204"/>
      <c r="FC578" s="204"/>
      <c r="FD578" s="204"/>
      <c r="FE578" s="204"/>
      <c r="FF578" s="204"/>
      <c r="FG578" s="204"/>
      <c r="FH578" s="204"/>
      <c r="FI578" s="204"/>
      <c r="FJ578" s="204"/>
      <c r="FK578" s="204"/>
      <c r="FL578" s="204"/>
      <c r="FM578" s="204"/>
      <c r="FN578" s="204"/>
      <c r="FO578" s="204"/>
      <c r="FP578" s="204"/>
      <c r="FQ578" s="204"/>
      <c r="FR578" s="204"/>
      <c r="FS578" s="204"/>
      <c r="FT578" s="204"/>
      <c r="FU578" s="204"/>
      <c r="FV578" s="204"/>
      <c r="FW578" s="204"/>
      <c r="FX578" s="204"/>
      <c r="FY578" s="204"/>
      <c r="FZ578" s="204"/>
      <c r="GA578" s="204"/>
      <c r="GB578" s="204"/>
      <c r="GC578" s="204"/>
      <c r="GD578" s="204"/>
      <c r="GE578" s="204"/>
      <c r="GF578" s="204"/>
      <c r="GG578" s="204"/>
      <c r="GH578" s="204"/>
      <c r="GI578" s="204"/>
      <c r="GJ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</row>
    <row r="579" customFormat="false" ht="12.75" hidden="false" customHeight="false" outlineLevel="1" collapsed="false">
      <c r="A579" s="112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4"/>
      <c r="BN579" s="204"/>
      <c r="BO579" s="204"/>
      <c r="BP579" s="204"/>
      <c r="BQ579" s="204"/>
      <c r="BR579" s="204"/>
      <c r="BS579" s="204"/>
      <c r="BT579" s="204"/>
      <c r="BU579" s="204"/>
      <c r="BV579" s="204"/>
      <c r="BW579" s="204"/>
      <c r="BX579" s="204"/>
      <c r="BY579" s="204"/>
      <c r="BZ579" s="204"/>
      <c r="CA579" s="204"/>
      <c r="CB579" s="204"/>
      <c r="CC579" s="204"/>
      <c r="CD579" s="204"/>
      <c r="CE579" s="204"/>
      <c r="CF579" s="204"/>
      <c r="CG579" s="204"/>
      <c r="CH579" s="204"/>
      <c r="CI579" s="204"/>
      <c r="CJ579" s="204"/>
      <c r="CK579" s="204"/>
      <c r="CL579" s="204"/>
      <c r="CM579" s="204"/>
      <c r="CN579" s="204"/>
      <c r="CO579" s="204"/>
      <c r="CP579" s="204"/>
      <c r="CQ579" s="204"/>
      <c r="CR579" s="204"/>
      <c r="CS579" s="204"/>
      <c r="CT579" s="204"/>
      <c r="CU579" s="204"/>
      <c r="CV579" s="204"/>
      <c r="CW579" s="204"/>
      <c r="CX579" s="204"/>
      <c r="CY579" s="204"/>
      <c r="CZ579" s="204"/>
      <c r="DA579" s="204"/>
      <c r="DB579" s="204"/>
      <c r="DC579" s="204"/>
      <c r="DD579" s="204"/>
      <c r="DE579" s="204"/>
      <c r="DF579" s="204"/>
      <c r="DG579" s="204"/>
      <c r="DH579" s="204"/>
      <c r="DI579" s="204"/>
      <c r="DJ579" s="204"/>
      <c r="DK579" s="204"/>
      <c r="DL579" s="204"/>
      <c r="DM579" s="204"/>
      <c r="DN579" s="204"/>
      <c r="DO579" s="204"/>
      <c r="DP579" s="204"/>
      <c r="DQ579" s="204"/>
      <c r="DR579" s="204"/>
      <c r="DS579" s="204"/>
      <c r="DT579" s="204"/>
      <c r="DU579" s="204"/>
      <c r="DV579" s="204"/>
      <c r="DW579" s="204"/>
      <c r="DX579" s="204"/>
      <c r="DY579" s="204"/>
      <c r="DZ579" s="204"/>
      <c r="EA579" s="204"/>
      <c r="EB579" s="204"/>
      <c r="EC579" s="204"/>
      <c r="ED579" s="204"/>
      <c r="EE579" s="204"/>
      <c r="EF579" s="204"/>
      <c r="EG579" s="204"/>
      <c r="EH579" s="204"/>
      <c r="EI579" s="204"/>
      <c r="EJ579" s="204"/>
      <c r="EK579" s="204"/>
      <c r="EL579" s="204"/>
      <c r="EM579" s="204"/>
      <c r="EN579" s="204"/>
      <c r="EO579" s="204"/>
      <c r="EP579" s="204"/>
      <c r="EQ579" s="204"/>
      <c r="ER579" s="204"/>
      <c r="ES579" s="204"/>
      <c r="ET579" s="204"/>
      <c r="EU579" s="204"/>
      <c r="EV579" s="204"/>
      <c r="EW579" s="204"/>
      <c r="EX579" s="204"/>
      <c r="EY579" s="204"/>
      <c r="EZ579" s="204"/>
      <c r="FA579" s="204"/>
      <c r="FB579" s="204"/>
      <c r="FC579" s="204"/>
      <c r="FD579" s="204"/>
      <c r="FE579" s="204"/>
      <c r="FF579" s="204"/>
      <c r="FG579" s="204"/>
      <c r="FH579" s="204"/>
      <c r="FI579" s="204"/>
      <c r="FJ579" s="204"/>
      <c r="FK579" s="204"/>
      <c r="FL579" s="204"/>
      <c r="FM579" s="204"/>
      <c r="FN579" s="204"/>
      <c r="FO579" s="204"/>
      <c r="FP579" s="204"/>
      <c r="FQ579" s="204"/>
      <c r="FR579" s="204"/>
      <c r="FS579" s="204"/>
      <c r="FT579" s="204"/>
      <c r="FU579" s="204"/>
      <c r="FV579" s="204"/>
      <c r="FW579" s="204"/>
      <c r="FX579" s="204"/>
      <c r="FY579" s="204"/>
      <c r="FZ579" s="204"/>
      <c r="GA579" s="204"/>
      <c r="GB579" s="204"/>
      <c r="GC579" s="204"/>
      <c r="GD579" s="204"/>
      <c r="GE579" s="204"/>
      <c r="GF579" s="204"/>
      <c r="GG579" s="204"/>
      <c r="GH579" s="204"/>
      <c r="GI579" s="204"/>
      <c r="GJ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</row>
    <row r="580" customFormat="false" ht="12.75" hidden="false" customHeight="false" outlineLevel="1" collapsed="false">
      <c r="A580" s="118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4"/>
      <c r="CG580" s="204"/>
      <c r="CH580" s="204"/>
      <c r="CI580" s="204"/>
      <c r="CJ580" s="204"/>
      <c r="CK580" s="204"/>
      <c r="CL580" s="204"/>
      <c r="CM580" s="204"/>
      <c r="CN580" s="204"/>
      <c r="CO580" s="204"/>
      <c r="CP580" s="204"/>
      <c r="CQ580" s="204"/>
      <c r="CR580" s="204"/>
      <c r="CS580" s="204"/>
      <c r="CT580" s="204"/>
      <c r="CU580" s="204"/>
      <c r="CV580" s="204"/>
      <c r="CW580" s="204"/>
      <c r="CX580" s="204"/>
      <c r="CY580" s="204"/>
      <c r="CZ580" s="204"/>
      <c r="DA580" s="204"/>
      <c r="DB580" s="204"/>
      <c r="DC580" s="204"/>
      <c r="DD580" s="204"/>
      <c r="DE580" s="204"/>
      <c r="DF580" s="204"/>
      <c r="DG580" s="204"/>
      <c r="DH580" s="204"/>
      <c r="DI580" s="204"/>
      <c r="DJ580" s="204"/>
      <c r="DK580" s="204"/>
      <c r="DL580" s="204"/>
      <c r="DM580" s="204"/>
      <c r="DN580" s="204"/>
      <c r="DO580" s="204"/>
      <c r="DP580" s="204"/>
      <c r="DQ580" s="204"/>
      <c r="DR580" s="204"/>
      <c r="DS580" s="204"/>
      <c r="DT580" s="204"/>
      <c r="DU580" s="204"/>
      <c r="DV580" s="204"/>
      <c r="DW580" s="204"/>
      <c r="DX580" s="204"/>
      <c r="DY580" s="204"/>
      <c r="DZ580" s="204"/>
      <c r="EA580" s="204"/>
      <c r="EB580" s="204"/>
      <c r="EC580" s="204"/>
      <c r="ED580" s="204"/>
      <c r="EE580" s="204"/>
      <c r="EF580" s="204"/>
      <c r="EG580" s="204"/>
      <c r="EH580" s="204"/>
      <c r="EI580" s="204"/>
      <c r="EJ580" s="204"/>
      <c r="EK580" s="204"/>
      <c r="EL580" s="204"/>
      <c r="EM580" s="204"/>
      <c r="EN580" s="204"/>
      <c r="EO580" s="204"/>
      <c r="EP580" s="204"/>
      <c r="EQ580" s="204"/>
      <c r="ER580" s="204"/>
      <c r="ES580" s="204"/>
      <c r="ET580" s="204"/>
      <c r="EU580" s="204"/>
      <c r="EV580" s="204"/>
      <c r="EW580" s="204"/>
      <c r="EX580" s="204"/>
      <c r="EY580" s="204"/>
      <c r="EZ580" s="204"/>
      <c r="FA580" s="204"/>
      <c r="FB580" s="204"/>
      <c r="FC580" s="204"/>
      <c r="FD580" s="204"/>
      <c r="FE580" s="204"/>
      <c r="FF580" s="204"/>
      <c r="FG580" s="204"/>
      <c r="FH580" s="204"/>
      <c r="FI580" s="204"/>
      <c r="FJ580" s="204"/>
      <c r="FK580" s="204"/>
      <c r="FL580" s="204"/>
      <c r="FM580" s="204"/>
      <c r="FN580" s="204"/>
      <c r="FO580" s="204"/>
      <c r="FP580" s="204"/>
      <c r="FQ580" s="204"/>
      <c r="FR580" s="204"/>
      <c r="FS580" s="204"/>
      <c r="FT580" s="204"/>
      <c r="FU580" s="204"/>
      <c r="FV580" s="204"/>
      <c r="FW580" s="204"/>
      <c r="FX580" s="204"/>
      <c r="FY580" s="204"/>
      <c r="FZ580" s="204"/>
      <c r="GA580" s="204"/>
      <c r="GB580" s="204"/>
      <c r="GC580" s="204"/>
      <c r="GD580" s="204"/>
      <c r="GE580" s="204"/>
      <c r="GF580" s="204"/>
      <c r="GG580" s="204"/>
      <c r="GH580" s="204"/>
      <c r="GI580" s="204"/>
      <c r="GJ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</row>
    <row r="581" customFormat="false" ht="12.75" hidden="false" customHeight="false" outlineLevel="1" collapsed="false">
      <c r="A581" s="112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4"/>
      <c r="CG581" s="204"/>
      <c r="CH581" s="204"/>
      <c r="CI581" s="204"/>
      <c r="CJ581" s="204"/>
      <c r="CK581" s="204"/>
      <c r="CL581" s="204"/>
      <c r="CM581" s="204"/>
      <c r="CN581" s="204"/>
      <c r="CO581" s="204"/>
      <c r="CP581" s="204"/>
      <c r="CQ581" s="204"/>
      <c r="CR581" s="204"/>
      <c r="CS581" s="204"/>
      <c r="CT581" s="204"/>
      <c r="CU581" s="204"/>
      <c r="CV581" s="204"/>
      <c r="CW581" s="204"/>
      <c r="CX581" s="204"/>
      <c r="CY581" s="204"/>
      <c r="CZ581" s="204"/>
      <c r="DA581" s="204"/>
      <c r="DB581" s="204"/>
      <c r="DC581" s="204"/>
      <c r="DD581" s="204"/>
      <c r="DE581" s="204"/>
      <c r="DF581" s="204"/>
      <c r="DG581" s="204"/>
      <c r="DH581" s="204"/>
      <c r="DI581" s="204"/>
      <c r="DJ581" s="204"/>
      <c r="DK581" s="204"/>
      <c r="DL581" s="204"/>
      <c r="DM581" s="204"/>
      <c r="DN581" s="204"/>
      <c r="DO581" s="204"/>
      <c r="DP581" s="204"/>
      <c r="DQ581" s="204"/>
      <c r="DR581" s="204"/>
      <c r="DS581" s="204"/>
      <c r="DT581" s="204"/>
      <c r="DU581" s="204"/>
      <c r="DV581" s="204"/>
      <c r="DW581" s="204"/>
      <c r="DX581" s="204"/>
      <c r="DY581" s="204"/>
      <c r="DZ581" s="204"/>
      <c r="EA581" s="204"/>
      <c r="EB581" s="204"/>
      <c r="EC581" s="204"/>
      <c r="ED581" s="204"/>
      <c r="EE581" s="204"/>
      <c r="EF581" s="204"/>
      <c r="EG581" s="204"/>
      <c r="EH581" s="204"/>
      <c r="EI581" s="204"/>
      <c r="EJ581" s="204"/>
      <c r="EK581" s="204"/>
      <c r="EL581" s="204"/>
      <c r="EM581" s="204"/>
      <c r="EN581" s="204"/>
      <c r="EO581" s="204"/>
      <c r="EP581" s="204"/>
      <c r="EQ581" s="204"/>
      <c r="ER581" s="204"/>
      <c r="ES581" s="204"/>
      <c r="ET581" s="204"/>
      <c r="EU581" s="204"/>
      <c r="EV581" s="204"/>
      <c r="EW581" s="204"/>
      <c r="EX581" s="204"/>
      <c r="EY581" s="204"/>
      <c r="EZ581" s="204"/>
      <c r="FA581" s="204"/>
      <c r="FB581" s="204"/>
      <c r="FC581" s="204"/>
      <c r="FD581" s="204"/>
      <c r="FE581" s="204"/>
      <c r="FF581" s="204"/>
      <c r="FG581" s="204"/>
      <c r="FH581" s="204"/>
      <c r="FI581" s="204"/>
      <c r="FJ581" s="204"/>
      <c r="FK581" s="204"/>
      <c r="FL581" s="204"/>
      <c r="FM581" s="204"/>
      <c r="FN581" s="204"/>
      <c r="FO581" s="204"/>
      <c r="FP581" s="204"/>
      <c r="FQ581" s="204"/>
      <c r="FR581" s="204"/>
      <c r="FS581" s="204"/>
      <c r="FT581" s="204"/>
      <c r="FU581" s="204"/>
      <c r="FV581" s="204"/>
      <c r="FW581" s="204"/>
      <c r="FX581" s="204"/>
      <c r="FY581" s="204"/>
      <c r="FZ581" s="204"/>
      <c r="GA581" s="204"/>
      <c r="GB581" s="204"/>
      <c r="GC581" s="204"/>
      <c r="GD581" s="204"/>
      <c r="GE581" s="204"/>
      <c r="GF581" s="204"/>
      <c r="GG581" s="204"/>
      <c r="GH581" s="204"/>
      <c r="GI581" s="204"/>
      <c r="GJ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</row>
    <row r="582" customFormat="false" ht="12.75" hidden="false" customHeight="false" outlineLevel="1" collapsed="false">
      <c r="A582" s="112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4"/>
      <c r="CG582" s="204"/>
      <c r="CH582" s="204"/>
      <c r="CI582" s="204"/>
      <c r="CJ582" s="204"/>
      <c r="CK582" s="204"/>
      <c r="CL582" s="204"/>
      <c r="CM582" s="204"/>
      <c r="CN582" s="204"/>
      <c r="CO582" s="204"/>
      <c r="CP582" s="204"/>
      <c r="CQ582" s="204"/>
      <c r="CR582" s="204"/>
      <c r="CS582" s="204"/>
      <c r="CT582" s="204"/>
      <c r="CU582" s="204"/>
      <c r="CV582" s="204"/>
      <c r="CW582" s="204"/>
      <c r="CX582" s="204"/>
      <c r="CY582" s="204"/>
      <c r="CZ582" s="204"/>
      <c r="DA582" s="204"/>
      <c r="DB582" s="204"/>
      <c r="DC582" s="204"/>
      <c r="DD582" s="204"/>
      <c r="DE582" s="204"/>
      <c r="DF582" s="204"/>
      <c r="DG582" s="204"/>
      <c r="DH582" s="204"/>
      <c r="DI582" s="204"/>
      <c r="DJ582" s="204"/>
      <c r="DK582" s="204"/>
      <c r="DL582" s="204"/>
      <c r="DM582" s="204"/>
      <c r="DN582" s="204"/>
      <c r="DO582" s="204"/>
      <c r="DP582" s="204"/>
      <c r="DQ582" s="204"/>
      <c r="DR582" s="204"/>
      <c r="DS582" s="204"/>
      <c r="DT582" s="204"/>
      <c r="DU582" s="204"/>
      <c r="DV582" s="204"/>
      <c r="DW582" s="204"/>
      <c r="DX582" s="204"/>
      <c r="DY582" s="204"/>
      <c r="DZ582" s="204"/>
      <c r="EA582" s="204"/>
      <c r="EB582" s="204"/>
      <c r="EC582" s="204"/>
      <c r="ED582" s="204"/>
      <c r="EE582" s="204"/>
      <c r="EF582" s="204"/>
      <c r="EG582" s="204"/>
      <c r="EH582" s="204"/>
      <c r="EI582" s="204"/>
      <c r="EJ582" s="204"/>
      <c r="EK582" s="204"/>
      <c r="EL582" s="204"/>
      <c r="EM582" s="204"/>
      <c r="EN582" s="204"/>
      <c r="EO582" s="204"/>
      <c r="EP582" s="204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4"/>
      <c r="FA582" s="204"/>
      <c r="FB582" s="204"/>
      <c r="FC582" s="204"/>
      <c r="FD582" s="204"/>
      <c r="FE582" s="204"/>
      <c r="FF582" s="204"/>
      <c r="FG582" s="204"/>
      <c r="FH582" s="204"/>
      <c r="FI582" s="204"/>
      <c r="FJ582" s="204"/>
      <c r="FK582" s="204"/>
      <c r="FL582" s="204"/>
      <c r="FM582" s="204"/>
      <c r="FN582" s="204"/>
      <c r="FO582" s="204"/>
      <c r="FP582" s="204"/>
      <c r="FQ582" s="204"/>
      <c r="FR582" s="204"/>
      <c r="FS582" s="204"/>
      <c r="FT582" s="204"/>
      <c r="FU582" s="204"/>
      <c r="FV582" s="204"/>
      <c r="FW582" s="204"/>
      <c r="FX582" s="204"/>
      <c r="FY582" s="204"/>
      <c r="FZ582" s="204"/>
      <c r="GA582" s="204"/>
      <c r="GB582" s="204"/>
      <c r="GC582" s="204"/>
      <c r="GD582" s="204"/>
      <c r="GE582" s="204"/>
      <c r="GF582" s="204"/>
      <c r="GG582" s="204"/>
      <c r="GH582" s="204"/>
      <c r="GI582" s="204"/>
      <c r="GJ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</row>
    <row r="583" customFormat="false" ht="12.75" hidden="false" customHeight="false" outlineLevel="1" collapsed="false">
      <c r="A583" s="112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4"/>
      <c r="BN583" s="204"/>
      <c r="BO583" s="204"/>
      <c r="BP583" s="204"/>
      <c r="BQ583" s="204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4"/>
      <c r="CB583" s="204"/>
      <c r="CC583" s="204"/>
      <c r="CD583" s="204"/>
      <c r="CE583" s="204"/>
      <c r="CF583" s="204"/>
      <c r="CG583" s="204"/>
      <c r="CH583" s="204"/>
      <c r="CI583" s="204"/>
      <c r="CJ583" s="204"/>
      <c r="CK583" s="204"/>
      <c r="CL583" s="204"/>
      <c r="CM583" s="204"/>
      <c r="CN583" s="204"/>
      <c r="CO583" s="204"/>
      <c r="CP583" s="204"/>
      <c r="CQ583" s="204"/>
      <c r="CR583" s="204"/>
      <c r="CS583" s="204"/>
      <c r="CT583" s="204"/>
      <c r="CU583" s="204"/>
      <c r="CV583" s="204"/>
      <c r="CW583" s="204"/>
      <c r="CX583" s="204"/>
      <c r="CY583" s="204"/>
      <c r="CZ583" s="204"/>
      <c r="DA583" s="204"/>
      <c r="DB583" s="204"/>
      <c r="DC583" s="204"/>
      <c r="DD583" s="204"/>
      <c r="DE583" s="204"/>
      <c r="DF583" s="204"/>
      <c r="DG583" s="204"/>
      <c r="DH583" s="204"/>
      <c r="DI583" s="204"/>
      <c r="DJ583" s="204"/>
      <c r="DK583" s="204"/>
      <c r="DL583" s="204"/>
      <c r="DM583" s="204"/>
      <c r="DN583" s="204"/>
      <c r="DO583" s="204"/>
      <c r="DP583" s="204"/>
      <c r="DQ583" s="204"/>
      <c r="DR583" s="204"/>
      <c r="DS583" s="204"/>
      <c r="DT583" s="204"/>
      <c r="DU583" s="204"/>
      <c r="DV583" s="204"/>
      <c r="DW583" s="204"/>
      <c r="DX583" s="204"/>
      <c r="DY583" s="204"/>
      <c r="DZ583" s="204"/>
      <c r="EA583" s="204"/>
      <c r="EB583" s="204"/>
      <c r="EC583" s="204"/>
      <c r="ED583" s="204"/>
      <c r="EE583" s="204"/>
      <c r="EF583" s="204"/>
      <c r="EG583" s="204"/>
      <c r="EH583" s="204"/>
      <c r="EI583" s="204"/>
      <c r="EJ583" s="204"/>
      <c r="EK583" s="204"/>
      <c r="EL583" s="204"/>
      <c r="EM583" s="204"/>
      <c r="EN583" s="204"/>
      <c r="EO583" s="204"/>
      <c r="EP583" s="204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4"/>
      <c r="FA583" s="204"/>
      <c r="FB583" s="204"/>
      <c r="FC583" s="204"/>
      <c r="FD583" s="204"/>
      <c r="FE583" s="204"/>
      <c r="FF583" s="204"/>
      <c r="FG583" s="204"/>
      <c r="FH583" s="204"/>
      <c r="FI583" s="204"/>
      <c r="FJ583" s="204"/>
      <c r="FK583" s="204"/>
      <c r="FL583" s="204"/>
      <c r="FM583" s="204"/>
      <c r="FN583" s="204"/>
      <c r="FO583" s="204"/>
      <c r="FP583" s="204"/>
      <c r="FQ583" s="204"/>
      <c r="FR583" s="204"/>
      <c r="FS583" s="204"/>
      <c r="FT583" s="204"/>
      <c r="FU583" s="204"/>
      <c r="FV583" s="204"/>
      <c r="FW583" s="204"/>
      <c r="FX583" s="204"/>
      <c r="FY583" s="204"/>
      <c r="FZ583" s="204"/>
      <c r="GA583" s="204"/>
      <c r="GB583" s="204"/>
      <c r="GC583" s="204"/>
      <c r="GD583" s="204"/>
      <c r="GE583" s="204"/>
      <c r="GF583" s="204"/>
      <c r="GG583" s="204"/>
      <c r="GH583" s="204"/>
      <c r="GI583" s="204"/>
      <c r="GJ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</row>
    <row r="584" customFormat="false" ht="12.75" hidden="false" customHeight="false" outlineLevel="1" collapsed="false">
      <c r="A584" s="112"/>
      <c r="B584" s="210"/>
      <c r="C584" s="210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4"/>
      <c r="BN584" s="204"/>
      <c r="BO584" s="204"/>
      <c r="BP584" s="204"/>
      <c r="BQ584" s="204"/>
      <c r="BR584" s="204"/>
      <c r="BS584" s="204"/>
      <c r="BT584" s="204"/>
      <c r="BU584" s="204"/>
      <c r="BV584" s="204"/>
      <c r="BW584" s="204"/>
      <c r="BX584" s="204"/>
      <c r="BY584" s="204"/>
      <c r="BZ584" s="204"/>
      <c r="CA584" s="204"/>
      <c r="CB584" s="204"/>
      <c r="CC584" s="204"/>
      <c r="CD584" s="204"/>
      <c r="CE584" s="204"/>
      <c r="CF584" s="204"/>
      <c r="CG584" s="204"/>
      <c r="CH584" s="204"/>
      <c r="CI584" s="204"/>
      <c r="CJ584" s="204"/>
      <c r="CK584" s="204"/>
      <c r="CL584" s="204"/>
      <c r="CM584" s="204"/>
      <c r="CN584" s="204"/>
      <c r="CO584" s="204"/>
      <c r="CP584" s="204"/>
      <c r="CQ584" s="204"/>
      <c r="CR584" s="204"/>
      <c r="CS584" s="204"/>
      <c r="CT584" s="204"/>
      <c r="CU584" s="204"/>
      <c r="CV584" s="204"/>
      <c r="CW584" s="204"/>
      <c r="CX584" s="204"/>
      <c r="CY584" s="204"/>
      <c r="CZ584" s="204"/>
      <c r="DA584" s="204"/>
      <c r="DB584" s="204"/>
      <c r="DC584" s="204"/>
      <c r="DD584" s="204"/>
      <c r="DE584" s="204"/>
      <c r="DF584" s="204"/>
      <c r="DG584" s="204"/>
      <c r="DH584" s="204"/>
      <c r="DI584" s="204"/>
      <c r="DJ584" s="204"/>
      <c r="DK584" s="204"/>
      <c r="DL584" s="204"/>
      <c r="DM584" s="204"/>
      <c r="DN584" s="204"/>
      <c r="DO584" s="204"/>
      <c r="DP584" s="204"/>
      <c r="DQ584" s="204"/>
      <c r="DR584" s="204"/>
      <c r="DS584" s="204"/>
      <c r="DT584" s="204"/>
      <c r="DU584" s="204"/>
      <c r="DV584" s="204"/>
      <c r="DW584" s="204"/>
      <c r="DX584" s="204"/>
      <c r="DY584" s="204"/>
      <c r="DZ584" s="204"/>
      <c r="EA584" s="204"/>
      <c r="EB584" s="204"/>
      <c r="EC584" s="204"/>
      <c r="ED584" s="204"/>
      <c r="EE584" s="204"/>
      <c r="EF584" s="204"/>
      <c r="EG584" s="204"/>
      <c r="EH584" s="204"/>
      <c r="EI584" s="204"/>
      <c r="EJ584" s="204"/>
      <c r="EK584" s="204"/>
      <c r="EL584" s="204"/>
      <c r="EM584" s="204"/>
      <c r="EN584" s="204"/>
      <c r="EO584" s="204"/>
      <c r="EP584" s="204"/>
      <c r="EQ584" s="204"/>
      <c r="ER584" s="204"/>
      <c r="ES584" s="204"/>
      <c r="ET584" s="204"/>
      <c r="EU584" s="204"/>
      <c r="EV584" s="204"/>
      <c r="EW584" s="204"/>
      <c r="EX584" s="204"/>
      <c r="EY584" s="204"/>
      <c r="EZ584" s="204"/>
      <c r="FA584" s="204"/>
      <c r="FB584" s="204"/>
      <c r="FC584" s="204"/>
      <c r="FD584" s="204"/>
      <c r="FE584" s="204"/>
      <c r="FF584" s="204"/>
      <c r="FG584" s="204"/>
      <c r="FH584" s="204"/>
      <c r="FI584" s="204"/>
      <c r="FJ584" s="204"/>
      <c r="FK584" s="204"/>
      <c r="FL584" s="204"/>
      <c r="FM584" s="204"/>
      <c r="FN584" s="204"/>
      <c r="FO584" s="204"/>
      <c r="FP584" s="204"/>
      <c r="FQ584" s="204"/>
      <c r="FR584" s="204"/>
      <c r="FS584" s="204"/>
      <c r="FT584" s="204"/>
      <c r="FU584" s="204"/>
      <c r="FV584" s="204"/>
      <c r="FW584" s="204"/>
      <c r="FX584" s="204"/>
      <c r="FY584" s="204"/>
      <c r="FZ584" s="204"/>
      <c r="GA584" s="204"/>
      <c r="GB584" s="204"/>
      <c r="GC584" s="204"/>
      <c r="GD584" s="204"/>
      <c r="GE584" s="204"/>
      <c r="GF584" s="204"/>
      <c r="GG584" s="204"/>
      <c r="GH584" s="204"/>
      <c r="GI584" s="204"/>
      <c r="GJ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</row>
    <row r="585" customFormat="false" ht="12.75" hidden="false" customHeight="false" outlineLevel="1" collapsed="false">
      <c r="A585" s="123"/>
      <c r="B585" s="204"/>
      <c r="C585" s="204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4"/>
      <c r="AA585" s="204"/>
      <c r="AB585" s="204"/>
      <c r="AC585" s="204"/>
      <c r="AD585" s="204"/>
      <c r="AE585" s="204"/>
      <c r="AF585" s="204"/>
      <c r="AG585" s="204"/>
      <c r="AH585" s="204"/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  <c r="BI585" s="204"/>
      <c r="BJ585" s="204"/>
      <c r="BK585" s="204"/>
      <c r="BL585" s="204"/>
      <c r="BM585" s="204"/>
      <c r="BN585" s="204"/>
      <c r="BO585" s="204"/>
      <c r="BP585" s="204"/>
      <c r="BQ585" s="204"/>
      <c r="BR585" s="204"/>
      <c r="BS585" s="204"/>
      <c r="BT585" s="204"/>
      <c r="BU585" s="204"/>
      <c r="BV585" s="204"/>
      <c r="BW585" s="204"/>
      <c r="BX585" s="204"/>
      <c r="BY585" s="204"/>
      <c r="BZ585" s="204"/>
      <c r="CA585" s="204"/>
      <c r="CB585" s="204"/>
      <c r="CC585" s="204"/>
      <c r="CD585" s="204"/>
      <c r="CE585" s="204"/>
      <c r="CF585" s="204"/>
      <c r="CG585" s="204"/>
      <c r="CH585" s="204"/>
      <c r="CI585" s="204"/>
      <c r="CJ585" s="204"/>
      <c r="CK585" s="204"/>
      <c r="CL585" s="204"/>
      <c r="CM585" s="204"/>
      <c r="CN585" s="204"/>
      <c r="CO585" s="204"/>
      <c r="CP585" s="204"/>
      <c r="CQ585" s="204"/>
      <c r="CR585" s="204"/>
      <c r="CS585" s="204"/>
      <c r="CT585" s="204"/>
      <c r="CU585" s="204"/>
      <c r="CV585" s="204"/>
      <c r="CW585" s="204"/>
      <c r="CX585" s="204"/>
      <c r="CY585" s="204"/>
      <c r="CZ585" s="204"/>
      <c r="DA585" s="204"/>
      <c r="DB585" s="204"/>
      <c r="DC585" s="204"/>
      <c r="DD585" s="204"/>
      <c r="DE585" s="204"/>
      <c r="DF585" s="204"/>
      <c r="DG585" s="204"/>
      <c r="DH585" s="204"/>
      <c r="DI585" s="204"/>
      <c r="DJ585" s="204"/>
      <c r="DK585" s="204"/>
      <c r="DL585" s="204"/>
      <c r="DM585" s="204"/>
      <c r="DN585" s="204"/>
      <c r="DO585" s="204"/>
      <c r="DP585" s="204"/>
      <c r="DQ585" s="204"/>
      <c r="DR585" s="204"/>
      <c r="DS585" s="204"/>
      <c r="DT585" s="204"/>
      <c r="DU585" s="204"/>
      <c r="DV585" s="204"/>
      <c r="DW585" s="204"/>
      <c r="DX585" s="204"/>
      <c r="DY585" s="204"/>
      <c r="DZ585" s="204"/>
      <c r="EA585" s="204"/>
      <c r="EB585" s="204"/>
      <c r="EC585" s="204"/>
      <c r="ED585" s="204"/>
      <c r="EE585" s="204"/>
      <c r="EF585" s="204"/>
      <c r="EG585" s="204"/>
      <c r="EH585" s="204"/>
      <c r="EI585" s="204"/>
      <c r="EJ585" s="204"/>
      <c r="EK585" s="204"/>
      <c r="EL585" s="204"/>
      <c r="EM585" s="204"/>
      <c r="EN585" s="204"/>
      <c r="EO585" s="204"/>
      <c r="EP585" s="204"/>
      <c r="EQ585" s="204"/>
      <c r="ER585" s="204"/>
      <c r="ES585" s="204"/>
      <c r="ET585" s="204"/>
      <c r="EU585" s="204"/>
      <c r="EV585" s="204"/>
      <c r="EW585" s="204"/>
      <c r="EX585" s="204"/>
      <c r="EY585" s="204"/>
      <c r="EZ585" s="204"/>
      <c r="FA585" s="204"/>
      <c r="FB585" s="204"/>
      <c r="FC585" s="204"/>
      <c r="FD585" s="204"/>
      <c r="FE585" s="204"/>
      <c r="FF585" s="204"/>
      <c r="FG585" s="204"/>
      <c r="FH585" s="204"/>
      <c r="FI585" s="204"/>
      <c r="FJ585" s="204"/>
      <c r="FK585" s="204"/>
      <c r="FL585" s="204"/>
      <c r="FM585" s="204"/>
      <c r="FN585" s="204"/>
      <c r="FO585" s="204"/>
      <c r="FP585" s="204"/>
      <c r="FQ585" s="204"/>
      <c r="FR585" s="204"/>
      <c r="FS585" s="204"/>
      <c r="FT585" s="204"/>
      <c r="FU585" s="204"/>
      <c r="FV585" s="204"/>
      <c r="FW585" s="204"/>
      <c r="FX585" s="204"/>
      <c r="FY585" s="204"/>
      <c r="FZ585" s="204"/>
      <c r="GA585" s="204"/>
      <c r="GB585" s="204"/>
      <c r="GC585" s="204"/>
      <c r="GD585" s="204"/>
      <c r="GE585" s="204"/>
      <c r="GF585" s="204"/>
      <c r="GG585" s="204"/>
      <c r="GH585" s="204"/>
      <c r="GI585" s="204"/>
      <c r="GJ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</row>
    <row r="586" customFormat="false" ht="12.75" hidden="false" customHeight="false" outlineLevel="1" collapsed="false">
      <c r="A586" s="123"/>
      <c r="B586" s="203"/>
      <c r="C586" s="203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04"/>
      <c r="BN586" s="204"/>
      <c r="BO586" s="204"/>
      <c r="BP586" s="204"/>
      <c r="BQ586" s="204"/>
      <c r="BR586" s="204"/>
      <c r="BS586" s="204"/>
      <c r="BT586" s="204"/>
      <c r="BU586" s="204"/>
      <c r="BV586" s="204"/>
      <c r="BW586" s="204"/>
      <c r="BX586" s="204"/>
      <c r="BY586" s="204"/>
      <c r="BZ586" s="204"/>
      <c r="CA586" s="204"/>
      <c r="CB586" s="204"/>
      <c r="CC586" s="204"/>
      <c r="CD586" s="204"/>
      <c r="CE586" s="204"/>
      <c r="CF586" s="204"/>
      <c r="CG586" s="204"/>
      <c r="CH586" s="204"/>
      <c r="CI586" s="204"/>
      <c r="CJ586" s="204"/>
      <c r="CK586" s="204"/>
      <c r="CL586" s="204"/>
      <c r="CM586" s="204"/>
      <c r="CN586" s="204"/>
      <c r="CO586" s="204"/>
      <c r="CP586" s="204"/>
      <c r="CQ586" s="204"/>
      <c r="CR586" s="204"/>
      <c r="CS586" s="204"/>
      <c r="CT586" s="204"/>
      <c r="CU586" s="204"/>
      <c r="CV586" s="204"/>
      <c r="CW586" s="204"/>
      <c r="CX586" s="204"/>
      <c r="CY586" s="204"/>
      <c r="CZ586" s="204"/>
      <c r="DA586" s="204"/>
      <c r="DB586" s="204"/>
      <c r="DC586" s="204"/>
      <c r="DD586" s="204"/>
      <c r="DE586" s="204"/>
      <c r="DF586" s="204"/>
      <c r="DG586" s="204"/>
      <c r="DH586" s="204"/>
      <c r="DI586" s="204"/>
      <c r="DJ586" s="204"/>
      <c r="DK586" s="204"/>
      <c r="DL586" s="204"/>
      <c r="DM586" s="204"/>
      <c r="DN586" s="204"/>
      <c r="DO586" s="204"/>
      <c r="DP586" s="204"/>
      <c r="DQ586" s="204"/>
      <c r="DR586" s="204"/>
      <c r="DS586" s="204"/>
      <c r="DT586" s="204"/>
      <c r="DU586" s="204"/>
      <c r="DV586" s="204"/>
      <c r="DW586" s="204"/>
      <c r="DX586" s="204"/>
      <c r="DY586" s="204"/>
      <c r="DZ586" s="204"/>
      <c r="EA586" s="204"/>
      <c r="EB586" s="204"/>
      <c r="EC586" s="204"/>
      <c r="ED586" s="204"/>
      <c r="EE586" s="204"/>
      <c r="EF586" s="204"/>
      <c r="EG586" s="204"/>
      <c r="EH586" s="204"/>
      <c r="EI586" s="204"/>
      <c r="EJ586" s="204"/>
      <c r="EK586" s="204"/>
      <c r="EL586" s="204"/>
      <c r="EM586" s="204"/>
      <c r="EN586" s="204"/>
      <c r="EO586" s="204"/>
      <c r="EP586" s="204"/>
      <c r="EQ586" s="204"/>
      <c r="ER586" s="204"/>
      <c r="ES586" s="204"/>
      <c r="ET586" s="204"/>
      <c r="EU586" s="204"/>
      <c r="EV586" s="204"/>
      <c r="EW586" s="204"/>
      <c r="EX586" s="204"/>
      <c r="EY586" s="204"/>
      <c r="EZ586" s="204"/>
      <c r="FA586" s="204"/>
      <c r="FB586" s="204"/>
      <c r="FC586" s="204"/>
      <c r="FD586" s="204"/>
      <c r="FE586" s="204"/>
      <c r="FF586" s="204"/>
      <c r="FG586" s="204"/>
      <c r="FH586" s="204"/>
      <c r="FI586" s="204"/>
      <c r="FJ586" s="204"/>
      <c r="FK586" s="204"/>
      <c r="FL586" s="204"/>
      <c r="FM586" s="204"/>
      <c r="FN586" s="204"/>
      <c r="FO586" s="204"/>
      <c r="FP586" s="204"/>
      <c r="FQ586" s="204"/>
      <c r="FR586" s="204"/>
      <c r="FS586" s="204"/>
      <c r="FT586" s="204"/>
      <c r="FU586" s="204"/>
      <c r="FV586" s="204"/>
      <c r="FW586" s="204"/>
      <c r="FX586" s="204"/>
      <c r="FY586" s="204"/>
      <c r="FZ586" s="204"/>
      <c r="GA586" s="204"/>
      <c r="GB586" s="204"/>
      <c r="GC586" s="204"/>
      <c r="GD586" s="204"/>
      <c r="GE586" s="204"/>
      <c r="GF586" s="204"/>
      <c r="GG586" s="204"/>
      <c r="GH586" s="204"/>
      <c r="GI586" s="204"/>
      <c r="GJ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</row>
    <row r="587" customFormat="false" ht="12.75" hidden="false" customHeight="false" outlineLevel="1" collapsed="false">
      <c r="A587" s="112"/>
      <c r="B587" s="203"/>
      <c r="C587" s="203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04"/>
      <c r="BN587" s="204"/>
      <c r="BO587" s="204"/>
      <c r="BP587" s="204"/>
      <c r="BQ587" s="204"/>
      <c r="BR587" s="204"/>
      <c r="BS587" s="204"/>
      <c r="BT587" s="204"/>
      <c r="BU587" s="204"/>
      <c r="BV587" s="204"/>
      <c r="BW587" s="204"/>
      <c r="BX587" s="204"/>
      <c r="BY587" s="204"/>
      <c r="BZ587" s="204"/>
      <c r="CA587" s="204"/>
      <c r="CB587" s="204"/>
      <c r="CC587" s="204"/>
      <c r="CD587" s="204"/>
      <c r="CE587" s="204"/>
      <c r="CF587" s="204"/>
      <c r="CG587" s="204"/>
      <c r="CH587" s="204"/>
      <c r="CI587" s="204"/>
      <c r="CJ587" s="204"/>
      <c r="CK587" s="204"/>
      <c r="CL587" s="204"/>
      <c r="CM587" s="204"/>
      <c r="CN587" s="204"/>
      <c r="CO587" s="204"/>
      <c r="CP587" s="204"/>
      <c r="CQ587" s="204"/>
      <c r="CR587" s="204"/>
      <c r="CS587" s="204"/>
      <c r="CT587" s="204"/>
      <c r="CU587" s="204"/>
      <c r="CV587" s="204"/>
      <c r="CW587" s="204"/>
      <c r="CX587" s="204"/>
      <c r="CY587" s="204"/>
      <c r="CZ587" s="204"/>
      <c r="DA587" s="204"/>
      <c r="DB587" s="204"/>
      <c r="DC587" s="204"/>
      <c r="DD587" s="204"/>
      <c r="DE587" s="204"/>
      <c r="DF587" s="204"/>
      <c r="DG587" s="204"/>
      <c r="DH587" s="204"/>
      <c r="DI587" s="204"/>
      <c r="DJ587" s="204"/>
      <c r="DK587" s="204"/>
      <c r="DL587" s="204"/>
      <c r="DM587" s="204"/>
      <c r="DN587" s="204"/>
      <c r="DO587" s="204"/>
      <c r="DP587" s="204"/>
      <c r="DQ587" s="204"/>
      <c r="DR587" s="204"/>
      <c r="DS587" s="204"/>
      <c r="DT587" s="204"/>
      <c r="DU587" s="204"/>
      <c r="DV587" s="204"/>
      <c r="DW587" s="204"/>
      <c r="DX587" s="204"/>
      <c r="DY587" s="204"/>
      <c r="DZ587" s="204"/>
      <c r="EA587" s="204"/>
      <c r="EB587" s="204"/>
      <c r="EC587" s="204"/>
      <c r="ED587" s="204"/>
      <c r="EE587" s="204"/>
      <c r="EF587" s="204"/>
      <c r="EG587" s="204"/>
      <c r="EH587" s="204"/>
      <c r="EI587" s="204"/>
      <c r="EJ587" s="204"/>
      <c r="EK587" s="204"/>
      <c r="EL587" s="204"/>
      <c r="EM587" s="204"/>
      <c r="EN587" s="204"/>
      <c r="EO587" s="204"/>
      <c r="EP587" s="204"/>
      <c r="EQ587" s="204"/>
      <c r="ER587" s="204"/>
      <c r="ES587" s="204"/>
      <c r="ET587" s="204"/>
      <c r="EU587" s="204"/>
      <c r="EV587" s="204"/>
      <c r="EW587" s="204"/>
      <c r="EX587" s="204"/>
      <c r="EY587" s="204"/>
      <c r="EZ587" s="204"/>
      <c r="FA587" s="204"/>
      <c r="FB587" s="204"/>
      <c r="FC587" s="204"/>
      <c r="FD587" s="204"/>
      <c r="FE587" s="204"/>
      <c r="FF587" s="204"/>
      <c r="FG587" s="204"/>
      <c r="FH587" s="204"/>
      <c r="FI587" s="204"/>
      <c r="FJ587" s="204"/>
      <c r="FK587" s="204"/>
      <c r="FL587" s="204"/>
      <c r="FM587" s="204"/>
      <c r="FN587" s="204"/>
      <c r="FO587" s="204"/>
      <c r="FP587" s="204"/>
      <c r="FQ587" s="204"/>
      <c r="FR587" s="204"/>
      <c r="FS587" s="204"/>
      <c r="FT587" s="204"/>
      <c r="FU587" s="204"/>
      <c r="FV587" s="204"/>
      <c r="FW587" s="204"/>
      <c r="FX587" s="204"/>
      <c r="FY587" s="204"/>
      <c r="FZ587" s="204"/>
      <c r="GA587" s="204"/>
      <c r="GB587" s="204"/>
      <c r="GC587" s="204"/>
      <c r="GD587" s="204"/>
      <c r="GE587" s="204"/>
      <c r="GF587" s="204"/>
      <c r="GG587" s="204"/>
      <c r="GH587" s="204"/>
      <c r="GI587" s="204"/>
      <c r="GJ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</row>
    <row r="588" customFormat="false" ht="12.75" hidden="false" customHeight="false" outlineLevel="1" collapsed="false">
      <c r="A588" s="112"/>
      <c r="B588" s="203"/>
      <c r="C588" s="203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04"/>
      <c r="BN588" s="204"/>
      <c r="BO588" s="204"/>
      <c r="BP588" s="204"/>
      <c r="BQ588" s="204"/>
      <c r="BR588" s="204"/>
      <c r="BS588" s="204"/>
      <c r="BT588" s="204"/>
      <c r="BU588" s="204"/>
      <c r="BV588" s="204"/>
      <c r="BW588" s="204"/>
      <c r="BX588" s="204"/>
      <c r="BY588" s="204"/>
      <c r="BZ588" s="204"/>
      <c r="CA588" s="204"/>
      <c r="CB588" s="204"/>
      <c r="CC588" s="204"/>
      <c r="CD588" s="204"/>
      <c r="CE588" s="204"/>
      <c r="CF588" s="204"/>
      <c r="CG588" s="204"/>
      <c r="CH588" s="204"/>
      <c r="CI588" s="204"/>
      <c r="CJ588" s="204"/>
      <c r="CK588" s="204"/>
      <c r="CL588" s="204"/>
      <c r="CM588" s="204"/>
      <c r="CN588" s="204"/>
      <c r="CO588" s="204"/>
      <c r="CP588" s="204"/>
      <c r="CQ588" s="204"/>
      <c r="CR588" s="204"/>
      <c r="CS588" s="204"/>
      <c r="CT588" s="204"/>
      <c r="CU588" s="204"/>
      <c r="CV588" s="204"/>
      <c r="CW588" s="204"/>
      <c r="CX588" s="204"/>
      <c r="CY588" s="204"/>
      <c r="CZ588" s="204"/>
      <c r="DA588" s="204"/>
      <c r="DB588" s="204"/>
      <c r="DC588" s="204"/>
      <c r="DD588" s="204"/>
      <c r="DE588" s="204"/>
      <c r="DF588" s="204"/>
      <c r="DG588" s="204"/>
      <c r="DH588" s="204"/>
      <c r="DI588" s="204"/>
      <c r="DJ588" s="204"/>
      <c r="DK588" s="204"/>
      <c r="DL588" s="204"/>
      <c r="DM588" s="204"/>
      <c r="DN588" s="204"/>
      <c r="DO588" s="204"/>
      <c r="DP588" s="204"/>
      <c r="DQ588" s="204"/>
      <c r="DR588" s="204"/>
      <c r="DS588" s="204"/>
      <c r="DT588" s="204"/>
      <c r="DU588" s="204"/>
      <c r="DV588" s="204"/>
      <c r="DW588" s="204"/>
      <c r="DX588" s="204"/>
      <c r="DY588" s="204"/>
      <c r="DZ588" s="204"/>
      <c r="EA588" s="204"/>
      <c r="EB588" s="204"/>
      <c r="EC588" s="204"/>
      <c r="ED588" s="204"/>
      <c r="EE588" s="204"/>
      <c r="EF588" s="204"/>
      <c r="EG588" s="204"/>
      <c r="EH588" s="204"/>
      <c r="EI588" s="204"/>
      <c r="EJ588" s="204"/>
      <c r="EK588" s="204"/>
      <c r="EL588" s="204"/>
      <c r="EM588" s="204"/>
      <c r="EN588" s="204"/>
      <c r="EO588" s="204"/>
      <c r="EP588" s="204"/>
      <c r="EQ588" s="204"/>
      <c r="ER588" s="204"/>
      <c r="ES588" s="204"/>
      <c r="ET588" s="204"/>
      <c r="EU588" s="204"/>
      <c r="EV588" s="204"/>
      <c r="EW588" s="204"/>
      <c r="EX588" s="204"/>
      <c r="EY588" s="204"/>
      <c r="EZ588" s="204"/>
      <c r="FA588" s="204"/>
      <c r="FB588" s="204"/>
      <c r="FC588" s="204"/>
      <c r="FD588" s="204"/>
      <c r="FE588" s="204"/>
      <c r="FF588" s="204"/>
      <c r="FG588" s="204"/>
      <c r="FH588" s="204"/>
      <c r="FI588" s="204"/>
      <c r="FJ588" s="204"/>
      <c r="FK588" s="204"/>
      <c r="FL588" s="204"/>
      <c r="FM588" s="204"/>
      <c r="FN588" s="204"/>
      <c r="FO588" s="204"/>
      <c r="FP588" s="204"/>
      <c r="FQ588" s="204"/>
      <c r="FR588" s="204"/>
      <c r="FS588" s="204"/>
      <c r="FT588" s="204"/>
      <c r="FU588" s="204"/>
      <c r="FV588" s="204"/>
      <c r="FW588" s="204"/>
      <c r="FX588" s="204"/>
      <c r="FY588" s="204"/>
      <c r="FZ588" s="204"/>
      <c r="GA588" s="204"/>
      <c r="GB588" s="204"/>
      <c r="GC588" s="204"/>
      <c r="GD588" s="204"/>
      <c r="GE588" s="204"/>
      <c r="GF588" s="204"/>
      <c r="GG588" s="204"/>
      <c r="GH588" s="204"/>
      <c r="GI588" s="204"/>
      <c r="GJ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</row>
    <row r="589" customFormat="false" ht="12.75" hidden="false" customHeight="false" outlineLevel="1" collapsed="false">
      <c r="A589" s="112"/>
      <c r="B589" s="203"/>
      <c r="C589" s="203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04"/>
      <c r="BN589" s="204"/>
      <c r="BO589" s="204"/>
      <c r="BP589" s="204"/>
      <c r="BQ589" s="204"/>
      <c r="BR589" s="204"/>
      <c r="BS589" s="204"/>
      <c r="BT589" s="204"/>
      <c r="BU589" s="204"/>
      <c r="BV589" s="204"/>
      <c r="BW589" s="204"/>
      <c r="BX589" s="204"/>
      <c r="BY589" s="204"/>
      <c r="BZ589" s="204"/>
      <c r="CA589" s="204"/>
      <c r="CB589" s="204"/>
      <c r="CC589" s="204"/>
      <c r="CD589" s="204"/>
      <c r="CE589" s="204"/>
      <c r="CF589" s="204"/>
      <c r="CG589" s="204"/>
      <c r="CH589" s="204"/>
      <c r="CI589" s="204"/>
      <c r="CJ589" s="204"/>
      <c r="CK589" s="204"/>
      <c r="CL589" s="204"/>
      <c r="CM589" s="204"/>
      <c r="CN589" s="204"/>
      <c r="CO589" s="204"/>
      <c r="CP589" s="204"/>
      <c r="CQ589" s="204"/>
      <c r="CR589" s="204"/>
      <c r="CS589" s="204"/>
      <c r="CT589" s="204"/>
      <c r="CU589" s="204"/>
      <c r="CV589" s="204"/>
      <c r="CW589" s="204"/>
      <c r="CX589" s="204"/>
      <c r="CY589" s="204"/>
      <c r="CZ589" s="204"/>
      <c r="DA589" s="204"/>
      <c r="DB589" s="204"/>
      <c r="DC589" s="204"/>
      <c r="DD589" s="204"/>
      <c r="DE589" s="204"/>
      <c r="DF589" s="204"/>
      <c r="DG589" s="204"/>
      <c r="DH589" s="204"/>
      <c r="DI589" s="204"/>
      <c r="DJ589" s="204"/>
      <c r="DK589" s="204"/>
      <c r="DL589" s="204"/>
      <c r="DM589" s="204"/>
      <c r="DN589" s="204"/>
      <c r="DO589" s="204"/>
      <c r="DP589" s="204"/>
      <c r="DQ589" s="204"/>
      <c r="DR589" s="204"/>
      <c r="DS589" s="204"/>
      <c r="DT589" s="204"/>
      <c r="DU589" s="204"/>
      <c r="DV589" s="204"/>
      <c r="DW589" s="204"/>
      <c r="DX589" s="204"/>
      <c r="DY589" s="204"/>
      <c r="DZ589" s="204"/>
      <c r="EA589" s="204"/>
      <c r="EB589" s="204"/>
      <c r="EC589" s="204"/>
      <c r="ED589" s="204"/>
      <c r="EE589" s="204"/>
      <c r="EF589" s="204"/>
      <c r="EG589" s="204"/>
      <c r="EH589" s="204"/>
      <c r="EI589" s="204"/>
      <c r="EJ589" s="204"/>
      <c r="EK589" s="204"/>
      <c r="EL589" s="204"/>
      <c r="EM589" s="204"/>
      <c r="EN589" s="204"/>
      <c r="EO589" s="204"/>
      <c r="EP589" s="204"/>
      <c r="EQ589" s="204"/>
      <c r="ER589" s="204"/>
      <c r="ES589" s="204"/>
      <c r="ET589" s="204"/>
      <c r="EU589" s="204"/>
      <c r="EV589" s="204"/>
      <c r="EW589" s="204"/>
      <c r="EX589" s="204"/>
      <c r="EY589" s="204"/>
      <c r="EZ589" s="204"/>
      <c r="FA589" s="204"/>
      <c r="FB589" s="204"/>
      <c r="FC589" s="204"/>
      <c r="FD589" s="204"/>
      <c r="FE589" s="204"/>
      <c r="FF589" s="204"/>
      <c r="FG589" s="204"/>
      <c r="FH589" s="204"/>
      <c r="FI589" s="204"/>
      <c r="FJ589" s="204"/>
      <c r="FK589" s="204"/>
      <c r="FL589" s="204"/>
      <c r="FM589" s="204"/>
      <c r="FN589" s="204"/>
      <c r="FO589" s="204"/>
      <c r="FP589" s="204"/>
      <c r="FQ589" s="204"/>
      <c r="FR589" s="204"/>
      <c r="FS589" s="204"/>
      <c r="FT589" s="204"/>
      <c r="FU589" s="204"/>
      <c r="FV589" s="204"/>
      <c r="FW589" s="204"/>
      <c r="FX589" s="204"/>
      <c r="FY589" s="204"/>
      <c r="FZ589" s="204"/>
      <c r="GA589" s="204"/>
      <c r="GB589" s="204"/>
      <c r="GC589" s="204"/>
      <c r="GD589" s="204"/>
      <c r="GE589" s="204"/>
      <c r="GF589" s="204"/>
      <c r="GG589" s="204"/>
      <c r="GH589" s="204"/>
      <c r="GI589" s="204"/>
      <c r="GJ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</row>
    <row r="590" customFormat="false" ht="12.75" hidden="false" customHeight="false" outlineLevel="1" collapsed="false">
      <c r="A590" s="112"/>
      <c r="B590" s="203"/>
      <c r="C590" s="203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4"/>
      <c r="BN590" s="204"/>
      <c r="BO590" s="204"/>
      <c r="BP590" s="204"/>
      <c r="BQ590" s="204"/>
      <c r="BR590" s="204"/>
      <c r="BS590" s="204"/>
      <c r="BT590" s="204"/>
      <c r="BU590" s="204"/>
      <c r="BV590" s="204"/>
      <c r="BW590" s="204"/>
      <c r="BX590" s="204"/>
      <c r="BY590" s="204"/>
      <c r="BZ590" s="204"/>
      <c r="CA590" s="204"/>
      <c r="CB590" s="204"/>
      <c r="CC590" s="204"/>
      <c r="CD590" s="204"/>
      <c r="CE590" s="204"/>
      <c r="CF590" s="204"/>
      <c r="CG590" s="204"/>
      <c r="CH590" s="204"/>
      <c r="CI590" s="204"/>
      <c r="CJ590" s="204"/>
      <c r="CK590" s="204"/>
      <c r="CL590" s="204"/>
      <c r="CM590" s="204"/>
      <c r="CN590" s="204"/>
      <c r="CO590" s="204"/>
      <c r="CP590" s="204"/>
      <c r="CQ590" s="204"/>
      <c r="CR590" s="204"/>
      <c r="CS590" s="204"/>
      <c r="CT590" s="204"/>
      <c r="CU590" s="204"/>
      <c r="CV590" s="204"/>
      <c r="CW590" s="204"/>
      <c r="CX590" s="204"/>
      <c r="CY590" s="204"/>
      <c r="CZ590" s="204"/>
      <c r="DA590" s="204"/>
      <c r="DB590" s="204"/>
      <c r="DC590" s="204"/>
      <c r="DD590" s="204"/>
      <c r="DE590" s="204"/>
      <c r="DF590" s="204"/>
      <c r="DG590" s="204"/>
      <c r="DH590" s="204"/>
      <c r="DI590" s="204"/>
      <c r="DJ590" s="204"/>
      <c r="DK590" s="204"/>
      <c r="DL590" s="204"/>
      <c r="DM590" s="204"/>
      <c r="DN590" s="204"/>
      <c r="DO590" s="204"/>
      <c r="DP590" s="204"/>
      <c r="DQ590" s="204"/>
      <c r="DR590" s="204"/>
      <c r="DS590" s="204"/>
      <c r="DT590" s="204"/>
      <c r="DU590" s="204"/>
      <c r="DV590" s="204"/>
      <c r="DW590" s="204"/>
      <c r="DX590" s="204"/>
      <c r="DY590" s="204"/>
      <c r="DZ590" s="204"/>
      <c r="EA590" s="204"/>
      <c r="EB590" s="204"/>
      <c r="EC590" s="204"/>
      <c r="ED590" s="204"/>
      <c r="EE590" s="204"/>
      <c r="EF590" s="204"/>
      <c r="EG590" s="204"/>
      <c r="EH590" s="204"/>
      <c r="EI590" s="204"/>
      <c r="EJ590" s="204"/>
      <c r="EK590" s="204"/>
      <c r="EL590" s="204"/>
      <c r="EM590" s="204"/>
      <c r="EN590" s="204"/>
      <c r="EO590" s="204"/>
      <c r="EP590" s="204"/>
      <c r="EQ590" s="204"/>
      <c r="ER590" s="204"/>
      <c r="ES590" s="204"/>
      <c r="ET590" s="204"/>
      <c r="EU590" s="204"/>
      <c r="EV590" s="204"/>
      <c r="EW590" s="204"/>
      <c r="EX590" s="204"/>
      <c r="EY590" s="204"/>
      <c r="EZ590" s="204"/>
      <c r="FA590" s="204"/>
      <c r="FB590" s="204"/>
      <c r="FC590" s="204"/>
      <c r="FD590" s="204"/>
      <c r="FE590" s="204"/>
      <c r="FF590" s="204"/>
      <c r="FG590" s="204"/>
      <c r="FH590" s="204"/>
      <c r="FI590" s="204"/>
      <c r="FJ590" s="204"/>
      <c r="FK590" s="204"/>
      <c r="FL590" s="204"/>
      <c r="FM590" s="204"/>
      <c r="FN590" s="204"/>
      <c r="FO590" s="204"/>
      <c r="FP590" s="204"/>
      <c r="FQ590" s="204"/>
      <c r="FR590" s="204"/>
      <c r="FS590" s="204"/>
      <c r="FT590" s="204"/>
      <c r="FU590" s="204"/>
      <c r="FV590" s="204"/>
      <c r="FW590" s="204"/>
      <c r="FX590" s="204"/>
      <c r="FY590" s="204"/>
      <c r="FZ590" s="204"/>
      <c r="GA590" s="204"/>
      <c r="GB590" s="204"/>
      <c r="GC590" s="204"/>
      <c r="GD590" s="204"/>
      <c r="GE590" s="204"/>
      <c r="GF590" s="204"/>
      <c r="GG590" s="204"/>
      <c r="GH590" s="204"/>
      <c r="GI590" s="204"/>
      <c r="GJ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</row>
    <row r="591" customFormat="false" ht="12.75" hidden="false" customHeight="false" outlineLevel="1" collapsed="false">
      <c r="A591" s="112"/>
      <c r="B591" s="203"/>
      <c r="C591" s="203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4"/>
      <c r="BN591" s="204"/>
      <c r="BO591" s="204"/>
      <c r="BP591" s="204"/>
      <c r="BQ591" s="204"/>
      <c r="BR591" s="204"/>
      <c r="BS591" s="204"/>
      <c r="BT591" s="204"/>
      <c r="BU591" s="204"/>
      <c r="BV591" s="204"/>
      <c r="BW591" s="204"/>
      <c r="BX591" s="204"/>
      <c r="BY591" s="204"/>
      <c r="BZ591" s="204"/>
      <c r="CA591" s="204"/>
      <c r="CB591" s="204"/>
      <c r="CC591" s="204"/>
      <c r="CD591" s="204"/>
      <c r="CE591" s="204"/>
      <c r="CF591" s="204"/>
      <c r="CG591" s="204"/>
      <c r="CH591" s="204"/>
      <c r="CI591" s="204"/>
      <c r="CJ591" s="204"/>
      <c r="CK591" s="204"/>
      <c r="CL591" s="204"/>
      <c r="CM591" s="204"/>
      <c r="CN591" s="204"/>
      <c r="CO591" s="204"/>
      <c r="CP591" s="204"/>
      <c r="CQ591" s="204"/>
      <c r="CR591" s="204"/>
      <c r="CS591" s="204"/>
      <c r="CT591" s="204"/>
      <c r="CU591" s="204"/>
      <c r="CV591" s="204"/>
      <c r="CW591" s="204"/>
      <c r="CX591" s="204"/>
      <c r="CY591" s="204"/>
      <c r="CZ591" s="204"/>
      <c r="DA591" s="204"/>
      <c r="DB591" s="204"/>
      <c r="DC591" s="204"/>
      <c r="DD591" s="204"/>
      <c r="DE591" s="204"/>
      <c r="DF591" s="204"/>
      <c r="DG591" s="204"/>
      <c r="DH591" s="204"/>
      <c r="DI591" s="204"/>
      <c r="DJ591" s="204"/>
      <c r="DK591" s="204"/>
      <c r="DL591" s="204"/>
      <c r="DM591" s="204"/>
      <c r="DN591" s="204"/>
      <c r="DO591" s="204"/>
      <c r="DP591" s="204"/>
      <c r="DQ591" s="204"/>
      <c r="DR591" s="204"/>
      <c r="DS591" s="204"/>
      <c r="DT591" s="204"/>
      <c r="DU591" s="204"/>
      <c r="DV591" s="204"/>
      <c r="DW591" s="204"/>
      <c r="DX591" s="204"/>
      <c r="DY591" s="204"/>
      <c r="DZ591" s="204"/>
      <c r="EA591" s="204"/>
      <c r="EB591" s="204"/>
      <c r="EC591" s="204"/>
      <c r="ED591" s="204"/>
      <c r="EE591" s="204"/>
      <c r="EF591" s="204"/>
      <c r="EG591" s="204"/>
      <c r="EH591" s="204"/>
      <c r="EI591" s="204"/>
      <c r="EJ591" s="204"/>
      <c r="EK591" s="204"/>
      <c r="EL591" s="204"/>
      <c r="EM591" s="204"/>
      <c r="EN591" s="204"/>
      <c r="EO591" s="204"/>
      <c r="EP591" s="204"/>
      <c r="EQ591" s="204"/>
      <c r="ER591" s="204"/>
      <c r="ES591" s="204"/>
      <c r="ET591" s="204"/>
      <c r="EU591" s="204"/>
      <c r="EV591" s="204"/>
      <c r="EW591" s="204"/>
      <c r="EX591" s="204"/>
      <c r="EY591" s="204"/>
      <c r="EZ591" s="204"/>
      <c r="FA591" s="204"/>
      <c r="FB591" s="204"/>
      <c r="FC591" s="204"/>
      <c r="FD591" s="204"/>
      <c r="FE591" s="204"/>
      <c r="FF591" s="204"/>
      <c r="FG591" s="204"/>
      <c r="FH591" s="204"/>
      <c r="FI591" s="204"/>
      <c r="FJ591" s="204"/>
      <c r="FK591" s="204"/>
      <c r="FL591" s="204"/>
      <c r="FM591" s="204"/>
      <c r="FN591" s="204"/>
      <c r="FO591" s="204"/>
      <c r="FP591" s="204"/>
      <c r="FQ591" s="204"/>
      <c r="FR591" s="204"/>
      <c r="FS591" s="204"/>
      <c r="FT591" s="204"/>
      <c r="FU591" s="204"/>
      <c r="FV591" s="204"/>
      <c r="FW591" s="204"/>
      <c r="FX591" s="204"/>
      <c r="FY591" s="204"/>
      <c r="FZ591" s="204"/>
      <c r="GA591" s="204"/>
      <c r="GB591" s="204"/>
      <c r="GC591" s="204"/>
      <c r="GD591" s="204"/>
      <c r="GE591" s="204"/>
      <c r="GF591" s="204"/>
      <c r="GG591" s="204"/>
      <c r="GH591" s="204"/>
      <c r="GI591" s="204"/>
      <c r="GJ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</row>
    <row r="592" customFormat="false" ht="12.75" hidden="false" customHeight="false" outlineLevel="1" collapsed="false">
      <c r="A592" s="112"/>
      <c r="B592" s="203"/>
      <c r="C592" s="203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4"/>
      <c r="BN592" s="204"/>
      <c r="BO592" s="204"/>
      <c r="BP592" s="204"/>
      <c r="BQ592" s="204"/>
      <c r="BR592" s="204"/>
      <c r="BS592" s="204"/>
      <c r="BT592" s="204"/>
      <c r="BU592" s="204"/>
      <c r="BV592" s="204"/>
      <c r="BW592" s="204"/>
      <c r="BX592" s="204"/>
      <c r="BY592" s="204"/>
      <c r="BZ592" s="204"/>
      <c r="CA592" s="204"/>
      <c r="CB592" s="204"/>
      <c r="CC592" s="204"/>
      <c r="CD592" s="204"/>
      <c r="CE592" s="204"/>
      <c r="CF592" s="204"/>
      <c r="CG592" s="204"/>
      <c r="CH592" s="204"/>
      <c r="CI592" s="204"/>
      <c r="CJ592" s="204"/>
      <c r="CK592" s="204"/>
      <c r="CL592" s="204"/>
      <c r="CM592" s="204"/>
      <c r="CN592" s="204"/>
      <c r="CO592" s="204"/>
      <c r="CP592" s="204"/>
      <c r="CQ592" s="204"/>
      <c r="CR592" s="204"/>
      <c r="CS592" s="204"/>
      <c r="CT592" s="204"/>
      <c r="CU592" s="204"/>
      <c r="CV592" s="204"/>
      <c r="CW592" s="204"/>
      <c r="CX592" s="204"/>
      <c r="CY592" s="204"/>
      <c r="CZ592" s="204"/>
      <c r="DA592" s="204"/>
      <c r="DB592" s="204"/>
      <c r="DC592" s="204"/>
      <c r="DD592" s="204"/>
      <c r="DE592" s="204"/>
      <c r="DF592" s="204"/>
      <c r="DG592" s="204"/>
      <c r="DH592" s="204"/>
      <c r="DI592" s="204"/>
      <c r="DJ592" s="204"/>
      <c r="DK592" s="204"/>
      <c r="DL592" s="204"/>
      <c r="DM592" s="204"/>
      <c r="DN592" s="204"/>
      <c r="DO592" s="204"/>
      <c r="DP592" s="204"/>
      <c r="DQ592" s="204"/>
      <c r="DR592" s="204"/>
      <c r="DS592" s="204"/>
      <c r="DT592" s="204"/>
      <c r="DU592" s="204"/>
      <c r="DV592" s="204"/>
      <c r="DW592" s="204"/>
      <c r="DX592" s="204"/>
      <c r="DY592" s="204"/>
      <c r="DZ592" s="204"/>
      <c r="EA592" s="204"/>
      <c r="EB592" s="204"/>
      <c r="EC592" s="204"/>
      <c r="ED592" s="204"/>
      <c r="EE592" s="204"/>
      <c r="EF592" s="204"/>
      <c r="EG592" s="204"/>
      <c r="EH592" s="204"/>
      <c r="EI592" s="204"/>
      <c r="EJ592" s="204"/>
      <c r="EK592" s="204"/>
      <c r="EL592" s="204"/>
      <c r="EM592" s="204"/>
      <c r="EN592" s="204"/>
      <c r="EO592" s="204"/>
      <c r="EP592" s="204"/>
      <c r="EQ592" s="204"/>
      <c r="ER592" s="204"/>
      <c r="ES592" s="204"/>
      <c r="ET592" s="204"/>
      <c r="EU592" s="204"/>
      <c r="EV592" s="204"/>
      <c r="EW592" s="204"/>
      <c r="EX592" s="204"/>
      <c r="EY592" s="204"/>
      <c r="EZ592" s="204"/>
      <c r="FA592" s="204"/>
      <c r="FB592" s="204"/>
      <c r="FC592" s="204"/>
      <c r="FD592" s="204"/>
      <c r="FE592" s="204"/>
      <c r="FF592" s="204"/>
      <c r="FG592" s="204"/>
      <c r="FH592" s="204"/>
      <c r="FI592" s="204"/>
      <c r="FJ592" s="204"/>
      <c r="FK592" s="204"/>
      <c r="FL592" s="204"/>
      <c r="FM592" s="204"/>
      <c r="FN592" s="204"/>
      <c r="FO592" s="204"/>
      <c r="FP592" s="204"/>
      <c r="FQ592" s="204"/>
      <c r="FR592" s="204"/>
      <c r="FS592" s="204"/>
      <c r="FT592" s="204"/>
      <c r="FU592" s="204"/>
      <c r="FV592" s="204"/>
      <c r="FW592" s="204"/>
      <c r="FX592" s="204"/>
      <c r="FY592" s="204"/>
      <c r="FZ592" s="204"/>
      <c r="GA592" s="204"/>
      <c r="GB592" s="204"/>
      <c r="GC592" s="204"/>
      <c r="GD592" s="204"/>
      <c r="GE592" s="204"/>
      <c r="GF592" s="204"/>
      <c r="GG592" s="204"/>
      <c r="GH592" s="204"/>
      <c r="GI592" s="204"/>
      <c r="GJ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</row>
    <row r="593" customFormat="false" ht="12.75" hidden="false" customHeight="false" outlineLevel="1" collapsed="false">
      <c r="A593" s="112"/>
      <c r="B593" s="216"/>
      <c r="C593" s="216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4"/>
      <c r="BN593" s="204"/>
      <c r="BO593" s="204"/>
      <c r="BP593" s="204"/>
      <c r="BQ593" s="204"/>
      <c r="BR593" s="204"/>
      <c r="BS593" s="204"/>
      <c r="BT593" s="204"/>
      <c r="BU593" s="204"/>
      <c r="BV593" s="204"/>
      <c r="BW593" s="204"/>
      <c r="BX593" s="204"/>
      <c r="BY593" s="204"/>
      <c r="BZ593" s="204"/>
      <c r="CA593" s="204"/>
      <c r="CB593" s="204"/>
      <c r="CC593" s="204"/>
      <c r="CD593" s="204"/>
      <c r="CE593" s="204"/>
      <c r="CF593" s="204"/>
      <c r="CG593" s="204"/>
      <c r="CH593" s="204"/>
      <c r="CI593" s="204"/>
      <c r="CJ593" s="204"/>
      <c r="CK593" s="204"/>
      <c r="CL593" s="204"/>
      <c r="CM593" s="204"/>
      <c r="CN593" s="204"/>
      <c r="CO593" s="204"/>
      <c r="CP593" s="204"/>
      <c r="CQ593" s="204"/>
      <c r="CR593" s="204"/>
      <c r="CS593" s="204"/>
      <c r="CT593" s="204"/>
      <c r="CU593" s="204"/>
      <c r="CV593" s="204"/>
      <c r="CW593" s="204"/>
      <c r="CX593" s="204"/>
      <c r="CY593" s="204"/>
      <c r="CZ593" s="204"/>
      <c r="DA593" s="204"/>
      <c r="DB593" s="204"/>
      <c r="DC593" s="204"/>
      <c r="DD593" s="204"/>
      <c r="DE593" s="204"/>
      <c r="DF593" s="204"/>
      <c r="DG593" s="204"/>
      <c r="DH593" s="204"/>
      <c r="DI593" s="204"/>
      <c r="DJ593" s="204"/>
      <c r="DK593" s="204"/>
      <c r="DL593" s="204"/>
      <c r="DM593" s="204"/>
      <c r="DN593" s="204"/>
      <c r="DO593" s="204"/>
      <c r="DP593" s="204"/>
      <c r="DQ593" s="204"/>
      <c r="DR593" s="204"/>
      <c r="DS593" s="204"/>
      <c r="DT593" s="204"/>
      <c r="DU593" s="204"/>
      <c r="DV593" s="204"/>
      <c r="DW593" s="204"/>
      <c r="DX593" s="204"/>
      <c r="DY593" s="204"/>
      <c r="DZ593" s="204"/>
      <c r="EA593" s="204"/>
      <c r="EB593" s="204"/>
      <c r="EC593" s="204"/>
      <c r="ED593" s="204"/>
      <c r="EE593" s="204"/>
      <c r="EF593" s="204"/>
      <c r="EG593" s="204"/>
      <c r="EH593" s="204"/>
      <c r="EI593" s="204"/>
      <c r="EJ593" s="204"/>
      <c r="EK593" s="204"/>
      <c r="EL593" s="204"/>
      <c r="EM593" s="204"/>
      <c r="EN593" s="204"/>
      <c r="EO593" s="204"/>
      <c r="EP593" s="204"/>
      <c r="EQ593" s="204"/>
      <c r="ER593" s="204"/>
      <c r="ES593" s="204"/>
      <c r="ET593" s="204"/>
      <c r="EU593" s="204"/>
      <c r="EV593" s="204"/>
      <c r="EW593" s="204"/>
      <c r="EX593" s="204"/>
      <c r="EY593" s="204"/>
      <c r="EZ593" s="204"/>
      <c r="FA593" s="204"/>
      <c r="FB593" s="204"/>
      <c r="FC593" s="204"/>
      <c r="FD593" s="204"/>
      <c r="FE593" s="204"/>
      <c r="FF593" s="204"/>
      <c r="FG593" s="204"/>
      <c r="FH593" s="204"/>
      <c r="FI593" s="204"/>
      <c r="FJ593" s="204"/>
      <c r="FK593" s="204"/>
      <c r="FL593" s="204"/>
      <c r="FM593" s="204"/>
      <c r="FN593" s="204"/>
      <c r="FO593" s="204"/>
      <c r="FP593" s="204"/>
      <c r="FQ593" s="204"/>
      <c r="FR593" s="204"/>
      <c r="FS593" s="204"/>
      <c r="FT593" s="204"/>
      <c r="FU593" s="204"/>
      <c r="FV593" s="204"/>
      <c r="FW593" s="204"/>
      <c r="FX593" s="204"/>
      <c r="FY593" s="204"/>
      <c r="FZ593" s="204"/>
      <c r="GA593" s="204"/>
      <c r="GB593" s="204"/>
      <c r="GC593" s="204"/>
      <c r="GD593" s="204"/>
      <c r="GE593" s="204"/>
      <c r="GF593" s="204"/>
      <c r="GG593" s="204"/>
      <c r="GH593" s="204"/>
      <c r="GI593" s="204"/>
      <c r="GJ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</row>
    <row r="594" customFormat="false" ht="12.75" hidden="false" customHeight="false" outlineLevel="1" collapsed="false">
      <c r="A594" s="112"/>
      <c r="B594" s="216"/>
      <c r="C594" s="216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4"/>
      <c r="BN594" s="204"/>
      <c r="BO594" s="204"/>
      <c r="BP594" s="204"/>
      <c r="BQ594" s="204"/>
      <c r="BR594" s="204"/>
      <c r="BS594" s="204"/>
      <c r="BT594" s="204"/>
      <c r="BU594" s="204"/>
      <c r="BV594" s="204"/>
      <c r="BW594" s="204"/>
      <c r="BX594" s="204"/>
      <c r="BY594" s="204"/>
      <c r="BZ594" s="204"/>
      <c r="CA594" s="204"/>
      <c r="CB594" s="204"/>
      <c r="CC594" s="204"/>
      <c r="CD594" s="204"/>
      <c r="CE594" s="204"/>
      <c r="CF594" s="204"/>
      <c r="CG594" s="204"/>
      <c r="CH594" s="204"/>
      <c r="CI594" s="204"/>
      <c r="CJ594" s="204"/>
      <c r="CK594" s="204"/>
      <c r="CL594" s="204"/>
      <c r="CM594" s="204"/>
      <c r="CN594" s="204"/>
      <c r="CO594" s="204"/>
      <c r="CP594" s="204"/>
      <c r="CQ594" s="204"/>
      <c r="CR594" s="204"/>
      <c r="CS594" s="204"/>
      <c r="CT594" s="204"/>
      <c r="CU594" s="204"/>
      <c r="CV594" s="204"/>
      <c r="CW594" s="204"/>
      <c r="CX594" s="204"/>
      <c r="CY594" s="204"/>
      <c r="CZ594" s="204"/>
      <c r="DA594" s="204"/>
      <c r="DB594" s="204"/>
      <c r="DC594" s="204"/>
      <c r="DD594" s="204"/>
      <c r="DE594" s="204"/>
      <c r="DF594" s="204"/>
      <c r="DG594" s="204"/>
      <c r="DH594" s="204"/>
      <c r="DI594" s="204"/>
      <c r="DJ594" s="204"/>
      <c r="DK594" s="204"/>
      <c r="DL594" s="204"/>
      <c r="DM594" s="204"/>
      <c r="DN594" s="204"/>
      <c r="DO594" s="204"/>
      <c r="DP594" s="204"/>
      <c r="DQ594" s="204"/>
      <c r="DR594" s="204"/>
      <c r="DS594" s="204"/>
      <c r="DT594" s="204"/>
      <c r="DU594" s="204"/>
      <c r="DV594" s="204"/>
      <c r="DW594" s="204"/>
      <c r="DX594" s="204"/>
      <c r="DY594" s="204"/>
      <c r="DZ594" s="204"/>
      <c r="EA594" s="204"/>
      <c r="EB594" s="204"/>
      <c r="EC594" s="204"/>
      <c r="ED594" s="204"/>
      <c r="EE594" s="204"/>
      <c r="EF594" s="204"/>
      <c r="EG594" s="204"/>
      <c r="EH594" s="204"/>
      <c r="EI594" s="204"/>
      <c r="EJ594" s="204"/>
      <c r="EK594" s="204"/>
      <c r="EL594" s="204"/>
      <c r="EM594" s="204"/>
      <c r="EN594" s="204"/>
      <c r="EO594" s="204"/>
      <c r="EP594" s="204"/>
      <c r="EQ594" s="204"/>
      <c r="ER594" s="204"/>
      <c r="ES594" s="204"/>
      <c r="ET594" s="204"/>
      <c r="EU594" s="204"/>
      <c r="EV594" s="204"/>
      <c r="EW594" s="204"/>
      <c r="EX594" s="204"/>
      <c r="EY594" s="204"/>
      <c r="EZ594" s="204"/>
      <c r="FA594" s="204"/>
      <c r="FB594" s="204"/>
      <c r="FC594" s="204"/>
      <c r="FD594" s="204"/>
      <c r="FE594" s="204"/>
      <c r="FF594" s="204"/>
      <c r="FG594" s="204"/>
      <c r="FH594" s="204"/>
      <c r="FI594" s="204"/>
      <c r="FJ594" s="204"/>
      <c r="FK594" s="204"/>
      <c r="FL594" s="204"/>
      <c r="FM594" s="204"/>
      <c r="FN594" s="204"/>
      <c r="FO594" s="204"/>
      <c r="FP594" s="204"/>
      <c r="FQ594" s="204"/>
      <c r="FR594" s="204"/>
      <c r="FS594" s="204"/>
      <c r="FT594" s="204"/>
      <c r="FU594" s="204"/>
      <c r="FV594" s="204"/>
      <c r="FW594" s="204"/>
      <c r="FX594" s="204"/>
      <c r="FY594" s="204"/>
      <c r="FZ594" s="204"/>
      <c r="GA594" s="204"/>
      <c r="GB594" s="204"/>
      <c r="GC594" s="204"/>
      <c r="GD594" s="204"/>
      <c r="GE594" s="204"/>
      <c r="GF594" s="204"/>
      <c r="GG594" s="204"/>
      <c r="GH594" s="204"/>
      <c r="GI594" s="204"/>
      <c r="GJ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</row>
    <row r="595" customFormat="false" ht="12.75" hidden="false" customHeight="false" outlineLevel="1" collapsed="false">
      <c r="A595" s="118"/>
      <c r="B595" s="215"/>
      <c r="C595" s="215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4"/>
      <c r="BN595" s="204"/>
      <c r="BO595" s="204"/>
      <c r="BP595" s="204"/>
      <c r="BQ595" s="204"/>
      <c r="BR595" s="204"/>
      <c r="BS595" s="204"/>
      <c r="BT595" s="204"/>
      <c r="BU595" s="204"/>
      <c r="BV595" s="204"/>
      <c r="BW595" s="204"/>
      <c r="BX595" s="204"/>
      <c r="BY595" s="204"/>
      <c r="BZ595" s="204"/>
      <c r="CA595" s="204"/>
      <c r="CB595" s="204"/>
      <c r="CC595" s="204"/>
      <c r="CD595" s="204"/>
      <c r="CE595" s="204"/>
      <c r="CF595" s="204"/>
      <c r="CG595" s="204"/>
      <c r="CH595" s="204"/>
      <c r="CI595" s="204"/>
      <c r="CJ595" s="204"/>
      <c r="CK595" s="204"/>
      <c r="CL595" s="204"/>
      <c r="CM595" s="204"/>
      <c r="CN595" s="204"/>
      <c r="CO595" s="204"/>
      <c r="CP595" s="204"/>
      <c r="CQ595" s="204"/>
      <c r="CR595" s="204"/>
      <c r="CS595" s="204"/>
      <c r="CT595" s="204"/>
      <c r="CU595" s="204"/>
      <c r="CV595" s="204"/>
      <c r="CW595" s="204"/>
      <c r="CX595" s="204"/>
      <c r="CY595" s="204"/>
      <c r="CZ595" s="204"/>
      <c r="DA595" s="204"/>
      <c r="DB595" s="204"/>
      <c r="DC595" s="204"/>
      <c r="DD595" s="204"/>
      <c r="DE595" s="204"/>
      <c r="DF595" s="204"/>
      <c r="DG595" s="204"/>
      <c r="DH595" s="204"/>
      <c r="DI595" s="204"/>
      <c r="DJ595" s="204"/>
      <c r="DK595" s="204"/>
      <c r="DL595" s="204"/>
      <c r="DM595" s="204"/>
      <c r="DN595" s="204"/>
      <c r="DO595" s="204"/>
      <c r="DP595" s="204"/>
      <c r="DQ595" s="204"/>
      <c r="DR595" s="204"/>
      <c r="DS595" s="204"/>
      <c r="DT595" s="204"/>
      <c r="DU595" s="204"/>
      <c r="DV595" s="204"/>
      <c r="DW595" s="204"/>
      <c r="DX595" s="204"/>
      <c r="DY595" s="204"/>
      <c r="DZ595" s="204"/>
      <c r="EA595" s="204"/>
      <c r="EB595" s="204"/>
      <c r="EC595" s="204"/>
      <c r="ED595" s="204"/>
      <c r="EE595" s="204"/>
      <c r="EF595" s="204"/>
      <c r="EG595" s="204"/>
      <c r="EH595" s="204"/>
      <c r="EI595" s="204"/>
      <c r="EJ595" s="204"/>
      <c r="EK595" s="204"/>
      <c r="EL595" s="204"/>
      <c r="EM595" s="204"/>
      <c r="EN595" s="204"/>
      <c r="EO595" s="204"/>
      <c r="EP595" s="204"/>
      <c r="EQ595" s="204"/>
      <c r="ER595" s="204"/>
      <c r="ES595" s="204"/>
      <c r="ET595" s="204"/>
      <c r="EU595" s="204"/>
      <c r="EV595" s="204"/>
      <c r="EW595" s="204"/>
      <c r="EX595" s="204"/>
      <c r="EY595" s="204"/>
      <c r="EZ595" s="204"/>
      <c r="FA595" s="204"/>
      <c r="FB595" s="204"/>
      <c r="FC595" s="204"/>
      <c r="FD595" s="204"/>
      <c r="FE595" s="204"/>
      <c r="FF595" s="204"/>
      <c r="FG595" s="204"/>
      <c r="FH595" s="204"/>
      <c r="FI595" s="204"/>
      <c r="FJ595" s="204"/>
      <c r="FK595" s="204"/>
      <c r="FL595" s="204"/>
      <c r="FM595" s="204"/>
      <c r="FN595" s="204"/>
      <c r="FO595" s="204"/>
      <c r="FP595" s="204"/>
      <c r="FQ595" s="204"/>
      <c r="FR595" s="204"/>
      <c r="FS595" s="204"/>
      <c r="FT595" s="204"/>
      <c r="FU595" s="204"/>
      <c r="FV595" s="204"/>
      <c r="FW595" s="204"/>
      <c r="FX595" s="204"/>
      <c r="FY595" s="204"/>
      <c r="FZ595" s="204"/>
      <c r="GA595" s="204"/>
      <c r="GB595" s="204"/>
      <c r="GC595" s="204"/>
      <c r="GD595" s="204"/>
      <c r="GE595" s="204"/>
      <c r="GF595" s="204"/>
      <c r="GG595" s="204"/>
      <c r="GH595" s="204"/>
      <c r="GI595" s="204"/>
      <c r="GJ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</row>
    <row r="596" customFormat="false" ht="12.75" hidden="false" customHeight="false" outlineLevel="1" collapsed="false">
      <c r="A596" s="123"/>
      <c r="B596" s="203"/>
      <c r="C596" s="203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4"/>
      <c r="BN596" s="204"/>
      <c r="BO596" s="204"/>
      <c r="BP596" s="204"/>
      <c r="BQ596" s="204"/>
      <c r="BR596" s="204"/>
      <c r="BS596" s="204"/>
      <c r="BT596" s="204"/>
      <c r="BU596" s="204"/>
      <c r="BV596" s="204"/>
      <c r="BW596" s="204"/>
      <c r="BX596" s="204"/>
      <c r="BY596" s="204"/>
      <c r="BZ596" s="204"/>
      <c r="CA596" s="204"/>
      <c r="CB596" s="204"/>
      <c r="CC596" s="204"/>
      <c r="CD596" s="204"/>
      <c r="CE596" s="204"/>
      <c r="CF596" s="204"/>
      <c r="CG596" s="204"/>
      <c r="CH596" s="204"/>
      <c r="CI596" s="204"/>
      <c r="CJ596" s="204"/>
      <c r="CK596" s="204"/>
      <c r="CL596" s="204"/>
      <c r="CM596" s="204"/>
      <c r="CN596" s="204"/>
      <c r="CO596" s="204"/>
      <c r="CP596" s="204"/>
      <c r="CQ596" s="204"/>
      <c r="CR596" s="204"/>
      <c r="CS596" s="204"/>
      <c r="CT596" s="204"/>
      <c r="CU596" s="204"/>
      <c r="CV596" s="204"/>
      <c r="CW596" s="204"/>
      <c r="CX596" s="204"/>
      <c r="CY596" s="204"/>
      <c r="CZ596" s="204"/>
      <c r="DA596" s="204"/>
      <c r="DB596" s="204"/>
      <c r="DC596" s="204"/>
      <c r="DD596" s="204"/>
      <c r="DE596" s="204"/>
      <c r="DF596" s="204"/>
      <c r="DG596" s="204"/>
      <c r="DH596" s="204"/>
      <c r="DI596" s="204"/>
      <c r="DJ596" s="204"/>
      <c r="DK596" s="204"/>
      <c r="DL596" s="204"/>
      <c r="DM596" s="204"/>
      <c r="DN596" s="204"/>
      <c r="DO596" s="204"/>
      <c r="DP596" s="204"/>
      <c r="DQ596" s="204"/>
      <c r="DR596" s="204"/>
      <c r="DS596" s="204"/>
      <c r="DT596" s="204"/>
      <c r="DU596" s="204"/>
      <c r="DV596" s="204"/>
      <c r="DW596" s="204"/>
      <c r="DX596" s="204"/>
      <c r="DY596" s="204"/>
      <c r="DZ596" s="204"/>
      <c r="EA596" s="204"/>
      <c r="EB596" s="204"/>
      <c r="EC596" s="204"/>
      <c r="ED596" s="204"/>
      <c r="EE596" s="204"/>
      <c r="EF596" s="204"/>
      <c r="EG596" s="204"/>
      <c r="EH596" s="204"/>
      <c r="EI596" s="204"/>
      <c r="EJ596" s="204"/>
      <c r="EK596" s="204"/>
      <c r="EL596" s="204"/>
      <c r="EM596" s="204"/>
      <c r="EN596" s="204"/>
      <c r="EO596" s="204"/>
      <c r="EP596" s="204"/>
      <c r="EQ596" s="204"/>
      <c r="ER596" s="204"/>
      <c r="ES596" s="204"/>
      <c r="ET596" s="204"/>
      <c r="EU596" s="204"/>
      <c r="EV596" s="204"/>
      <c r="EW596" s="204"/>
      <c r="EX596" s="204"/>
      <c r="EY596" s="204"/>
      <c r="EZ596" s="204"/>
      <c r="FA596" s="204"/>
      <c r="FB596" s="204"/>
      <c r="FC596" s="204"/>
      <c r="FD596" s="204"/>
      <c r="FE596" s="204"/>
      <c r="FF596" s="204"/>
      <c r="FG596" s="204"/>
      <c r="FH596" s="204"/>
      <c r="FI596" s="204"/>
      <c r="FJ596" s="204"/>
      <c r="FK596" s="204"/>
      <c r="FL596" s="204"/>
      <c r="FM596" s="204"/>
      <c r="FN596" s="204"/>
      <c r="FO596" s="204"/>
      <c r="FP596" s="204"/>
      <c r="FQ596" s="204"/>
      <c r="FR596" s="204"/>
      <c r="FS596" s="204"/>
      <c r="FT596" s="204"/>
      <c r="FU596" s="204"/>
      <c r="FV596" s="204"/>
      <c r="FW596" s="204"/>
      <c r="FX596" s="204"/>
      <c r="FY596" s="204"/>
      <c r="FZ596" s="204"/>
      <c r="GA596" s="204"/>
      <c r="GB596" s="204"/>
      <c r="GC596" s="204"/>
      <c r="GD596" s="204"/>
      <c r="GE596" s="204"/>
      <c r="GF596" s="204"/>
      <c r="GG596" s="204"/>
      <c r="GH596" s="204"/>
      <c r="GI596" s="204"/>
      <c r="GJ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</row>
    <row r="597" customFormat="false" ht="12.75" hidden="false" customHeight="false" outlineLevel="1" collapsed="false">
      <c r="A597" s="123"/>
      <c r="B597" s="203"/>
      <c r="C597" s="203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04"/>
      <c r="BN597" s="204"/>
      <c r="BO597" s="204"/>
      <c r="BP597" s="204"/>
      <c r="BQ597" s="204"/>
      <c r="BR597" s="204"/>
      <c r="BS597" s="204"/>
      <c r="BT597" s="204"/>
      <c r="BU597" s="204"/>
      <c r="BV597" s="204"/>
      <c r="BW597" s="204"/>
      <c r="BX597" s="204"/>
      <c r="BY597" s="204"/>
      <c r="BZ597" s="204"/>
      <c r="CA597" s="204"/>
      <c r="CB597" s="204"/>
      <c r="CC597" s="204"/>
      <c r="CD597" s="204"/>
      <c r="CE597" s="204"/>
      <c r="CF597" s="204"/>
      <c r="CG597" s="204"/>
      <c r="CH597" s="204"/>
      <c r="CI597" s="204"/>
      <c r="CJ597" s="204"/>
      <c r="CK597" s="204"/>
      <c r="CL597" s="204"/>
      <c r="CM597" s="204"/>
      <c r="CN597" s="204"/>
      <c r="CO597" s="204"/>
      <c r="CP597" s="204"/>
      <c r="CQ597" s="204"/>
      <c r="CR597" s="204"/>
      <c r="CS597" s="204"/>
      <c r="CT597" s="204"/>
      <c r="CU597" s="204"/>
      <c r="CV597" s="204"/>
      <c r="CW597" s="204"/>
      <c r="CX597" s="204"/>
      <c r="CY597" s="204"/>
      <c r="CZ597" s="204"/>
      <c r="DA597" s="204"/>
      <c r="DB597" s="204"/>
      <c r="DC597" s="204"/>
      <c r="DD597" s="204"/>
      <c r="DE597" s="204"/>
      <c r="DF597" s="204"/>
      <c r="DG597" s="204"/>
      <c r="DH597" s="204"/>
      <c r="DI597" s="204"/>
      <c r="DJ597" s="204"/>
      <c r="DK597" s="204"/>
      <c r="DL597" s="204"/>
      <c r="DM597" s="204"/>
      <c r="DN597" s="204"/>
      <c r="DO597" s="204"/>
      <c r="DP597" s="204"/>
      <c r="DQ597" s="204"/>
      <c r="DR597" s="204"/>
      <c r="DS597" s="204"/>
      <c r="DT597" s="204"/>
      <c r="DU597" s="204"/>
      <c r="DV597" s="204"/>
      <c r="DW597" s="204"/>
      <c r="DX597" s="204"/>
      <c r="DY597" s="204"/>
      <c r="DZ597" s="204"/>
      <c r="EA597" s="204"/>
      <c r="EB597" s="204"/>
      <c r="EC597" s="204"/>
      <c r="ED597" s="204"/>
      <c r="EE597" s="204"/>
      <c r="EF597" s="204"/>
      <c r="EG597" s="204"/>
      <c r="EH597" s="204"/>
      <c r="EI597" s="204"/>
      <c r="EJ597" s="204"/>
      <c r="EK597" s="204"/>
      <c r="EL597" s="204"/>
      <c r="EM597" s="204"/>
      <c r="EN597" s="204"/>
      <c r="EO597" s="204"/>
      <c r="EP597" s="204"/>
      <c r="EQ597" s="204"/>
      <c r="ER597" s="204"/>
      <c r="ES597" s="204"/>
      <c r="ET597" s="204"/>
      <c r="EU597" s="204"/>
      <c r="EV597" s="204"/>
      <c r="EW597" s="204"/>
      <c r="EX597" s="204"/>
      <c r="EY597" s="204"/>
      <c r="EZ597" s="204"/>
      <c r="FA597" s="204"/>
      <c r="FB597" s="204"/>
      <c r="FC597" s="204"/>
      <c r="FD597" s="204"/>
      <c r="FE597" s="204"/>
      <c r="FF597" s="204"/>
      <c r="FG597" s="204"/>
      <c r="FH597" s="204"/>
      <c r="FI597" s="204"/>
      <c r="FJ597" s="204"/>
      <c r="FK597" s="204"/>
      <c r="FL597" s="204"/>
      <c r="FM597" s="204"/>
      <c r="FN597" s="204"/>
      <c r="FO597" s="204"/>
      <c r="FP597" s="204"/>
      <c r="FQ597" s="204"/>
      <c r="FR597" s="204"/>
      <c r="FS597" s="204"/>
      <c r="FT597" s="204"/>
      <c r="FU597" s="204"/>
      <c r="FV597" s="204"/>
      <c r="FW597" s="204"/>
      <c r="FX597" s="204"/>
      <c r="FY597" s="204"/>
      <c r="FZ597" s="204"/>
      <c r="GA597" s="204"/>
      <c r="GB597" s="204"/>
      <c r="GC597" s="204"/>
      <c r="GD597" s="204"/>
      <c r="GE597" s="204"/>
      <c r="GF597" s="204"/>
      <c r="GG597" s="204"/>
      <c r="GH597" s="204"/>
      <c r="GI597" s="204"/>
      <c r="GJ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</row>
    <row r="598" customFormat="false" ht="12.75" hidden="false" customHeight="false" outlineLevel="1" collapsed="false">
      <c r="A598" s="123"/>
      <c r="B598" s="203"/>
      <c r="C598" s="203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04"/>
      <c r="BN598" s="204"/>
      <c r="BO598" s="204"/>
      <c r="BP598" s="204"/>
      <c r="BQ598" s="204"/>
      <c r="BR598" s="204"/>
      <c r="BS598" s="204"/>
      <c r="BT598" s="204"/>
      <c r="BU598" s="204"/>
      <c r="BV598" s="204"/>
      <c r="BW598" s="204"/>
      <c r="BX598" s="204"/>
      <c r="BY598" s="204"/>
      <c r="BZ598" s="204"/>
      <c r="CA598" s="204"/>
      <c r="CB598" s="204"/>
      <c r="CC598" s="204"/>
      <c r="CD598" s="204"/>
      <c r="CE598" s="204"/>
      <c r="CF598" s="204"/>
      <c r="CG598" s="204"/>
      <c r="CH598" s="204"/>
      <c r="CI598" s="204"/>
      <c r="CJ598" s="204"/>
      <c r="CK598" s="204"/>
      <c r="CL598" s="204"/>
      <c r="CM598" s="204"/>
      <c r="CN598" s="204"/>
      <c r="CO598" s="204"/>
      <c r="CP598" s="204"/>
      <c r="CQ598" s="204"/>
      <c r="CR598" s="204"/>
      <c r="CS598" s="204"/>
      <c r="CT598" s="204"/>
      <c r="CU598" s="204"/>
      <c r="CV598" s="204"/>
      <c r="CW598" s="204"/>
      <c r="CX598" s="204"/>
      <c r="CY598" s="204"/>
      <c r="CZ598" s="204"/>
      <c r="DA598" s="204"/>
      <c r="DB598" s="204"/>
      <c r="DC598" s="204"/>
      <c r="DD598" s="204"/>
      <c r="DE598" s="204"/>
      <c r="DF598" s="204"/>
      <c r="DG598" s="204"/>
      <c r="DH598" s="204"/>
      <c r="DI598" s="204"/>
      <c r="DJ598" s="204"/>
      <c r="DK598" s="204"/>
      <c r="DL598" s="204"/>
      <c r="DM598" s="204"/>
      <c r="DN598" s="204"/>
      <c r="DO598" s="204"/>
      <c r="DP598" s="204"/>
      <c r="DQ598" s="204"/>
      <c r="DR598" s="204"/>
      <c r="DS598" s="204"/>
      <c r="DT598" s="204"/>
      <c r="DU598" s="204"/>
      <c r="DV598" s="204"/>
      <c r="DW598" s="204"/>
      <c r="DX598" s="204"/>
      <c r="DY598" s="204"/>
      <c r="DZ598" s="204"/>
      <c r="EA598" s="204"/>
      <c r="EB598" s="204"/>
      <c r="EC598" s="204"/>
      <c r="ED598" s="204"/>
      <c r="EE598" s="204"/>
      <c r="EF598" s="204"/>
      <c r="EG598" s="204"/>
      <c r="EH598" s="204"/>
      <c r="EI598" s="204"/>
      <c r="EJ598" s="204"/>
      <c r="EK598" s="204"/>
      <c r="EL598" s="204"/>
      <c r="EM598" s="204"/>
      <c r="EN598" s="204"/>
      <c r="EO598" s="204"/>
      <c r="EP598" s="204"/>
      <c r="EQ598" s="204"/>
      <c r="ER598" s="204"/>
      <c r="ES598" s="204"/>
      <c r="ET598" s="204"/>
      <c r="EU598" s="204"/>
      <c r="EV598" s="204"/>
      <c r="EW598" s="204"/>
      <c r="EX598" s="204"/>
      <c r="EY598" s="204"/>
      <c r="EZ598" s="204"/>
      <c r="FA598" s="204"/>
      <c r="FB598" s="204"/>
      <c r="FC598" s="204"/>
      <c r="FD598" s="204"/>
      <c r="FE598" s="204"/>
      <c r="FF598" s="204"/>
      <c r="FG598" s="204"/>
      <c r="FH598" s="204"/>
      <c r="FI598" s="204"/>
      <c r="FJ598" s="204"/>
      <c r="FK598" s="204"/>
      <c r="FL598" s="204"/>
      <c r="FM598" s="204"/>
      <c r="FN598" s="204"/>
      <c r="FO598" s="204"/>
      <c r="FP598" s="204"/>
      <c r="FQ598" s="204"/>
      <c r="FR598" s="204"/>
      <c r="FS598" s="204"/>
      <c r="FT598" s="204"/>
      <c r="FU598" s="204"/>
      <c r="FV598" s="204"/>
      <c r="FW598" s="204"/>
      <c r="FX598" s="204"/>
      <c r="FY598" s="204"/>
      <c r="FZ598" s="204"/>
      <c r="GA598" s="204"/>
      <c r="GB598" s="204"/>
      <c r="GC598" s="204"/>
      <c r="GD598" s="204"/>
      <c r="GE598" s="204"/>
      <c r="GF598" s="204"/>
      <c r="GG598" s="204"/>
      <c r="GH598" s="204"/>
      <c r="GI598" s="204"/>
      <c r="GJ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</row>
    <row r="599" customFormat="false" ht="12.75" hidden="false" customHeight="false" outlineLevel="1" collapsed="false">
      <c r="A599" s="123"/>
      <c r="B599" s="215"/>
      <c r="C599" s="215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04"/>
      <c r="BN599" s="204"/>
      <c r="BO599" s="204"/>
      <c r="BP599" s="204"/>
      <c r="BQ599" s="204"/>
      <c r="BR599" s="204"/>
      <c r="BS599" s="204"/>
      <c r="BT599" s="204"/>
      <c r="BU599" s="204"/>
      <c r="BV599" s="204"/>
      <c r="BW599" s="204"/>
      <c r="BX599" s="204"/>
      <c r="BY599" s="204"/>
      <c r="BZ599" s="204"/>
      <c r="CA599" s="204"/>
      <c r="CB599" s="204"/>
      <c r="CC599" s="204"/>
      <c r="CD599" s="204"/>
      <c r="CE599" s="204"/>
      <c r="CF599" s="204"/>
      <c r="CG599" s="204"/>
      <c r="CH599" s="204"/>
      <c r="CI599" s="204"/>
      <c r="CJ599" s="204"/>
      <c r="CK599" s="204"/>
      <c r="CL599" s="204"/>
      <c r="CM599" s="204"/>
      <c r="CN599" s="204"/>
      <c r="CO599" s="204"/>
      <c r="CP599" s="204"/>
      <c r="CQ599" s="204"/>
      <c r="CR599" s="204"/>
      <c r="CS599" s="204"/>
      <c r="CT599" s="204"/>
      <c r="CU599" s="204"/>
      <c r="CV599" s="204"/>
      <c r="CW599" s="204"/>
      <c r="CX599" s="204"/>
      <c r="CY599" s="204"/>
      <c r="CZ599" s="204"/>
      <c r="DA599" s="204"/>
      <c r="DB599" s="204"/>
      <c r="DC599" s="204"/>
      <c r="DD599" s="204"/>
      <c r="DE599" s="204"/>
      <c r="DF599" s="204"/>
      <c r="DG599" s="204"/>
      <c r="DH599" s="204"/>
      <c r="DI599" s="204"/>
      <c r="DJ599" s="204"/>
      <c r="DK599" s="204"/>
      <c r="DL599" s="204"/>
      <c r="DM599" s="204"/>
      <c r="DN599" s="204"/>
      <c r="DO599" s="204"/>
      <c r="DP599" s="204"/>
      <c r="DQ599" s="204"/>
      <c r="DR599" s="204"/>
      <c r="DS599" s="204"/>
      <c r="DT599" s="204"/>
      <c r="DU599" s="204"/>
      <c r="DV599" s="204"/>
      <c r="DW599" s="204"/>
      <c r="DX599" s="204"/>
      <c r="DY599" s="204"/>
      <c r="DZ599" s="204"/>
      <c r="EA599" s="204"/>
      <c r="EB599" s="204"/>
      <c r="EC599" s="204"/>
      <c r="ED599" s="204"/>
      <c r="EE599" s="204"/>
      <c r="EF599" s="204"/>
      <c r="EG599" s="204"/>
      <c r="EH599" s="204"/>
      <c r="EI599" s="204"/>
      <c r="EJ599" s="204"/>
      <c r="EK599" s="204"/>
      <c r="EL599" s="204"/>
      <c r="EM599" s="204"/>
      <c r="EN599" s="204"/>
      <c r="EO599" s="204"/>
      <c r="EP599" s="204"/>
      <c r="EQ599" s="204"/>
      <c r="ER599" s="204"/>
      <c r="ES599" s="204"/>
      <c r="ET599" s="204"/>
      <c r="EU599" s="204"/>
      <c r="EV599" s="204"/>
      <c r="EW599" s="204"/>
      <c r="EX599" s="204"/>
      <c r="EY599" s="204"/>
      <c r="EZ599" s="204"/>
      <c r="FA599" s="204"/>
      <c r="FB599" s="204"/>
      <c r="FC599" s="204"/>
      <c r="FD599" s="204"/>
      <c r="FE599" s="204"/>
      <c r="FF599" s="204"/>
      <c r="FG599" s="204"/>
      <c r="FH599" s="204"/>
      <c r="FI599" s="204"/>
      <c r="FJ599" s="204"/>
      <c r="FK599" s="204"/>
      <c r="FL599" s="204"/>
      <c r="FM599" s="204"/>
      <c r="FN599" s="204"/>
      <c r="FO599" s="204"/>
      <c r="FP599" s="204"/>
      <c r="FQ599" s="204"/>
      <c r="FR599" s="204"/>
      <c r="FS599" s="204"/>
      <c r="FT599" s="204"/>
      <c r="FU599" s="204"/>
      <c r="FV599" s="204"/>
      <c r="FW599" s="204"/>
      <c r="FX599" s="204"/>
      <c r="FY599" s="204"/>
      <c r="FZ599" s="204"/>
      <c r="GA599" s="204"/>
      <c r="GB599" s="204"/>
      <c r="GC599" s="204"/>
      <c r="GD599" s="204"/>
      <c r="GE599" s="204"/>
      <c r="GF599" s="204"/>
      <c r="GG599" s="204"/>
      <c r="GH599" s="204"/>
      <c r="GI599" s="204"/>
      <c r="GJ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</row>
    <row r="600" customFormat="false" ht="12.75" hidden="false" customHeight="false" outlineLevel="1" collapsed="false">
      <c r="A600" s="123"/>
      <c r="B600" s="215"/>
      <c r="C600" s="215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4"/>
      <c r="AA600" s="204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204"/>
      <c r="BN600" s="204"/>
      <c r="BO600" s="204"/>
      <c r="BP600" s="204"/>
      <c r="BQ600" s="204"/>
      <c r="BR600" s="204"/>
      <c r="BS600" s="204"/>
      <c r="BT600" s="204"/>
      <c r="BU600" s="204"/>
      <c r="BV600" s="204"/>
      <c r="BW600" s="204"/>
      <c r="BX600" s="204"/>
      <c r="BY600" s="204"/>
      <c r="BZ600" s="204"/>
      <c r="CA600" s="204"/>
      <c r="CB600" s="204"/>
      <c r="CC600" s="204"/>
      <c r="CD600" s="204"/>
      <c r="CE600" s="204"/>
      <c r="CF600" s="204"/>
      <c r="CG600" s="204"/>
      <c r="CH600" s="204"/>
      <c r="CI600" s="204"/>
      <c r="CJ600" s="204"/>
      <c r="CK600" s="204"/>
      <c r="CL600" s="204"/>
      <c r="CM600" s="204"/>
      <c r="CN600" s="204"/>
      <c r="CO600" s="204"/>
      <c r="CP600" s="204"/>
      <c r="CQ600" s="204"/>
      <c r="CR600" s="204"/>
      <c r="CS600" s="204"/>
      <c r="CT600" s="204"/>
      <c r="CU600" s="204"/>
      <c r="CV600" s="204"/>
      <c r="CW600" s="204"/>
      <c r="CX600" s="204"/>
      <c r="CY600" s="204"/>
      <c r="CZ600" s="204"/>
      <c r="DA600" s="204"/>
      <c r="DB600" s="204"/>
      <c r="DC600" s="204"/>
      <c r="DD600" s="204"/>
      <c r="DE600" s="204"/>
      <c r="DF600" s="204"/>
      <c r="DG600" s="204"/>
      <c r="DH600" s="204"/>
      <c r="DI600" s="204"/>
      <c r="DJ600" s="204"/>
      <c r="DK600" s="204"/>
      <c r="DL600" s="204"/>
      <c r="DM600" s="204"/>
      <c r="DN600" s="204"/>
      <c r="DO600" s="204"/>
      <c r="DP600" s="204"/>
      <c r="DQ600" s="204"/>
      <c r="DR600" s="204"/>
      <c r="DS600" s="204"/>
      <c r="DT600" s="204"/>
      <c r="DU600" s="204"/>
      <c r="DV600" s="204"/>
      <c r="DW600" s="204"/>
      <c r="DX600" s="204"/>
      <c r="DY600" s="204"/>
      <c r="DZ600" s="204"/>
      <c r="EA600" s="204"/>
      <c r="EB600" s="204"/>
      <c r="EC600" s="204"/>
      <c r="ED600" s="204"/>
      <c r="EE600" s="204"/>
      <c r="EF600" s="204"/>
      <c r="EG600" s="204"/>
      <c r="EH600" s="204"/>
      <c r="EI600" s="204"/>
      <c r="EJ600" s="204"/>
      <c r="EK600" s="204"/>
      <c r="EL600" s="204"/>
      <c r="EM600" s="204"/>
      <c r="EN600" s="204"/>
      <c r="EO600" s="204"/>
      <c r="EP600" s="204"/>
      <c r="EQ600" s="204"/>
      <c r="ER600" s="204"/>
      <c r="ES600" s="204"/>
      <c r="ET600" s="204"/>
      <c r="EU600" s="204"/>
      <c r="EV600" s="204"/>
      <c r="EW600" s="204"/>
      <c r="EX600" s="204"/>
      <c r="EY600" s="204"/>
      <c r="EZ600" s="204"/>
      <c r="FA600" s="204"/>
      <c r="FB600" s="204"/>
      <c r="FC600" s="204"/>
      <c r="FD600" s="204"/>
      <c r="FE600" s="204"/>
      <c r="FF600" s="204"/>
      <c r="FG600" s="204"/>
      <c r="FH600" s="204"/>
      <c r="FI600" s="204"/>
      <c r="FJ600" s="204"/>
      <c r="FK600" s="204"/>
      <c r="FL600" s="204"/>
      <c r="FM600" s="204"/>
      <c r="FN600" s="204"/>
      <c r="FO600" s="204"/>
      <c r="FP600" s="204"/>
      <c r="FQ600" s="204"/>
      <c r="FR600" s="204"/>
      <c r="FS600" s="204"/>
      <c r="FT600" s="204"/>
      <c r="FU600" s="204"/>
      <c r="FV600" s="204"/>
      <c r="FW600" s="204"/>
      <c r="FX600" s="204"/>
      <c r="FY600" s="204"/>
      <c r="FZ600" s="204"/>
      <c r="GA600" s="204"/>
      <c r="GB600" s="204"/>
      <c r="GC600" s="204"/>
      <c r="GD600" s="204"/>
      <c r="GE600" s="204"/>
      <c r="GF600" s="204"/>
      <c r="GG600" s="204"/>
      <c r="GH600" s="204"/>
      <c r="GI600" s="204"/>
      <c r="GJ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</row>
    <row r="601" customFormat="false" ht="12.75" hidden="false" customHeight="false" outlineLevel="1" collapsed="false">
      <c r="A601" s="123"/>
      <c r="B601" s="215"/>
      <c r="C601" s="215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4"/>
      <c r="AA601" s="204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204"/>
      <c r="BN601" s="204"/>
      <c r="BO601" s="204"/>
      <c r="BP601" s="204"/>
      <c r="BQ601" s="204"/>
      <c r="BR601" s="204"/>
      <c r="BS601" s="204"/>
      <c r="BT601" s="204"/>
      <c r="BU601" s="204"/>
      <c r="BV601" s="204"/>
      <c r="BW601" s="204"/>
      <c r="BX601" s="204"/>
      <c r="BY601" s="204"/>
      <c r="BZ601" s="204"/>
      <c r="CA601" s="204"/>
      <c r="CB601" s="204"/>
      <c r="CC601" s="204"/>
      <c r="CD601" s="204"/>
      <c r="CE601" s="204"/>
      <c r="CF601" s="204"/>
      <c r="CG601" s="204"/>
      <c r="CH601" s="204"/>
      <c r="CI601" s="204"/>
      <c r="CJ601" s="204"/>
      <c r="CK601" s="204"/>
      <c r="CL601" s="204"/>
      <c r="CM601" s="204"/>
      <c r="CN601" s="204"/>
      <c r="CO601" s="204"/>
      <c r="CP601" s="204"/>
      <c r="CQ601" s="204"/>
      <c r="CR601" s="204"/>
      <c r="CS601" s="204"/>
      <c r="CT601" s="204"/>
      <c r="CU601" s="204"/>
      <c r="CV601" s="204"/>
      <c r="CW601" s="204"/>
      <c r="CX601" s="204"/>
      <c r="CY601" s="204"/>
      <c r="CZ601" s="204"/>
      <c r="DA601" s="204"/>
      <c r="DB601" s="204"/>
      <c r="DC601" s="204"/>
      <c r="DD601" s="204"/>
      <c r="DE601" s="204"/>
      <c r="DF601" s="204"/>
      <c r="DG601" s="204"/>
      <c r="DH601" s="204"/>
      <c r="DI601" s="204"/>
      <c r="DJ601" s="204"/>
      <c r="DK601" s="204"/>
      <c r="DL601" s="204"/>
      <c r="DM601" s="204"/>
      <c r="DN601" s="204"/>
      <c r="DO601" s="204"/>
      <c r="DP601" s="204"/>
      <c r="DQ601" s="204"/>
      <c r="DR601" s="204"/>
      <c r="DS601" s="204"/>
      <c r="DT601" s="204"/>
      <c r="DU601" s="204"/>
      <c r="DV601" s="204"/>
      <c r="DW601" s="204"/>
      <c r="DX601" s="204"/>
      <c r="DY601" s="204"/>
      <c r="DZ601" s="204"/>
      <c r="EA601" s="204"/>
      <c r="EB601" s="204"/>
      <c r="EC601" s="204"/>
      <c r="ED601" s="204"/>
      <c r="EE601" s="204"/>
      <c r="EF601" s="204"/>
      <c r="EG601" s="204"/>
      <c r="EH601" s="204"/>
      <c r="EI601" s="204"/>
      <c r="EJ601" s="204"/>
      <c r="EK601" s="204"/>
      <c r="EL601" s="204"/>
      <c r="EM601" s="204"/>
      <c r="EN601" s="204"/>
      <c r="EO601" s="204"/>
      <c r="EP601" s="204"/>
      <c r="EQ601" s="204"/>
      <c r="ER601" s="204"/>
      <c r="ES601" s="204"/>
      <c r="ET601" s="204"/>
      <c r="EU601" s="204"/>
      <c r="EV601" s="204"/>
      <c r="EW601" s="204"/>
      <c r="EX601" s="204"/>
      <c r="EY601" s="204"/>
      <c r="EZ601" s="204"/>
      <c r="FA601" s="204"/>
      <c r="FB601" s="204"/>
      <c r="FC601" s="204"/>
      <c r="FD601" s="204"/>
      <c r="FE601" s="204"/>
      <c r="FF601" s="204"/>
      <c r="FG601" s="204"/>
      <c r="FH601" s="204"/>
      <c r="FI601" s="204"/>
      <c r="FJ601" s="204"/>
      <c r="FK601" s="204"/>
      <c r="FL601" s="204"/>
      <c r="FM601" s="204"/>
      <c r="FN601" s="204"/>
      <c r="FO601" s="204"/>
      <c r="FP601" s="204"/>
      <c r="FQ601" s="204"/>
      <c r="FR601" s="204"/>
      <c r="FS601" s="204"/>
      <c r="FT601" s="204"/>
      <c r="FU601" s="204"/>
      <c r="FV601" s="204"/>
      <c r="FW601" s="204"/>
      <c r="FX601" s="204"/>
      <c r="FY601" s="204"/>
      <c r="FZ601" s="204"/>
      <c r="GA601" s="204"/>
      <c r="GB601" s="204"/>
      <c r="GC601" s="204"/>
      <c r="GD601" s="204"/>
      <c r="GE601" s="204"/>
      <c r="GF601" s="204"/>
      <c r="GG601" s="204"/>
      <c r="GH601" s="204"/>
      <c r="GI601" s="204"/>
      <c r="GJ601" s="204"/>
      <c r="GK601" s="204"/>
      <c r="GL601" s="204"/>
      <c r="GM601" s="204"/>
      <c r="GN601" s="204"/>
      <c r="GO601" s="204"/>
      <c r="GP601" s="204"/>
      <c r="GQ601" s="204"/>
      <c r="GR601" s="204"/>
      <c r="GS601" s="204"/>
      <c r="GT601" s="204"/>
      <c r="GU601" s="204"/>
      <c r="GV601" s="204"/>
      <c r="GW601" s="204"/>
      <c r="GX601" s="204"/>
      <c r="GY601" s="204"/>
      <c r="GZ601" s="204"/>
      <c r="HA601" s="204"/>
      <c r="HB601" s="204"/>
      <c r="HC601" s="204"/>
      <c r="HD601" s="204"/>
      <c r="HE601" s="204"/>
      <c r="HF601" s="204"/>
      <c r="HG601" s="204"/>
      <c r="HH601" s="204"/>
      <c r="HI601" s="204"/>
      <c r="HJ601" s="204"/>
      <c r="HK601" s="204"/>
      <c r="HL601" s="204"/>
      <c r="HM601" s="204"/>
      <c r="HN601" s="204"/>
      <c r="HO601" s="204"/>
      <c r="HP601" s="204"/>
      <c r="HQ601" s="204"/>
      <c r="HR601" s="204"/>
      <c r="HS601" s="204"/>
      <c r="HT601" s="204"/>
      <c r="HU601" s="204"/>
      <c r="HV601" s="204"/>
      <c r="HW601" s="204"/>
      <c r="HX601" s="204"/>
      <c r="HY601" s="204"/>
      <c r="HZ601" s="204"/>
      <c r="IA601" s="204"/>
      <c r="IB601" s="204"/>
      <c r="IC601" s="204"/>
      <c r="ID601" s="204"/>
      <c r="IE601" s="204"/>
      <c r="IF601" s="204"/>
      <c r="IG601" s="204"/>
      <c r="IH601" s="204"/>
      <c r="II601" s="204"/>
      <c r="IJ601" s="204"/>
      <c r="IK601" s="204"/>
      <c r="IL601" s="204"/>
      <c r="IM601" s="204"/>
      <c r="IN601" s="204"/>
      <c r="IO601" s="204"/>
      <c r="IP601" s="204"/>
      <c r="IQ601" s="204"/>
      <c r="IR601" s="204"/>
      <c r="IS601" s="204"/>
      <c r="IT601" s="204"/>
      <c r="IU601" s="204"/>
      <c r="IV601" s="204"/>
      <c r="IW601" s="204"/>
    </row>
    <row r="602" customFormat="false" ht="12.75" hidden="false" customHeight="false" outlineLevel="1" collapsed="false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customFormat="false" ht="12.75" hidden="false" customHeight="false" outlineLevel="1" collapsed="false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customFormat="false" ht="12.75" hidden="false" customHeight="false" outlineLevel="1" collapsed="false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customFormat="false" ht="12.75" hidden="false" customHeight="false" outlineLevel="1" collapsed="false">
      <c r="A605" s="88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customFormat="false" ht="12.75" hidden="false" customHeight="false" outlineLevel="1" collapsed="false">
      <c r="A606" s="106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</row>
    <row r="607" customFormat="false" ht="12.75" hidden="false" customHeight="false" outlineLevel="1" collapsed="false">
      <c r="A607" s="217"/>
      <c r="B607" s="79"/>
      <c r="C607" s="79"/>
      <c r="D607" s="79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79"/>
      <c r="R607" s="79"/>
      <c r="S607" s="79"/>
      <c r="T607" s="79"/>
      <c r="U607" s="79"/>
      <c r="V607" s="79"/>
      <c r="W607" s="79"/>
      <c r="X607" s="79"/>
      <c r="Y607" s="79"/>
    </row>
    <row r="608" customFormat="false" ht="12.75" hidden="false" customHeight="false" outlineLevel="1" collapsed="false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</row>
    <row r="609" customFormat="false" ht="12.75" hidden="false" customHeight="false" outlineLevel="1" collapsed="false">
      <c r="A609" s="88"/>
      <c r="B609" s="88"/>
      <c r="C609" s="88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79"/>
      <c r="R609" s="79"/>
      <c r="S609" s="79"/>
      <c r="T609" s="79"/>
      <c r="U609" s="79"/>
      <c r="V609" s="79"/>
      <c r="W609" s="79"/>
      <c r="X609" s="79"/>
      <c r="Y609" s="79"/>
    </row>
    <row r="610" customFormat="false" ht="12.75" hidden="true" customHeight="false" outlineLevel="2" collapsed="false">
      <c r="A610" s="106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</row>
    <row r="611" customFormat="false" ht="12.75" hidden="true" customHeight="false" outlineLevel="2" collapsed="false">
      <c r="A611" s="189"/>
      <c r="B611" s="79"/>
      <c r="C611" s="79"/>
      <c r="D611" s="79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79"/>
      <c r="R611" s="79"/>
      <c r="S611" s="79"/>
      <c r="T611" s="79"/>
      <c r="U611" s="79"/>
      <c r="V611" s="79"/>
      <c r="W611" s="79"/>
      <c r="X611" s="79"/>
      <c r="Y611" s="79"/>
    </row>
    <row r="612" customFormat="false" ht="12.75" hidden="true" customHeight="false" outlineLevel="2" collapsed="false">
      <c r="A612" s="189"/>
      <c r="B612" s="79"/>
      <c r="C612" s="79"/>
      <c r="D612" s="79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79"/>
      <c r="R612" s="79"/>
      <c r="S612" s="79"/>
      <c r="T612" s="79"/>
      <c r="U612" s="79"/>
      <c r="V612" s="79"/>
      <c r="W612" s="79"/>
      <c r="X612" s="79"/>
      <c r="Y612" s="79"/>
    </row>
    <row r="613" customFormat="false" ht="12.75" hidden="true" customHeight="false" outlineLevel="2" collapsed="false">
      <c r="A613" s="189"/>
      <c r="B613" s="79"/>
      <c r="C613" s="79"/>
      <c r="D613" s="79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79"/>
      <c r="R613" s="79"/>
      <c r="S613" s="79"/>
      <c r="T613" s="79"/>
      <c r="U613" s="79"/>
      <c r="V613" s="79"/>
      <c r="W613" s="79"/>
      <c r="X613" s="79"/>
      <c r="Y613" s="79"/>
    </row>
    <row r="614" customFormat="false" ht="12.75" hidden="true" customHeight="false" outlineLevel="2" collapsed="false">
      <c r="A614" s="189"/>
      <c r="B614" s="79"/>
      <c r="C614" s="79"/>
      <c r="D614" s="79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79"/>
      <c r="R614" s="79"/>
      <c r="S614" s="79"/>
      <c r="T614" s="79"/>
      <c r="U614" s="79"/>
      <c r="V614" s="79"/>
      <c r="W614" s="79"/>
      <c r="X614" s="79"/>
      <c r="Y614" s="79"/>
    </row>
    <row r="615" customFormat="false" ht="12.75" hidden="true" customHeight="false" outlineLevel="2" collapsed="false">
      <c r="A615" s="79"/>
      <c r="B615" s="79"/>
      <c r="C615" s="79"/>
      <c r="D615" s="79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79"/>
      <c r="R615" s="79"/>
      <c r="S615" s="79"/>
      <c r="T615" s="79"/>
      <c r="U615" s="79"/>
      <c r="V615" s="79"/>
      <c r="W615" s="79"/>
      <c r="X615" s="79"/>
      <c r="Y615" s="79"/>
    </row>
    <row r="616" customFormat="false" ht="12.75" hidden="true" customHeight="false" outlineLevel="2" collapsed="false">
      <c r="A616" s="106"/>
      <c r="B616" s="79"/>
      <c r="C616" s="79"/>
      <c r="D616" s="79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79"/>
      <c r="R616" s="79"/>
      <c r="S616" s="79"/>
      <c r="T616" s="79"/>
      <c r="U616" s="79"/>
      <c r="V616" s="79"/>
      <c r="W616" s="79"/>
      <c r="X616" s="79"/>
      <c r="Y616" s="79"/>
    </row>
    <row r="617" customFormat="false" ht="12.75" hidden="true" customHeight="false" outlineLevel="2" collapsed="false">
      <c r="A617" s="189"/>
      <c r="B617" s="79"/>
      <c r="C617" s="79"/>
      <c r="D617" s="79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79"/>
      <c r="R617" s="79"/>
      <c r="S617" s="79"/>
      <c r="T617" s="79"/>
      <c r="U617" s="79"/>
      <c r="V617" s="79"/>
      <c r="W617" s="79"/>
      <c r="X617" s="79"/>
      <c r="Y617" s="79"/>
    </row>
    <row r="618" customFormat="false" ht="12.75" hidden="true" customHeight="false" outlineLevel="2" collapsed="false">
      <c r="A618" s="189"/>
      <c r="B618" s="79"/>
      <c r="C618" s="79"/>
      <c r="D618" s="79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79"/>
      <c r="R618" s="79"/>
      <c r="S618" s="79"/>
      <c r="T618" s="79"/>
      <c r="U618" s="79"/>
      <c r="V618" s="79"/>
      <c r="W618" s="79"/>
      <c r="X618" s="79"/>
      <c r="Y618" s="79"/>
    </row>
    <row r="619" customFormat="false" ht="12.75" hidden="true" customHeight="false" outlineLevel="2" collapsed="false">
      <c r="A619" s="189"/>
      <c r="B619" s="79"/>
      <c r="C619" s="79"/>
      <c r="D619" s="79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79"/>
      <c r="R619" s="79"/>
      <c r="S619" s="79"/>
      <c r="T619" s="79"/>
      <c r="U619" s="79"/>
      <c r="V619" s="79"/>
      <c r="W619" s="79"/>
      <c r="X619" s="79"/>
      <c r="Y619" s="79"/>
    </row>
    <row r="620" customFormat="false" ht="12.75" hidden="true" customHeight="false" outlineLevel="2" collapsed="false">
      <c r="A620" s="189"/>
      <c r="B620" s="79"/>
      <c r="C620" s="79"/>
      <c r="D620" s="79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79"/>
      <c r="R620" s="79"/>
      <c r="S620" s="79"/>
      <c r="T620" s="79"/>
      <c r="U620" s="79"/>
      <c r="V620" s="79"/>
      <c r="W620" s="79"/>
      <c r="X620" s="79"/>
      <c r="Y620" s="79"/>
    </row>
    <row r="621" customFormat="false" ht="12.75" hidden="true" customHeight="false" outlineLevel="2" collapsed="false">
      <c r="A621" s="189"/>
      <c r="B621" s="79"/>
      <c r="C621" s="79"/>
      <c r="D621" s="79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79"/>
      <c r="R621" s="79"/>
      <c r="S621" s="79"/>
      <c r="T621" s="79"/>
      <c r="U621" s="79"/>
      <c r="V621" s="79"/>
      <c r="W621" s="79"/>
      <c r="X621" s="79"/>
      <c r="Y621" s="79"/>
    </row>
    <row r="622" customFormat="false" ht="12.75" hidden="true" customHeight="false" outlineLevel="2" collapsed="false">
      <c r="A622" s="189"/>
      <c r="B622" s="79"/>
      <c r="C622" s="79"/>
      <c r="D622" s="79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79"/>
      <c r="R622" s="79"/>
      <c r="S622" s="79"/>
      <c r="T622" s="79"/>
      <c r="U622" s="79"/>
      <c r="V622" s="79"/>
      <c r="W622" s="79"/>
      <c r="X622" s="79"/>
      <c r="Y622" s="79"/>
    </row>
    <row r="623" customFormat="false" ht="12.75" hidden="true" customHeight="false" outlineLevel="2" collapsed="false">
      <c r="A623" s="189"/>
      <c r="B623" s="79"/>
      <c r="C623" s="79"/>
      <c r="D623" s="79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79"/>
      <c r="R623" s="79"/>
      <c r="S623" s="79"/>
      <c r="T623" s="79"/>
      <c r="U623" s="79"/>
      <c r="V623" s="79"/>
      <c r="W623" s="79"/>
      <c r="X623" s="79"/>
      <c r="Y623" s="79"/>
    </row>
    <row r="624" customFormat="false" ht="12.75" hidden="true" customHeight="false" outlineLevel="2" collapsed="false">
      <c r="A624" s="189"/>
      <c r="B624" s="79"/>
      <c r="C624" s="79"/>
      <c r="D624" s="79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79"/>
      <c r="R624" s="79"/>
      <c r="S624" s="79"/>
      <c r="T624" s="79"/>
      <c r="U624" s="79"/>
      <c r="V624" s="79"/>
      <c r="W624" s="79"/>
      <c r="X624" s="79"/>
      <c r="Y624" s="79"/>
    </row>
    <row r="625" customFormat="false" ht="12.75" hidden="true" customHeight="false" outlineLevel="2" collapsed="false">
      <c r="A625" s="189"/>
      <c r="B625" s="79"/>
      <c r="C625" s="79"/>
      <c r="D625" s="79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79"/>
      <c r="R625" s="79"/>
      <c r="S625" s="79"/>
      <c r="T625" s="79"/>
      <c r="U625" s="79"/>
      <c r="V625" s="79"/>
      <c r="W625" s="79"/>
      <c r="X625" s="79"/>
      <c r="Y625" s="79"/>
    </row>
    <row r="626" customFormat="false" ht="12.75" hidden="true" customHeight="false" outlineLevel="2" collapsed="false">
      <c r="A626" s="189"/>
      <c r="B626" s="79"/>
      <c r="C626" s="79"/>
      <c r="D626" s="79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79"/>
      <c r="R626" s="79"/>
      <c r="S626" s="79"/>
      <c r="T626" s="79"/>
      <c r="U626" s="79"/>
      <c r="V626" s="79"/>
      <c r="W626" s="79"/>
      <c r="X626" s="79"/>
      <c r="Y626" s="79"/>
    </row>
    <row r="627" customFormat="false" ht="12.75" hidden="true" customHeight="false" outlineLevel="2" collapsed="false">
      <c r="A627" s="79"/>
      <c r="B627" s="79"/>
      <c r="C627" s="79"/>
      <c r="D627" s="79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79"/>
      <c r="R627" s="79"/>
      <c r="S627" s="79"/>
      <c r="T627" s="79"/>
      <c r="U627" s="79"/>
      <c r="V627" s="79"/>
      <c r="W627" s="79"/>
      <c r="X627" s="79"/>
      <c r="Y627" s="79"/>
    </row>
    <row r="628" customFormat="false" ht="12.75" hidden="true" customHeight="false" outlineLevel="2" collapsed="false">
      <c r="A628" s="79"/>
      <c r="B628" s="79"/>
      <c r="C628" s="79"/>
      <c r="D628" s="79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79"/>
      <c r="R628" s="79"/>
      <c r="S628" s="79"/>
      <c r="T628" s="79"/>
      <c r="U628" s="79"/>
      <c r="V628" s="79"/>
      <c r="W628" s="79"/>
      <c r="X628" s="79"/>
      <c r="Y628" s="79"/>
    </row>
    <row r="629" customFormat="false" ht="12.75" hidden="true" customHeight="false" outlineLevel="2" collapsed="false">
      <c r="A629" s="79"/>
      <c r="B629" s="79"/>
      <c r="C629" s="79"/>
      <c r="D629" s="79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79"/>
      <c r="R629" s="79"/>
      <c r="S629" s="79"/>
      <c r="T629" s="79"/>
      <c r="U629" s="79"/>
      <c r="V629" s="79"/>
      <c r="W629" s="79"/>
      <c r="X629" s="79"/>
      <c r="Y629" s="79"/>
    </row>
    <row r="630" customFormat="false" ht="12.75" hidden="true" customHeight="false" outlineLevel="2" collapsed="false">
      <c r="A630" s="189"/>
      <c r="B630" s="79"/>
      <c r="C630" s="79"/>
      <c r="D630" s="79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79"/>
      <c r="R630" s="79"/>
      <c r="S630" s="79"/>
      <c r="T630" s="79"/>
      <c r="U630" s="79"/>
      <c r="V630" s="79"/>
      <c r="W630" s="79"/>
      <c r="X630" s="79"/>
      <c r="Y630" s="79"/>
    </row>
    <row r="631" customFormat="false" ht="12.75" hidden="true" customHeight="false" outlineLevel="2" collapsed="false">
      <c r="A631" s="79"/>
      <c r="B631" s="79"/>
      <c r="C631" s="79"/>
      <c r="D631" s="79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79"/>
      <c r="R631" s="79"/>
      <c r="S631" s="79"/>
      <c r="T631" s="79"/>
      <c r="U631" s="79"/>
      <c r="V631" s="79"/>
      <c r="W631" s="79"/>
      <c r="X631" s="79"/>
      <c r="Y631" s="79"/>
    </row>
    <row r="632" customFormat="false" ht="12.75" hidden="true" customHeight="false" outlineLevel="2" collapsed="false">
      <c r="A632" s="79"/>
      <c r="B632" s="79"/>
      <c r="C632" s="79"/>
      <c r="D632" s="79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79"/>
      <c r="R632" s="79"/>
      <c r="S632" s="79"/>
      <c r="T632" s="79"/>
      <c r="U632" s="79"/>
      <c r="V632" s="79"/>
      <c r="W632" s="79"/>
      <c r="X632" s="79"/>
      <c r="Y632" s="79"/>
    </row>
    <row r="633" customFormat="false" ht="12.75" hidden="true" customHeight="false" outlineLevel="2" collapsed="false">
      <c r="A633" s="106"/>
      <c r="B633" s="79"/>
      <c r="C633" s="79"/>
      <c r="D633" s="79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79"/>
      <c r="R633" s="79"/>
      <c r="S633" s="79"/>
      <c r="T633" s="79"/>
      <c r="U633" s="79"/>
      <c r="V633" s="79"/>
      <c r="W633" s="79"/>
      <c r="X633" s="79"/>
      <c r="Y633" s="79"/>
    </row>
    <row r="634" customFormat="false" ht="12.75" hidden="true" customHeight="false" outlineLevel="2" collapsed="false">
      <c r="A634" s="189"/>
      <c r="B634" s="79"/>
      <c r="C634" s="79"/>
      <c r="D634" s="79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79"/>
      <c r="R634" s="79"/>
      <c r="S634" s="79"/>
      <c r="T634" s="79"/>
      <c r="U634" s="79"/>
      <c r="V634" s="79"/>
      <c r="W634" s="79"/>
      <c r="X634" s="79"/>
      <c r="Y634" s="79"/>
    </row>
    <row r="635" customFormat="false" ht="12.75" hidden="false" customHeight="false" outlineLevel="1" collapsed="true">
      <c r="A635" s="106"/>
      <c r="B635" s="79"/>
      <c r="C635" s="79"/>
      <c r="D635" s="79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79"/>
      <c r="R635" s="79"/>
      <c r="S635" s="79"/>
      <c r="T635" s="79"/>
      <c r="U635" s="79"/>
      <c r="V635" s="79"/>
      <c r="W635" s="79"/>
      <c r="X635" s="79"/>
      <c r="Y635" s="79"/>
    </row>
    <row r="636" customFormat="false" ht="12.75" hidden="false" customHeight="false" outlineLevel="1" collapsed="false">
      <c r="A636" s="106"/>
      <c r="B636" s="79"/>
      <c r="C636" s="79"/>
      <c r="D636" s="79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79"/>
      <c r="R636" s="79"/>
      <c r="S636" s="79"/>
      <c r="T636" s="79"/>
      <c r="U636" s="79"/>
      <c r="V636" s="79"/>
      <c r="W636" s="79"/>
      <c r="X636" s="79"/>
      <c r="Y636" s="79"/>
    </row>
    <row r="637" customFormat="false" ht="12.75" hidden="false" customHeight="false" outlineLevel="1" collapsed="false">
      <c r="A637" s="106"/>
      <c r="B637" s="79"/>
      <c r="C637" s="79"/>
      <c r="D637" s="79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79"/>
      <c r="R637" s="79"/>
      <c r="S637" s="79"/>
      <c r="T637" s="79"/>
      <c r="U637" s="79"/>
      <c r="V637" s="79"/>
      <c r="W637" s="79"/>
      <c r="X637" s="79"/>
      <c r="Y637" s="79"/>
    </row>
    <row r="638" customFormat="false" ht="12.75" hidden="false" customHeight="false" outlineLevel="1" collapsed="false">
      <c r="A638" s="79"/>
      <c r="B638" s="79"/>
      <c r="C638" s="79"/>
      <c r="D638" s="79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79"/>
      <c r="R638" s="79"/>
      <c r="S638" s="79"/>
      <c r="T638" s="79"/>
      <c r="U638" s="79"/>
      <c r="V638" s="79"/>
      <c r="W638" s="79"/>
      <c r="X638" s="79"/>
      <c r="Y638" s="79"/>
    </row>
    <row r="639" customFormat="false" ht="12.75" hidden="false" customHeight="false" outlineLevel="1" collapsed="false">
      <c r="A639" s="79"/>
      <c r="B639" s="79"/>
      <c r="C639" s="79"/>
      <c r="D639" s="79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79"/>
      <c r="R639" s="79"/>
      <c r="S639" s="79"/>
      <c r="T639" s="79"/>
      <c r="U639" s="79"/>
      <c r="V639" s="79"/>
      <c r="W639" s="79"/>
      <c r="X639" s="79"/>
      <c r="Y639" s="79"/>
    </row>
    <row r="640" customFormat="false" ht="12.75" hidden="false" customHeight="false" outlineLevel="1" collapsed="false">
      <c r="A640" s="106"/>
      <c r="B640" s="79"/>
      <c r="C640" s="79"/>
      <c r="D640" s="79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79"/>
      <c r="R640" s="79"/>
      <c r="S640" s="79"/>
      <c r="T640" s="79"/>
      <c r="U640" s="79"/>
      <c r="V640" s="79"/>
      <c r="W640" s="79"/>
      <c r="X640" s="79"/>
      <c r="Y640" s="79"/>
    </row>
    <row r="641" customFormat="false" ht="12.75" hidden="false" customHeight="false" outlineLevel="1" collapsed="false">
      <c r="A641" s="106"/>
      <c r="B641" s="79"/>
      <c r="C641" s="79"/>
      <c r="D641" s="79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79"/>
      <c r="R641" s="79"/>
      <c r="S641" s="79"/>
      <c r="T641" s="79"/>
      <c r="U641" s="79"/>
      <c r="V641" s="79"/>
      <c r="W641" s="79"/>
      <c r="X641" s="79"/>
      <c r="Y641" s="79"/>
    </row>
    <row r="642" customFormat="false" ht="12.75" hidden="false" customHeight="false" outlineLevel="1" collapsed="false">
      <c r="A642" s="106"/>
      <c r="B642" s="79"/>
      <c r="C642" s="79"/>
      <c r="D642" s="79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79"/>
      <c r="R642" s="79"/>
      <c r="S642" s="79"/>
      <c r="T642" s="79"/>
      <c r="U642" s="79"/>
      <c r="V642" s="79"/>
      <c r="W642" s="79"/>
      <c r="X642" s="79"/>
      <c r="Y642" s="79"/>
    </row>
    <row r="643" customFormat="false" ht="12.75" hidden="false" customHeight="false" outlineLevel="1" collapsed="false">
      <c r="A643" s="106"/>
      <c r="B643" s="79"/>
      <c r="C643" s="79"/>
      <c r="D643" s="79"/>
      <c r="E643" s="190"/>
      <c r="F643" s="190"/>
      <c r="G643" s="190"/>
      <c r="H643" s="190"/>
      <c r="I643" s="190"/>
      <c r="J643" s="190"/>
      <c r="K643" s="190"/>
      <c r="L643" s="190"/>
      <c r="M643" s="190"/>
      <c r="N643" s="190"/>
      <c r="O643" s="190"/>
      <c r="P643" s="190"/>
      <c r="Q643" s="79"/>
      <c r="R643" s="79"/>
      <c r="S643" s="79"/>
      <c r="T643" s="79"/>
      <c r="U643" s="79"/>
      <c r="V643" s="79"/>
      <c r="W643" s="79"/>
      <c r="X643" s="79"/>
      <c r="Y643" s="79"/>
    </row>
    <row r="644" customFormat="false" ht="12.75" hidden="false" customHeight="false" outlineLevel="0" collapsed="false">
      <c r="A644" s="79"/>
      <c r="B644" s="79"/>
      <c r="C644" s="79"/>
      <c r="D644" s="79"/>
      <c r="E644" s="79"/>
      <c r="F644" s="79"/>
      <c r="G644" s="79"/>
      <c r="H644" s="190"/>
      <c r="I644" s="190"/>
      <c r="J644" s="190"/>
      <c r="K644" s="190"/>
      <c r="L644" s="190"/>
      <c r="M644" s="190"/>
      <c r="N644" s="190"/>
      <c r="O644" s="190"/>
      <c r="P644" s="190"/>
      <c r="Q644" s="79"/>
      <c r="R644" s="79"/>
      <c r="S644" s="79"/>
      <c r="T644" s="79"/>
      <c r="U644" s="79"/>
      <c r="V644" s="79"/>
      <c r="W644" s="79"/>
      <c r="X644" s="79"/>
      <c r="Y644" s="79"/>
    </row>
    <row r="645" customFormat="false" ht="12.75" hidden="false" customHeight="false" outlineLevel="0" collapsed="false">
      <c r="A645" s="79"/>
      <c r="B645" s="79"/>
      <c r="C645" s="79"/>
      <c r="D645" s="79"/>
      <c r="E645" s="79"/>
      <c r="F645" s="79"/>
      <c r="G645" s="79"/>
      <c r="H645" s="190"/>
      <c r="I645" s="190"/>
      <c r="J645" s="190"/>
      <c r="K645" s="190"/>
      <c r="L645" s="190"/>
      <c r="M645" s="190"/>
      <c r="N645" s="190"/>
      <c r="O645" s="190"/>
      <c r="P645" s="190"/>
      <c r="Q645" s="79"/>
      <c r="R645" s="79"/>
      <c r="S645" s="79"/>
      <c r="T645" s="79"/>
      <c r="U645" s="79"/>
      <c r="V645" s="79"/>
      <c r="W645" s="79"/>
      <c r="X645" s="79"/>
      <c r="Y645" s="79"/>
    </row>
    <row r="646" customFormat="false" ht="12.75" hidden="false" customHeight="false" outlineLevel="0" collapsed="false">
      <c r="A646" s="79"/>
      <c r="B646" s="79"/>
      <c r="C646" s="79"/>
      <c r="D646" s="79"/>
      <c r="E646" s="79"/>
      <c r="F646" s="79"/>
      <c r="G646" s="79"/>
      <c r="H646" s="190"/>
      <c r="I646" s="190"/>
      <c r="J646" s="190"/>
      <c r="K646" s="190"/>
      <c r="L646" s="190"/>
      <c r="M646" s="190"/>
      <c r="N646" s="190"/>
      <c r="O646" s="190"/>
      <c r="P646" s="190"/>
      <c r="Q646" s="79"/>
      <c r="R646" s="79"/>
      <c r="S646" s="79"/>
      <c r="T646" s="79"/>
      <c r="U646" s="79"/>
      <c r="V646" s="79"/>
      <c r="W646" s="79"/>
      <c r="X646" s="79"/>
      <c r="Y646" s="79"/>
    </row>
    <row r="647" customFormat="false" ht="12.75" hidden="false" customHeight="false" outlineLevel="0" collapsed="false">
      <c r="A647" s="79"/>
      <c r="B647" s="79"/>
      <c r="C647" s="79"/>
      <c r="D647" s="79"/>
      <c r="E647" s="79"/>
      <c r="F647" s="79"/>
      <c r="G647" s="79"/>
      <c r="H647" s="190"/>
      <c r="I647" s="190"/>
      <c r="J647" s="190"/>
      <c r="K647" s="190"/>
      <c r="L647" s="190"/>
      <c r="M647" s="190"/>
      <c r="N647" s="190"/>
      <c r="O647" s="190"/>
      <c r="P647" s="190"/>
      <c r="Q647" s="79"/>
      <c r="R647" s="79"/>
      <c r="S647" s="79"/>
      <c r="T647" s="79"/>
      <c r="U647" s="79"/>
      <c r="V647" s="79"/>
      <c r="W647" s="79"/>
      <c r="X647" s="79"/>
      <c r="Y647" s="79"/>
    </row>
    <row r="648" customFormat="false" ht="12.75" hidden="false" customHeight="false" outlineLevel="0" collapsed="false">
      <c r="A648" s="79"/>
      <c r="B648" s="79"/>
      <c r="C648" s="79"/>
      <c r="D648" s="79"/>
      <c r="E648" s="79"/>
      <c r="F648" s="79"/>
      <c r="G648" s="79"/>
      <c r="H648" s="190"/>
      <c r="I648" s="190"/>
      <c r="J648" s="190"/>
      <c r="K648" s="190"/>
      <c r="L648" s="190"/>
      <c r="M648" s="190"/>
      <c r="N648" s="190"/>
      <c r="O648" s="190"/>
      <c r="P648" s="190"/>
      <c r="Q648" s="79"/>
      <c r="R648" s="79"/>
      <c r="S648" s="79"/>
      <c r="T648" s="79"/>
      <c r="U648" s="79"/>
      <c r="V648" s="79"/>
      <c r="W648" s="79"/>
      <c r="X648" s="79"/>
      <c r="Y648" s="79"/>
    </row>
    <row r="649" customFormat="false" ht="12.75" hidden="false" customHeight="false" outlineLevel="0" collapsed="false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customFormat="false" ht="12.75" hidden="false" customHeight="false" outlineLevel="0" collapsed="false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customFormat="false" ht="12.75" hidden="false" customHeight="false" outlineLevel="0" collapsed="false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customFormat="false" ht="12.75" hidden="false" customHeight="false" outlineLevel="0" collapsed="false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customFormat="false" ht="12.75" hidden="false" customHeight="false" outlineLevel="0" collapsed="false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customFormat="false" ht="12.75" hidden="false" customHeight="false" outlineLevel="0" collapsed="false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customFormat="false" ht="12.75" hidden="false" customHeight="false" outlineLevel="0" collapsed="false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customFormat="false" ht="12.75" hidden="false" customHeight="false" outlineLevel="0" collapsed="false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customFormat="false" ht="12.75" hidden="false" customHeight="false" outlineLevel="0" collapsed="false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customFormat="false" ht="12.75" hidden="false" customHeight="false" outlineLevel="0" collapsed="false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customFormat="false" ht="12.75" hidden="false" customHeight="false" outlineLevel="0" collapsed="false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customFormat="false" ht="12.75" hidden="false" customHeight="false" outlineLevel="0" collapsed="false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customFormat="false" ht="12.75" hidden="false" customHeight="false" outlineLevel="0" collapsed="false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customFormat="false" ht="12.75" hidden="false" customHeight="false" outlineLevel="0" collapsed="false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customFormat="false" ht="12.75" hidden="false" customHeight="false" outlineLevel="0" collapsed="false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customFormat="false" ht="12.75" hidden="false" customHeight="false" outlineLevel="0" collapsed="false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customFormat="false" ht="12.75" hidden="false" customHeight="false" outlineLevel="0" collapsed="false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customFormat="false" ht="12.75" hidden="false" customHeight="false" outlineLevel="0" collapsed="false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customFormat="false" ht="12.75" hidden="false" customHeight="false" outlineLevel="0" collapsed="false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customFormat="false" ht="12.75" hidden="false" customHeight="false" outlineLevel="0" collapsed="false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customFormat="false" ht="12.75" hidden="false" customHeight="false" outlineLevel="0" collapsed="false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customFormat="false" ht="12.75" hidden="false" customHeight="false" outlineLevel="0" collapsed="false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customFormat="false" ht="12.75" hidden="false" customHeight="false" outlineLevel="0" collapsed="false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customFormat="false" ht="12.75" hidden="false" customHeight="false" outlineLevel="0" collapsed="false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customFormat="false" ht="12.75" hidden="false" customHeight="false" outlineLevel="0" collapsed="false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customFormat="false" ht="12.75" hidden="false" customHeight="false" outlineLevel="0" collapsed="false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customFormat="false" ht="12.75" hidden="false" customHeight="false" outlineLevel="0" collapsed="false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customFormat="false" ht="12.75" hidden="false" customHeight="false" outlineLevel="0" collapsed="false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customFormat="false" ht="12.75" hidden="false" customHeight="false" outlineLevel="0" collapsed="false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customFormat="false" ht="12.75" hidden="false" customHeight="false" outlineLevel="0" collapsed="false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customFormat="false" ht="12.75" hidden="false" customHeight="false" outlineLevel="0" collapsed="false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customFormat="false" ht="12.75" hidden="false" customHeight="false" outlineLevel="0" collapsed="false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customFormat="false" ht="12.75" hidden="false" customHeight="false" outlineLevel="0" collapsed="false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customFormat="false" ht="12.75" hidden="false" customHeight="false" outlineLevel="0" collapsed="false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customFormat="false" ht="12.75" hidden="false" customHeight="false" outlineLevel="0" collapsed="false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customFormat="false" ht="12.75" hidden="false" customHeight="false" outlineLevel="0" collapsed="false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customFormat="false" ht="12.75" hidden="false" customHeight="false" outlineLevel="0" collapsed="false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customFormat="false" ht="12.75" hidden="false" customHeight="false" outlineLevel="0" collapsed="false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customFormat="false" ht="12.75" hidden="false" customHeight="false" outlineLevel="0" collapsed="false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customFormat="false" ht="12.75" hidden="false" customHeight="false" outlineLevel="0" collapsed="false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customFormat="false" ht="12.75" hidden="false" customHeight="false" outlineLevel="0" collapsed="false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customFormat="false" ht="12.75" hidden="false" customHeight="false" outlineLevel="0" collapsed="false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customFormat="false" ht="12.75" hidden="false" customHeight="false" outlineLevel="0" collapsed="false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customFormat="false" ht="12.75" hidden="false" customHeight="false" outlineLevel="0" collapsed="false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customFormat="false" ht="12.75" hidden="false" customHeight="false" outlineLevel="0" collapsed="false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customFormat="false" ht="12.75" hidden="false" customHeight="false" outlineLevel="0" collapsed="false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customFormat="false" ht="12.75" hidden="false" customHeight="false" outlineLevel="0" collapsed="false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customFormat="false" ht="12.75" hidden="false" customHeight="false" outlineLevel="0" collapsed="false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customFormat="false" ht="12.75" hidden="false" customHeight="false" outlineLevel="0" collapsed="false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customFormat="false" ht="12.75" hidden="false" customHeight="false" outlineLevel="0" collapsed="false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customFormat="false" ht="12.75" hidden="false" customHeight="false" outlineLevel="0" collapsed="false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customFormat="false" ht="12.75" hidden="false" customHeight="false" outlineLevel="0" collapsed="false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customFormat="false" ht="12.75" hidden="false" customHeight="false" outlineLevel="0" collapsed="false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customFormat="false" ht="12.75" hidden="false" customHeight="false" outlineLevel="0" collapsed="false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customFormat="false" ht="12.75" hidden="false" customHeight="false" outlineLevel="0" collapsed="false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customFormat="false" ht="12.75" hidden="false" customHeight="false" outlineLevel="0" collapsed="false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customFormat="false" ht="12.75" hidden="false" customHeight="false" outlineLevel="0" collapsed="false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customFormat="false" ht="12.75" hidden="false" customHeight="false" outlineLevel="0" collapsed="false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customFormat="false" ht="12.75" hidden="false" customHeight="false" outlineLevel="0" collapsed="false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customFormat="false" ht="12.75" hidden="false" customHeight="false" outlineLevel="0" collapsed="false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customFormat="false" ht="12.75" hidden="false" customHeight="false" outlineLevel="0" collapsed="false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customFormat="false" ht="12.75" hidden="false" customHeight="false" outlineLevel="0" collapsed="false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customFormat="false" ht="12.75" hidden="false" customHeight="false" outlineLevel="0" collapsed="false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customFormat="false" ht="12.75" hidden="false" customHeight="false" outlineLevel="0" collapsed="false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customFormat="false" ht="12.75" hidden="false" customHeight="false" outlineLevel="0" collapsed="false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customFormat="false" ht="12.75" hidden="false" customHeight="false" outlineLevel="0" collapsed="false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customFormat="false" ht="12.75" hidden="false" customHeight="false" outlineLevel="0" collapsed="false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customFormat="false" ht="12.75" hidden="false" customHeight="false" outlineLevel="0" collapsed="false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customFormat="false" ht="12.75" hidden="false" customHeight="false" outlineLevel="0" collapsed="false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customFormat="false" ht="12.75" hidden="false" customHeight="false" outlineLevel="0" collapsed="false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customFormat="false" ht="12.75" hidden="false" customHeight="false" outlineLevel="0" collapsed="false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customFormat="false" ht="12.75" hidden="false" customHeight="false" outlineLevel="0" collapsed="false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customFormat="false" ht="12.75" hidden="false" customHeight="false" outlineLevel="0" collapsed="false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customFormat="false" ht="12.75" hidden="false" customHeight="false" outlineLevel="0" collapsed="false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customFormat="false" ht="12.75" hidden="false" customHeight="false" outlineLevel="0" collapsed="false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customFormat="false" ht="12.75" hidden="false" customHeight="false" outlineLevel="0" collapsed="false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customFormat="false" ht="12.75" hidden="false" customHeight="false" outlineLevel="0" collapsed="false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customFormat="false" ht="12.75" hidden="false" customHeight="false" outlineLevel="0" collapsed="false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customFormat="false" ht="12.75" hidden="false" customHeight="false" outlineLevel="0" collapsed="false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customFormat="false" ht="12.75" hidden="false" customHeight="false" outlineLevel="0" collapsed="false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customFormat="false" ht="12.75" hidden="false" customHeight="false" outlineLevel="0" collapsed="false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customFormat="false" ht="12.75" hidden="false" customHeight="false" outlineLevel="0" collapsed="false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customFormat="false" ht="12.75" hidden="false" customHeight="false" outlineLevel="0" collapsed="false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customFormat="false" ht="12.75" hidden="false" customHeight="false" outlineLevel="0" collapsed="false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customFormat="false" ht="12.75" hidden="false" customHeight="false" outlineLevel="0" collapsed="false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customFormat="false" ht="12.75" hidden="false" customHeight="false" outlineLevel="0" collapsed="false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customFormat="false" ht="12.75" hidden="false" customHeight="false" outlineLevel="0" collapsed="false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customFormat="false" ht="12.75" hidden="false" customHeight="false" outlineLevel="0" collapsed="false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customFormat="false" ht="12.75" hidden="false" customHeight="false" outlineLevel="0" collapsed="false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customFormat="false" ht="12.75" hidden="false" customHeight="false" outlineLevel="0" collapsed="false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customFormat="false" ht="12.75" hidden="false" customHeight="false" outlineLevel="0" collapsed="false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customFormat="false" ht="12.75" hidden="false" customHeight="false" outlineLevel="0" collapsed="false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customFormat="false" ht="12.75" hidden="false" customHeight="false" outlineLevel="0" collapsed="false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customFormat="false" ht="12.75" hidden="false" customHeight="false" outlineLevel="0" collapsed="false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customFormat="false" ht="12.75" hidden="false" customHeight="false" outlineLevel="0" collapsed="false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customFormat="false" ht="12.75" hidden="false" customHeight="false" outlineLevel="0" collapsed="false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customFormat="false" ht="12.75" hidden="false" customHeight="false" outlineLevel="0" collapsed="false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customFormat="false" ht="12.75" hidden="false" customHeight="false" outlineLevel="0" collapsed="false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customFormat="false" ht="12.75" hidden="false" customHeight="false" outlineLevel="0" collapsed="false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customFormat="false" ht="12.75" hidden="false" customHeight="false" outlineLevel="0" collapsed="false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customFormat="false" ht="12.75" hidden="false" customHeight="false" outlineLevel="0" collapsed="false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customFormat="false" ht="12.75" hidden="false" customHeight="false" outlineLevel="0" collapsed="false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customFormat="false" ht="12.75" hidden="false" customHeight="false" outlineLevel="0" collapsed="false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customFormat="false" ht="12.75" hidden="false" customHeight="false" outlineLevel="0" collapsed="false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customFormat="false" ht="12.75" hidden="false" customHeight="false" outlineLevel="0" collapsed="false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customFormat="false" ht="12.75" hidden="false" customHeight="false" outlineLevel="0" collapsed="false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customFormat="false" ht="12.75" hidden="false" customHeight="false" outlineLevel="0" collapsed="false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customFormat="false" ht="12.75" hidden="false" customHeight="false" outlineLevel="0" collapsed="false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customFormat="false" ht="12.75" hidden="false" customHeight="false" outlineLevel="0" collapsed="false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customFormat="false" ht="12.75" hidden="false" customHeight="false" outlineLevel="0" collapsed="false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customFormat="false" ht="12.75" hidden="false" customHeight="false" outlineLevel="0" collapsed="false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customFormat="false" ht="12.75" hidden="false" customHeight="false" outlineLevel="0" collapsed="false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customFormat="false" ht="12.75" hidden="false" customHeight="false" outlineLevel="0" collapsed="false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customFormat="false" ht="12.75" hidden="false" customHeight="false" outlineLevel="0" collapsed="false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customFormat="false" ht="12.75" hidden="false" customHeight="false" outlineLevel="0" collapsed="false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customFormat="false" ht="12.75" hidden="false" customHeight="false" outlineLevel="0" collapsed="false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customFormat="false" ht="12.75" hidden="false" customHeight="false" outlineLevel="0" collapsed="false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customFormat="false" ht="12.75" hidden="false" customHeight="false" outlineLevel="0" collapsed="false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customFormat="false" ht="12.75" hidden="false" customHeight="false" outlineLevel="0" collapsed="false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customFormat="false" ht="12.75" hidden="false" customHeight="false" outlineLevel="0" collapsed="false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customFormat="false" ht="12.75" hidden="false" customHeight="false" outlineLevel="0" collapsed="false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customFormat="false" ht="12.75" hidden="false" customHeight="false" outlineLevel="0" collapsed="false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customFormat="false" ht="12.75" hidden="false" customHeight="false" outlineLevel="0" collapsed="false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customFormat="false" ht="12.75" hidden="false" customHeight="false" outlineLevel="0" collapsed="false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customFormat="false" ht="12.75" hidden="false" customHeight="false" outlineLevel="0" collapsed="false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customFormat="false" ht="12.75" hidden="false" customHeight="false" outlineLevel="0" collapsed="false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customFormat="false" ht="12.75" hidden="false" customHeight="false" outlineLevel="0" collapsed="false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customFormat="false" ht="12.75" hidden="false" customHeight="false" outlineLevel="0" collapsed="false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customFormat="false" ht="12.75" hidden="false" customHeight="false" outlineLevel="0" collapsed="false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customFormat="false" ht="12.75" hidden="false" customHeight="false" outlineLevel="0" collapsed="false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customFormat="false" ht="12.75" hidden="false" customHeight="false" outlineLevel="0" collapsed="false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customFormat="false" ht="12.75" hidden="false" customHeight="false" outlineLevel="0" collapsed="false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customFormat="false" ht="12.75" hidden="false" customHeight="false" outlineLevel="0" collapsed="false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customFormat="false" ht="12.75" hidden="false" customHeight="false" outlineLevel="0" collapsed="false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customFormat="false" ht="12.75" hidden="false" customHeight="false" outlineLevel="0" collapsed="false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customFormat="false" ht="12.75" hidden="false" customHeight="false" outlineLevel="0" collapsed="false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customFormat="false" ht="12.75" hidden="false" customHeight="false" outlineLevel="0" collapsed="false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customFormat="false" ht="12.75" hidden="false" customHeight="false" outlineLevel="0" collapsed="false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customFormat="false" ht="12.75" hidden="false" customHeight="false" outlineLevel="0" collapsed="false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customFormat="false" ht="12.75" hidden="false" customHeight="false" outlineLevel="0" collapsed="false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customFormat="false" ht="12.75" hidden="false" customHeight="false" outlineLevel="0" collapsed="false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customFormat="false" ht="12.75" hidden="false" customHeight="false" outlineLevel="0" collapsed="false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customFormat="false" ht="12.75" hidden="false" customHeight="false" outlineLevel="0" collapsed="false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customFormat="false" ht="12.75" hidden="false" customHeight="false" outlineLevel="0" collapsed="false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customFormat="false" ht="12.75" hidden="false" customHeight="false" outlineLevel="0" collapsed="false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customFormat="false" ht="12.75" hidden="false" customHeight="false" outlineLevel="0" collapsed="false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customFormat="false" ht="12.75" hidden="false" customHeight="false" outlineLevel="0" collapsed="false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customFormat="false" ht="12.75" hidden="false" customHeight="false" outlineLevel="0" collapsed="false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customFormat="false" ht="12.75" hidden="false" customHeight="false" outlineLevel="0" collapsed="false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customFormat="false" ht="12.75" hidden="false" customHeight="false" outlineLevel="0" collapsed="false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customFormat="false" ht="12.75" hidden="false" customHeight="false" outlineLevel="0" collapsed="false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customFormat="false" ht="12.75" hidden="false" customHeight="false" outlineLevel="0" collapsed="false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customFormat="false" ht="12.75" hidden="false" customHeight="false" outlineLevel="0" collapsed="false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customFormat="false" ht="12.75" hidden="false" customHeight="false" outlineLevel="0" collapsed="false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customFormat="false" ht="12.75" hidden="false" customHeight="false" outlineLevel="0" collapsed="false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customFormat="false" ht="12.75" hidden="false" customHeight="false" outlineLevel="0" collapsed="false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customFormat="false" ht="12.75" hidden="false" customHeight="false" outlineLevel="0" collapsed="false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customFormat="false" ht="12.75" hidden="false" customHeight="false" outlineLevel="0" collapsed="false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customFormat="false" ht="12.75" hidden="false" customHeight="false" outlineLevel="0" collapsed="false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customFormat="false" ht="12.75" hidden="false" customHeight="false" outlineLevel="0" collapsed="false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customFormat="false" ht="12.75" hidden="false" customHeight="false" outlineLevel="0" collapsed="false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customFormat="false" ht="12.75" hidden="false" customHeight="false" outlineLevel="0" collapsed="false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customFormat="false" ht="12.75" hidden="false" customHeight="false" outlineLevel="0" collapsed="false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customFormat="false" ht="12.75" hidden="false" customHeight="false" outlineLevel="0" collapsed="false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customFormat="false" ht="12.75" hidden="false" customHeight="false" outlineLevel="0" collapsed="false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customFormat="false" ht="12.75" hidden="false" customHeight="false" outlineLevel="0" collapsed="false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customFormat="false" ht="12.75" hidden="false" customHeight="false" outlineLevel="0" collapsed="false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customFormat="false" ht="12.75" hidden="false" customHeight="false" outlineLevel="0" collapsed="false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customFormat="false" ht="12.75" hidden="false" customHeight="false" outlineLevel="0" collapsed="false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customFormat="false" ht="12.75" hidden="false" customHeight="false" outlineLevel="0" collapsed="false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customFormat="false" ht="12.75" hidden="false" customHeight="false" outlineLevel="0" collapsed="false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customFormat="false" ht="12.75" hidden="false" customHeight="false" outlineLevel="0" collapsed="false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customFormat="false" ht="12.75" hidden="false" customHeight="false" outlineLevel="0" collapsed="false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customFormat="false" ht="12.75" hidden="false" customHeight="false" outlineLevel="0" collapsed="false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customFormat="false" ht="12.75" hidden="false" customHeight="false" outlineLevel="0" collapsed="false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customFormat="false" ht="12.75" hidden="false" customHeight="false" outlineLevel="0" collapsed="false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customFormat="false" ht="12.75" hidden="false" customHeight="false" outlineLevel="0" collapsed="false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customFormat="false" ht="12.75" hidden="false" customHeight="false" outlineLevel="0" collapsed="false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customFormat="false" ht="12.75" hidden="false" customHeight="false" outlineLevel="0" collapsed="false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customFormat="false" ht="12.75" hidden="false" customHeight="false" outlineLevel="0" collapsed="false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customFormat="false" ht="12.75" hidden="false" customHeight="false" outlineLevel="0" collapsed="false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customFormat="false" ht="12.75" hidden="false" customHeight="false" outlineLevel="0" collapsed="false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customFormat="false" ht="12.75" hidden="false" customHeight="false" outlineLevel="0" collapsed="false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customFormat="false" ht="12.75" hidden="false" customHeight="false" outlineLevel="0" collapsed="false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customFormat="false" ht="12.75" hidden="false" customHeight="false" outlineLevel="0" collapsed="false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customFormat="false" ht="12.75" hidden="false" customHeight="false" outlineLevel="0" collapsed="false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customFormat="false" ht="12.75" hidden="false" customHeight="false" outlineLevel="0" collapsed="false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customFormat="false" ht="12.75" hidden="false" customHeight="false" outlineLevel="0" collapsed="false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customFormat="false" ht="12.75" hidden="false" customHeight="false" outlineLevel="0" collapsed="false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customFormat="false" ht="12.75" hidden="false" customHeight="false" outlineLevel="0" collapsed="false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customFormat="false" ht="12.75" hidden="false" customHeight="false" outlineLevel="0" collapsed="false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customFormat="false" ht="12.75" hidden="false" customHeight="false" outlineLevel="0" collapsed="false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customFormat="false" ht="12.75" hidden="false" customHeight="false" outlineLevel="0" collapsed="false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customFormat="false" ht="12.75" hidden="false" customHeight="false" outlineLevel="0" collapsed="false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customFormat="false" ht="12.75" hidden="false" customHeight="false" outlineLevel="0" collapsed="false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customFormat="false" ht="12.75" hidden="false" customHeight="false" outlineLevel="0" collapsed="false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customFormat="false" ht="12.75" hidden="false" customHeight="false" outlineLevel="0" collapsed="false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customFormat="false" ht="12.75" hidden="false" customHeight="false" outlineLevel="0" collapsed="false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customFormat="false" ht="12.75" hidden="false" customHeight="false" outlineLevel="0" collapsed="false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customFormat="false" ht="12.75" hidden="false" customHeight="false" outlineLevel="0" collapsed="false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customFormat="false" ht="12.75" hidden="false" customHeight="false" outlineLevel="0" collapsed="false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customFormat="false" ht="12.75" hidden="false" customHeight="false" outlineLevel="0" collapsed="false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customFormat="false" ht="12.75" hidden="false" customHeight="false" outlineLevel="0" collapsed="false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customFormat="false" ht="12.75" hidden="false" customHeight="false" outlineLevel="0" collapsed="false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customFormat="false" ht="12.75" hidden="false" customHeight="false" outlineLevel="0" collapsed="false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customFormat="false" ht="12.75" hidden="false" customHeight="false" outlineLevel="0" collapsed="false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customFormat="false" ht="12.75" hidden="false" customHeight="false" outlineLevel="0" collapsed="false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customFormat="false" ht="12.75" hidden="false" customHeight="false" outlineLevel="0" collapsed="false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  <row r="857" customFormat="false" ht="12.75" hidden="false" customHeight="false" outlineLevel="0" collapsed="false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</row>
  </sheetData>
  <printOptions headings="false" gridLines="false" gridLinesSet="true" horizontalCentered="false" verticalCentered="false"/>
  <pageMargins left="0.5" right="0.5" top="0.75" bottom="0.5" header="0.25" footer="0.25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&amp;L&amp;12NewCo&amp;RCONFIDENTIAL</oddHeader>
    <oddFooter>&amp;L&amp;D&amp;C&amp;F&amp;RPage &amp;P</oddFooter>
  </headerFooter>
  <rowBreaks count="1" manualBreakCount="1">
    <brk id="83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1999-04-01T23:08:38Z</dcterms:created>
  <dc:creator>Jinsung Myung</dc:creator>
  <dc:description/>
  <dc:language>en-US</dc:language>
  <cp:lastModifiedBy>Enron Technology</cp:lastModifiedBy>
  <cp:lastPrinted>2000-07-19T11:40:18Z</cp:lastPrinted>
  <cp:revision>0</cp:revision>
  <dc:subject/>
  <dc:title/>
</cp:coreProperties>
</file>