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_rels/chart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er" sheetId="1" state="visible" r:id="rId3"/>
    <sheet name="Summary" sheetId="2" state="visible" r:id="rId4"/>
    <sheet name="Proposal" sheetId="3" state="visible" r:id="rId5"/>
    <sheet name="Income" sheetId="4" state="visible" r:id="rId6"/>
    <sheet name="Volatility" sheetId="5" state="visible" r:id="rId7"/>
    <sheet name="Maturity" sheetId="6" state="visible" r:id="rId8"/>
    <sheet name="Brief" sheetId="7" state="visible" r:id="rId9"/>
  </sheets>
  <definedNames>
    <definedName function="false" hidden="false" localSheetId="6" name="_xlnm.Print_Area" vbProcedure="false">Brief!$A$1:$Q$55</definedName>
    <definedName function="false" hidden="false" localSheetId="0" name="_xlnm.Print_Area" vbProcedure="false">Enter!$A$1:$L$28</definedName>
    <definedName function="false" hidden="false" localSheetId="3" name="_xlnm.Print_Area" vbProcedure="false">Income!$A$1:$Q$49</definedName>
    <definedName function="false" hidden="false" localSheetId="5" name="_xlnm.Print_Area" vbProcedure="false">Maturity!$A$1:$J$41</definedName>
    <definedName function="false" hidden="false" localSheetId="2" name="_xlnm.Print_Area" vbProcedure="false">Proposal!$A$1:$N$36</definedName>
    <definedName function="false" hidden="false" localSheetId="1" name="_xlnm.Print_Area" vbProcedure="false">Summary!$A$1:$J$34</definedName>
    <definedName function="false" hidden="false" localSheetId="4" name="_xlnm.Print_Area" vbProcedure="false">Volatility!$A$1:$M$34</definedName>
    <definedName function="false" hidden="false" name="Excel_BuiltIn_Database" vbProcedure="false">Proposal!$A$7:$J$24</definedName>
    <definedName function="false" hidden="false" name="MatProfile" vbProcedure="false">Income!$A$5:$D$27</definedName>
    <definedName function="false" hidden="false" name="MonitorCol" vbProcedure="false">1</definedName>
    <definedName function="false" hidden="false" name="MonitorRow" vbProcedure="false">1</definedName>
    <definedName function="false" hidden="false" name="Rating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<sst xmlns="http://schemas.openxmlformats.org/spreadsheetml/2006/main" count="307" uniqueCount="165">
  <si>
    <t xml:space="preserve">(000)</t>
  </si>
  <si>
    <t xml:space="preserve">Prem.</t>
  </si>
  <si>
    <t xml:space="preserve">Prem. Call</t>
  </si>
  <si>
    <t xml:space="preserve">Par</t>
  </si>
  <si>
    <t xml:space="preserve">Pre-Re</t>
  </si>
  <si>
    <t xml:space="preserve">DTD</t>
  </si>
  <si>
    <t xml:space="preserve">Settlement</t>
  </si>
  <si>
    <t xml:space="preserve">Rating</t>
  </si>
  <si>
    <t xml:space="preserve">Description</t>
  </si>
  <si>
    <t xml:space="preserve">Coupon</t>
  </si>
  <si>
    <t xml:space="preserve">Maturity</t>
  </si>
  <si>
    <t xml:space="preserve">Call</t>
  </si>
  <si>
    <t xml:space="preserve">Price</t>
  </si>
  <si>
    <t xml:space="preserve">Y=Yes</t>
  </si>
  <si>
    <t xml:space="preserve">TOTAL SC</t>
  </si>
  <si>
    <t xml:space="preserve">AAA/AAA</t>
  </si>
  <si>
    <t xml:space="preserve">SPRING TX ISD PSF</t>
  </si>
  <si>
    <t xml:space="preserve">PORT HOUSTON</t>
  </si>
  <si>
    <t xml:space="preserve">MONROE WISC SCH</t>
  </si>
  <si>
    <t xml:space="preserve">AAA/AA+</t>
  </si>
  <si>
    <t xml:space="preserve">TROY MICH</t>
  </si>
  <si>
    <t xml:space="preserve">PASADENA TX COMB</t>
  </si>
  <si>
    <t xml:space="preserve">N.HARRIS MONT CCD</t>
  </si>
  <si>
    <t xml:space="preserve">PHILADELPHIA PA SCH</t>
  </si>
  <si>
    <t xml:space="preserve">TEXAS TURNPIKE</t>
  </si>
  <si>
    <t xml:space="preserve">HOUSTON TX CCD</t>
  </si>
  <si>
    <t xml:space="preserve">SEATTLE WASH WTR</t>
  </si>
  <si>
    <t xml:space="preserve">SAN ANTONIO ISD</t>
  </si>
  <si>
    <t xml:space="preserve">Enter Account/Broker Name:</t>
  </si>
  <si>
    <t xml:space="preserve">TEY Multiplier:</t>
  </si>
  <si>
    <t xml:space="preserve">Scott Neal Muni Ladder</t>
  </si>
  <si>
    <t xml:space="preserve">Prepared for:</t>
  </si>
  <si>
    <t xml:space="preserve">Date</t>
  </si>
  <si>
    <t xml:space="preserve">Par Amount </t>
  </si>
  <si>
    <t xml:space="preserve">Average Coupon</t>
  </si>
  <si>
    <t xml:space="preserve">Projected Annual Income</t>
  </si>
  <si>
    <t xml:space="preserve">Estimated Market Value</t>
  </si>
  <si>
    <t xml:space="preserve">Accrued Interest</t>
  </si>
  <si>
    <t xml:space="preserve">Total Market Value</t>
  </si>
  <si>
    <t xml:space="preserve">Average Maturity ( Years )</t>
  </si>
  <si>
    <t xml:space="preserve">Average Duration ( Modified )</t>
  </si>
  <si>
    <t xml:space="preserve">Average Current Yield</t>
  </si>
  <si>
    <t xml:space="preserve">Average Market Yield</t>
  </si>
  <si>
    <t xml:space="preserve">Average Cost</t>
  </si>
  <si>
    <t xml:space="preserve">Note:    Averages are weighted by market value</t>
  </si>
  <si>
    <t xml:space="preserve">This proposal represents one potential scenario based on our understanding of your investment objectives and constraints. The actual portfolio that you choose may differ.  Bids/Offerings </t>
  </si>
  <si>
    <t xml:space="preserve">are subject to change and/or availability and should not be considered as an offer to sell any issue.  PaineWebber Incorporated and/or Mitchell Hutchins Asset Management Inc. affiliated  </t>
  </si>
  <si>
    <t xml:space="preserve">companies and/or their officers, directors, employees or stockholders may at times have a position in the securities described herein. Please contact your tax advisor regarding suitability of   </t>
  </si>
  <si>
    <t xml:space="preserve">tax-exempt securities investments for your portfolio. Income from municipal bonds may be subject to state and  local taxes as well as the Alternative Minimum Tax. Municipal securities are</t>
  </si>
  <si>
    <t xml:space="preserve">subject to gains/losses based on the level of interest rates, market conditions and credit quality of the issuer.  Zero coupon securities are more volatile than interest bearing securities.  </t>
  </si>
  <si>
    <t xml:space="preserve">Proposal</t>
  </si>
  <si>
    <t xml:space="preserve">Calculations</t>
  </si>
  <si>
    <t xml:space="preserve">Settlement:</t>
  </si>
  <si>
    <t xml:space="preserve">Select Lower of</t>
  </si>
  <si>
    <t xml:space="preserve">($000's)</t>
  </si>
  <si>
    <t xml:space="preserve">Annual Income</t>
  </si>
  <si>
    <t xml:space="preserve">Portfolio Weighting</t>
  </si>
  <si>
    <t xml:space="preserve">Weighted Days to Maturity</t>
  </si>
  <si>
    <t xml:space="preserve">Weighting</t>
  </si>
  <si>
    <t xml:space="preserve">Weighted Yield</t>
  </si>
  <si>
    <t xml:space="preserve">Current Yield</t>
  </si>
  <si>
    <t xml:space="preserve">Proceeds/Cost</t>
  </si>
  <si>
    <t xml:space="preserve">Accrued %</t>
  </si>
  <si>
    <t xml:space="preserve">New</t>
  </si>
  <si>
    <t xml:space="preserve">Average Weighted Coupon</t>
  </si>
  <si>
    <t xml:space="preserve">YTM</t>
  </si>
  <si>
    <t xml:space="preserve">YTC</t>
  </si>
  <si>
    <t xml:space="preserve">Call/Mat Yld</t>
  </si>
  <si>
    <t xml:space="preserve">What Call</t>
  </si>
  <si>
    <t xml:space="preserve">Y/N</t>
  </si>
  <si>
    <t xml:space="preserve">CY</t>
  </si>
  <si>
    <t xml:space="preserve">TEY*</t>
  </si>
  <si>
    <t xml:space="preserve">Pre-Re  TRUE/FALSE</t>
  </si>
  <si>
    <t xml:space="preserve">Effective Mat</t>
  </si>
  <si>
    <t xml:space="preserve">Redemption $</t>
  </si>
  <si>
    <t xml:space="preserve">Row #</t>
  </si>
  <si>
    <t xml:space="preserve">% of Market Value</t>
  </si>
  <si>
    <t xml:space="preserve">(Select Maturity Date)</t>
  </si>
  <si>
    <t xml:space="preserve">DAYS360(SD, Mat )</t>
  </si>
  <si>
    <t xml:space="preserve">If C6=0,0,AC6</t>
  </si>
  <si>
    <t xml:space="preserve">(Y6*AC6)</t>
  </si>
  <si>
    <t xml:space="preserve">If B6=0,0,AG</t>
  </si>
  <si>
    <t xml:space="preserve">Yield</t>
  </si>
  <si>
    <t xml:space="preserve">Yield x % of Par</t>
  </si>
  <si>
    <t xml:space="preserve">Select Coupon</t>
  </si>
  <si>
    <t xml:space="preserve">%/(mkt px/100)</t>
  </si>
  <si>
    <t xml:space="preserve">(Face*Bid)</t>
  </si>
  <si>
    <t xml:space="preserve">(Bid_Price*10*Face Value)</t>
  </si>
  <si>
    <t xml:space="preserve">6m0/bond</t>
  </si>
  <si>
    <t xml:space="preserve">%6mo</t>
  </si>
  <si>
    <t xml:space="preserve">Issue</t>
  </si>
  <si>
    <t xml:space="preserve">(Coupon * %0f Par Weighting)</t>
  </si>
  <si>
    <t xml:space="preserve">PREMIUM</t>
  </si>
  <si>
    <t xml:space="preserve">PAR</t>
  </si>
  <si>
    <t xml:space="preserve">(IF/Then)</t>
  </si>
  <si>
    <t xml:space="preserve">Pr,Par,Mat</t>
  </si>
  <si>
    <t xml:space="preserve">Total</t>
  </si>
  <si>
    <t xml:space="preserve">*  Assumes a ______combined effective Federal and _____ State income tax bracket and that all bonds are free from both federal and state income tax . However certain states </t>
  </si>
  <si>
    <t xml:space="preserve">    (Illinois, Iowa, Oklahoma, and Wisconsin) generally tax the interest from in-state bonds, therefore the taxable equivalents for those states assume a bond exempt only from </t>
  </si>
  <si>
    <t xml:space="preserve">    federal taxes. Intangible taxes are not considered.</t>
  </si>
  <si>
    <t xml:space="preserve">Income Distribution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</si>
  <si>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</si>
  <si>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</si>
  <si>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</si>
  <si>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</si>
  <si>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</si>
  <si>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</si>
  <si>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</si>
  <si>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</si>
  <si>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</si>
  <si>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</si>
  <si>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</si>
  <si>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</si>
  <si>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Totals</t>
  </si>
  <si>
    <t xml:space="preserve">Year</t>
  </si>
  <si>
    <t xml:space="preserve">Month</t>
  </si>
  <si>
    <t xml:space="preserve">Percentage</t>
  </si>
  <si>
    <t xml:space="preserve">% of Total Annual Income</t>
  </si>
  <si>
    <t xml:space="preserve">Projected Return on 12 Month Horizon </t>
  </si>
  <si>
    <t xml:space="preserve">Calculation of Duration </t>
  </si>
  <si>
    <t xml:space="preserve">Calculation of 12 Mo. Horizon</t>
  </si>
  <si>
    <t xml:space="preserve">Calculation of Weighted Averages</t>
  </si>
  <si>
    <t xml:space="preserve">NO CHANGE</t>
  </si>
  <si>
    <t xml:space="preserve">Mod.</t>
  </si>
  <si>
    <t xml:space="preserve">NO</t>
  </si>
  <si>
    <t xml:space="preserve">+50</t>
  </si>
  <si>
    <t xml:space="preserve">+100</t>
  </si>
  <si>
    <t xml:space="preserve">1 year </t>
  </si>
  <si>
    <t xml:space="preserve">Market Price </t>
  </si>
  <si>
    <t xml:space="preserve">1 year</t>
  </si>
  <si>
    <t xml:space="preserve">Dur.</t>
  </si>
  <si>
    <t xml:space="preserve">Basis Pts</t>
  </si>
  <si>
    <t xml:space="preserve">Change</t>
  </si>
  <si>
    <t xml:space="preserve">Mduration</t>
  </si>
  <si>
    <t xml:space="preserve">Interest</t>
  </si>
  <si>
    <t xml:space="preserve">Premium</t>
  </si>
  <si>
    <t xml:space="preserve">Return</t>
  </si>
  <si>
    <t xml:space="preserve">Prem</t>
  </si>
  <si>
    <t xml:space="preserve">Market Value</t>
  </si>
  <si>
    <t xml:space="preserve">PAR*COUPON</t>
  </si>
  <si>
    <t xml:space="preserve">MATURITY</t>
  </si>
  <si>
    <t xml:space="preserve">YIELD</t>
  </si>
  <si>
    <t xml:space="preserve"> CURRENT YIELD</t>
  </si>
  <si>
    <t xml:space="preserve">DURATION</t>
  </si>
  <si>
    <t xml:space="preserve">No Chage</t>
  </si>
  <si>
    <t xml:space="preserve">-100</t>
  </si>
  <si>
    <t xml:space="preserve">-50</t>
  </si>
  <si>
    <t xml:space="preserve">TOTAL</t>
  </si>
  <si>
    <t xml:space="preserve">Average</t>
  </si>
  <si>
    <t xml:space="preserve">*  Does not assume any reinvestment of coupon payments</t>
  </si>
  <si>
    <t xml:space="preserve">Maturity Profile</t>
  </si>
  <si>
    <t xml:space="preserve">Par Value</t>
  </si>
  <si>
    <t xml:space="preserve">Value</t>
  </si>
  <si>
    <t xml:space="preserve">Year </t>
  </si>
  <si>
    <t xml:space="preserve">% Total</t>
  </si>
  <si>
    <t xml:space="preserve">2028+</t>
  </si>
  <si>
    <t xml:space="preserve">Portfolio Profile</t>
  </si>
  <si>
    <t xml:space="preserve">Summary</t>
  </si>
  <si>
    <t xml:space="preserve">*  Assumes a ______combined effective Federal and _____ State income tax bracket and that all bonds are free from both federal and state income tax . However certain states (Illinois, Iowa, Oklahoma,</t>
  </si>
  <si>
    <t xml:space="preserve">     and Wisconsin) generally tax the interest from in-state bonds, therefore the taxable equivalents for those states assume a bond exempt only from federal taxes. Intangible taxes are not considered.</t>
  </si>
  <si>
    <t xml:space="preserve">Projected Annual Income Distribution</t>
  </si>
  <si>
    <t xml:space="preserve">This proposal represents one potential scenario based on our understanding of your investment objectives and constraints. The actual portfolio that you choose may differ.  Bids/Offerings are subject to change and/or availability and should </t>
  </si>
  <si>
    <t xml:space="preserve">not be considered as an offer to sell any issue.  PaineWebber Incorporated and/or Mitchell Hutchins Asset Management Inc. affiliated  companies and/or their officers, directors, employees or stockholders may at times have a position in the </t>
  </si>
  <si>
    <t xml:space="preserve">securities described herein. Please contact your tax advisor regarding suitability of   tax-exempt securities investments for your portfolio. Income from municipal bonds may be subject to state and  local taxes as well as the Alternative Minimum Tax. </t>
  </si>
  <si>
    <t xml:space="preserve">Municipal securities are subject to gains/losses based on the level of interest rates, market conditions and credit quality of the issuer.  Zero coupon securities are more volatile than interest bearing securities.  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</si>
</sst>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mm/dd/yy"/>
    <numFmt numFmtId="166" formatCode="[$-409]m/d/yyyy"/>
    <numFmt numFmtId="167" formatCode="0.000%"/>
    <numFmt numFmtId="168" formatCode="0.00"/>
    <numFmt numFmtId="169" formatCode="0.000"/>
    <numFmt numFmtId="170" formatCode="\$#,##0.00"/>
    <numFmt numFmtId="171" formatCode="#,##0.00"/>
    <numFmt numFmtId="172" formatCode="0.00%"/>
    <numFmt numFmtId="173" formatCode="[$-409]m/d/yyyy\ h:mm"/>
    <numFmt numFmtId="174" formatCode="0"/>
    <numFmt numFmtId="175" formatCode="0.0000"/>
    <numFmt numFmtId="176" formatCode="#,##0.0000"/>
    <numFmt numFmtId="177" formatCode="0.00000"/>
    <numFmt numFmtId="178" formatCode="#,##0"/>
    <numFmt numFmtId="179" formatCode="\$#,##0"/>
    <numFmt numFmtId="180" formatCode="[$-409]d\-mmm\-yy"/>
    <numFmt numFmtId="181" formatCode="0.000000000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 val="true"/>
      <sz val="12"/>
      <name val="Times New Roman"/>
      <family val="1"/>
    </font>
    <font>
      <i val="true"/>
      <sz val="12"/>
      <name val="Times New Roman"/>
      <family val="1"/>
    </font>
    <font>
      <b val="true"/>
      <i val="true"/>
      <sz val="12"/>
      <name val="Times New Roman"/>
      <family val="1"/>
    </font>
    <font>
      <b val="true"/>
      <sz val="16"/>
      <name val="Times New Roman"/>
      <family val="1"/>
    </font>
    <font>
      <sz val="12"/>
      <color rgb="FF0000FF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b val="true"/>
      <sz val="18"/>
      <name val="Times New Roman"/>
      <family val="1"/>
    </font>
    <font>
      <b val="true"/>
      <i val="true"/>
      <sz val="11"/>
      <name val="Times New Roman"/>
      <family val="1"/>
    </font>
    <font>
      <b val="true"/>
      <sz val="11"/>
      <color rgb="FF3366FF"/>
      <name val="Times New Roman"/>
      <family val="1"/>
    </font>
    <font>
      <i val="true"/>
      <sz val="12"/>
      <name val="MS Sans Serif"/>
      <family val="2"/>
    </font>
    <font>
      <sz val="12"/>
      <name val="MS Sans Serif"/>
      <family val="2"/>
    </font>
    <font>
      <b val="true"/>
      <i val="true"/>
      <sz val="10"/>
      <name val="Times New Roman"/>
      <family val="1"/>
    </font>
    <font>
      <sz val="14"/>
      <name val="Times New Roman"/>
      <family val="1"/>
    </font>
    <font>
      <u val="single"/>
      <sz val="10"/>
      <name val="Times New Roman"/>
      <family val="1"/>
    </font>
    <font>
      <b val="true"/>
      <sz val="10.75"/>
      <color rgb="FF000000"/>
      <name val="Times New Roman"/>
      <family val="2"/>
    </font>
    <font>
      <sz val="12"/>
      <color rgb="FF000000"/>
      <name val="Arial"/>
      <family val="2"/>
    </font>
    <font>
      <sz val="12"/>
      <color rgb="FFFF6600"/>
      <name val="Times New Roman"/>
      <family val="1"/>
    </font>
    <font>
      <b val="true"/>
      <sz val="14"/>
      <name val="Times New Roman"/>
      <family val="1"/>
    </font>
    <font>
      <sz val="9.5"/>
      <name val="Arial"/>
      <family val="2"/>
    </font>
    <font>
      <sz val="11.25"/>
      <name val="Arial"/>
      <family val="0"/>
    </font>
    <font>
      <b val="true"/>
      <sz val="12"/>
      <color rgb="FF000000"/>
      <name val="Times New Roman"/>
      <family val="2"/>
    </font>
    <font>
      <sz val="10"/>
      <color rgb="FF000000"/>
      <name val="Arial"/>
      <family val="2"/>
    </font>
    <font>
      <sz val="10.25"/>
      <color rgb="FF000000"/>
      <name val="Arial"/>
      <family val="2"/>
    </font>
    <font>
      <b val="true"/>
      <sz val="16"/>
      <name val="MS Sans Serif"/>
      <family val="2"/>
    </font>
    <font>
      <b val="true"/>
      <sz val="14"/>
      <name val="MS Sans Serif"/>
      <family val="2"/>
    </font>
    <font>
      <sz val="13"/>
      <color rgb="FF0000FF"/>
      <name val="Times New Roman"/>
      <family val="1"/>
    </font>
    <font>
      <b val="true"/>
      <sz val="13"/>
      <name val="Times New Roman"/>
      <family val="1"/>
    </font>
    <font>
      <sz val="13"/>
      <name val="MS Sans Serif"/>
      <family val="0"/>
    </font>
    <font>
      <sz val="10.5"/>
      <name val="Times New Roman"/>
      <family val="1"/>
    </font>
    <font>
      <sz val="8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right" vertical="bottom" textRotation="0" wrapText="false" indent="0" shrinkToFit="false"/>
      <protection locked="fals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2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19" fillId="0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18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6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1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2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2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4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2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2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2" fontId="7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80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11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4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0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1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4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8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21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7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6" fillId="0" borderId="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3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ropos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Times New Roman"/>
              </a:rPr>
              <a:t>Projected Annual Income Distribution</a:t>
            </a:r>
          </a:p>
        </c:rich>
      </c:tx>
      <c:layout>
        <c:manualLayout>
          <c:xMode val="edge"/>
          <c:yMode val="edge"/>
          <c:x val="0.718468468468469"/>
          <c:y val="0.0336192905170415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573864681007538"/>
          <c:y val="0.0940180848597264"/>
          <c:w val="0.942613531899246"/>
          <c:h val="0.8876651982378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2500</c:v>
                </c:pt>
                <c:pt idx="1">
                  <c:v>20000</c:v>
                </c:pt>
                <c:pt idx="2">
                  <c:v>0</c:v>
                </c:pt>
                <c:pt idx="3">
                  <c:v>21225</c:v>
                </c:pt>
                <c:pt idx="4">
                  <c:v>5000</c:v>
                </c:pt>
                <c:pt idx="5">
                  <c:v>0</c:v>
                </c:pt>
                <c:pt idx="6">
                  <c:v>2500</c:v>
                </c:pt>
                <c:pt idx="7">
                  <c:v>20000</c:v>
                </c:pt>
                <c:pt idx="8">
                  <c:v>0</c:v>
                </c:pt>
                <c:pt idx="9">
                  <c:v>21225</c:v>
                </c:pt>
                <c:pt idx="10">
                  <c:v>5000</c:v>
                </c:pt>
                <c:pt idx="11">
                  <c:v>0</c:v>
                </c:pt>
              </c:numCache>
            </c:numRef>
          </c:val>
        </c:ser>
        <c:gapWidth val="150"/>
        <c:shape val="box"/>
        <c:axId val="17823429"/>
        <c:axId val="3102547"/>
        <c:axId val="0"/>
      </c:bar3DChart>
      <c:catAx>
        <c:axId val="178234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02547"/>
        <c:crossesAt val="0"/>
        <c:auto val="1"/>
        <c:lblAlgn val="ctr"/>
        <c:lblOffset val="100"/>
        <c:noMultiLvlLbl val="0"/>
      </c:catAx>
      <c:valAx>
        <c:axId val="3102547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23429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Times New Roman"/>
              </a:rPr>
              <a:t>Effective Maturity Profile</a:t>
            </a:r>
          </a:p>
        </c:rich>
      </c:tx>
      <c:layout>
        <c:manualLayout>
          <c:xMode val="edge"/>
          <c:yMode val="edge"/>
          <c:x val="0.805848903330626"/>
          <c:y val="0.0326125804145818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0634646628757108"/>
          <c:y val="0.194067190850608"/>
          <c:w val="0.99192729488221"/>
          <c:h val="0.7760900643316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Maturity!$B$4</c:f>
              <c:strCache>
                <c:ptCount val="1"/>
                <c:pt idx="0">
                  <c:v>Year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Maturity!$B$5:$B$19,Maturity!$G$5:$G$19</c:f>
              <c:multiLvlStrCache>
                <c:ptCount val="15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2017</c:v>
                  </c:pt>
                  <c:pt idx="4">
                    <c:v>2018</c:v>
                  </c:pt>
                  <c:pt idx="5">
                    <c:v>2019</c:v>
                  </c:pt>
                  <c:pt idx="6">
                    <c:v>2020</c:v>
                  </c:pt>
                  <c:pt idx="7">
                    <c:v>2021</c:v>
                  </c:pt>
                  <c:pt idx="8">
                    <c:v>2022</c:v>
                  </c:pt>
                  <c:pt idx="9">
                    <c:v>2023</c:v>
                  </c:pt>
                  <c:pt idx="10">
                    <c:v>2024</c:v>
                  </c:pt>
                  <c:pt idx="11">
                    <c:v>2025</c:v>
                  </c:pt>
                  <c:pt idx="12">
                    <c:v>2026</c:v>
                  </c:pt>
                  <c:pt idx="13">
                    <c:v>2027</c:v>
                  </c:pt>
                  <c:pt idx="14">
                    <c:v>2028+</c:v>
                  </c:pt>
                </c:lvl>
                <c:lvl>
                  <c:pt idx="0">
                    <c:v>1999</c:v>
                  </c:pt>
                  <c:pt idx="1">
                    <c:v>2000</c:v>
                  </c:pt>
                  <c:pt idx="2">
                    <c:v>2001</c:v>
                  </c:pt>
                  <c:pt idx="3">
                    <c:v>2002</c:v>
                  </c:pt>
                  <c:pt idx="4">
                    <c:v>2003</c:v>
                  </c:pt>
                  <c:pt idx="5">
                    <c:v>2004</c:v>
                  </c:pt>
                  <c:pt idx="6">
                    <c:v>2005</c:v>
                  </c:pt>
                  <c:pt idx="7">
                    <c:v>2006</c:v>
                  </c:pt>
                  <c:pt idx="8">
                    <c:v>2007</c:v>
                  </c:pt>
                  <c:pt idx="9">
                    <c:v>2008</c:v>
                  </c:pt>
                  <c:pt idx="10">
                    <c:v>2009</c:v>
                  </c:pt>
                  <c:pt idx="11">
                    <c:v>2010</c:v>
                  </c:pt>
                  <c:pt idx="12">
                    <c:v>2011</c:v>
                  </c:pt>
                  <c:pt idx="13">
                    <c:v>2012</c:v>
                  </c:pt>
                  <c:pt idx="14">
                    <c:v>2013</c:v>
                  </c:pt>
                </c:lvl>
              </c:multiLvlStrCache>
            </c:multiLvlStrRef>
          </c:cat>
          <c:val>
            <c:numRef>
              <c:f>Maturity!$C$5:$C$19,Maturity!$H$5:$H$19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0</c:v>
                </c:pt>
                <c:pt idx="24">
                  <c:v>200</c:v>
                </c:pt>
                <c:pt idx="25">
                  <c:v>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0</c:v>
                </c:pt>
              </c:numCache>
            </c:numRef>
          </c:val>
        </c:ser>
        <c:gapWidth val="150"/>
        <c:shape val="box"/>
        <c:axId val="2403779"/>
        <c:axId val="87425294"/>
        <c:axId val="0"/>
      </c:bar3DChart>
      <c:catAx>
        <c:axId val="24037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25294"/>
        <c:crossesAt val="0"/>
        <c:auto val="1"/>
        <c:lblAlgn val="ctr"/>
        <c:lblOffset val="100"/>
        <c:noMultiLvlLbl val="0"/>
      </c:catAx>
      <c:valAx>
        <c:axId val="874252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3779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99ccff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99ccff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607032872592"/>
          <c:y val="0.1284551211177"/>
          <c:w val="0.966482847525603"/>
          <c:h val="0.8533520956880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Income!$W$5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Income!$V$6:$V$17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Income!$W$6:$W$17</c:f>
              <c:numCache>
                <c:formatCode>\$#,##0</c:formatCode>
                <c:ptCount val="12"/>
                <c:pt idx="0">
                  <c:v>2500</c:v>
                </c:pt>
                <c:pt idx="1">
                  <c:v>20000</c:v>
                </c:pt>
                <c:pt idx="2">
                  <c:v>0</c:v>
                </c:pt>
                <c:pt idx="3">
                  <c:v>21225</c:v>
                </c:pt>
                <c:pt idx="4">
                  <c:v>5000</c:v>
                </c:pt>
                <c:pt idx="5">
                  <c:v>0</c:v>
                </c:pt>
                <c:pt idx="6">
                  <c:v>2500</c:v>
                </c:pt>
                <c:pt idx="7">
                  <c:v>20000</c:v>
                </c:pt>
                <c:pt idx="8">
                  <c:v>0</c:v>
                </c:pt>
                <c:pt idx="9">
                  <c:v>21225</c:v>
                </c:pt>
                <c:pt idx="10">
                  <c:v>5000</c:v>
                </c:pt>
                <c:pt idx="11">
                  <c:v>0</c:v>
                </c:pt>
              </c:numCache>
            </c:numRef>
          </c:val>
        </c:ser>
        <c:gapWidth val="150"/>
        <c:shape val="box"/>
        <c:axId val="48783500"/>
        <c:axId val="744200"/>
        <c:axId val="0"/>
      </c:bar3DChart>
      <c:catAx>
        <c:axId val="487835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200"/>
        <c:crossesAt val="0"/>
        <c:auto val="1"/>
        <c:lblAlgn val="ctr"/>
        <c:lblOffset val="100"/>
        <c:noMultiLvlLbl val="0"/>
      </c:catAx>
      <c:valAx>
        <c:axId val="744200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83500"/>
        <c:crossesAt val="1"/>
        <c:crossBetween val="midCat"/>
      </c:valAx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47</xdr:col>
      <xdr:colOff>473040</xdr:colOff>
      <xdr:row>28</xdr:row>
      <xdr:rowOff>75960</xdr:rowOff>
    </xdr:from>
    <xdr:to>
      <xdr:col>47</xdr:col>
      <xdr:colOff>674640</xdr:colOff>
      <xdr:row>28</xdr:row>
      <xdr:rowOff>75960</xdr:rowOff>
    </xdr:to>
    <xdr:sp>
      <xdr:nvSpPr>
        <xdr:cNvPr id="0" name="Line 155"/>
        <xdr:cNvSpPr/>
      </xdr:nvSpPr>
      <xdr:spPr>
        <a:xfrm>
          <a:off x="45099000" y="5933880"/>
          <a:ext cx="201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29</xdr:row>
      <xdr:rowOff>114480</xdr:rowOff>
    </xdr:from>
    <xdr:to>
      <xdr:col>17</xdr:col>
      <xdr:colOff>360</xdr:colOff>
      <xdr:row>48</xdr:row>
      <xdr:rowOff>142920</xdr:rowOff>
    </xdr:to>
    <xdr:graphicFrame>
      <xdr:nvGraphicFramePr>
        <xdr:cNvPr id="1" name="Chart 2"/>
        <xdr:cNvGraphicFramePr/>
      </xdr:nvGraphicFramePr>
      <xdr:xfrm>
        <a:off x="29880" y="5924880"/>
        <a:ext cx="15663960" cy="3105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38160</xdr:rowOff>
    </xdr:from>
    <xdr:to>
      <xdr:col>10</xdr:col>
      <xdr:colOff>10800</xdr:colOff>
      <xdr:row>40</xdr:row>
      <xdr:rowOff>66240</xdr:rowOff>
    </xdr:to>
    <xdr:graphicFrame>
      <xdr:nvGraphicFramePr>
        <xdr:cNvPr id="2" name="Chart 1"/>
        <xdr:cNvGraphicFramePr/>
      </xdr:nvGraphicFramePr>
      <xdr:xfrm>
        <a:off x="0" y="4695840"/>
        <a:ext cx="14180760" cy="402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0.0400081234768481</cdr:x>
      <cdr:y>0.0467298070050036</cdr:y>
    </cdr:from>
    <cdr:to>
      <cdr:x>0.57049654752234</cdr:x>
      <cdr:y>0.715511079342387</cdr:y>
    </cdr:to>
    <cdr:sp>
      <cdr:nvSpPr>
        <cdr:cNvPr id="3" name="Text 2"/>
        <cdr:cNvSpPr/>
      </cdr:nvSpPr>
      <cdr:spPr>
        <a:xfrm>
          <a:off x="567360" y="188280"/>
          <a:ext cx="7522920" cy="2694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950" strike="noStrike" u="none">
              <a:effectLst/>
              <a:uFillTx/>
              <a:latin typeface="Arial"/>
            </a:rPr>
            <a:t>($000's)</a:t>
          </a:r>
          <a:endParaRPr b="0" sz="950" strike="noStrike" u="none">
            <a:effectLst/>
            <a:uFillTx/>
            <a:latin typeface="Times New Roman"/>
          </a:endParaRPr>
        </a:p>
        <a:p>
          <a:endParaRPr b="0" sz="113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32</xdr:row>
      <xdr:rowOff>0</xdr:rowOff>
    </xdr:from>
    <xdr:to>
      <xdr:col>9</xdr:col>
      <xdr:colOff>544320</xdr:colOff>
      <xdr:row>50</xdr:row>
      <xdr:rowOff>19080</xdr:rowOff>
    </xdr:to>
    <xdr:graphicFrame>
      <xdr:nvGraphicFramePr>
        <xdr:cNvPr id="4" name="Chart 1"/>
        <xdr:cNvGraphicFramePr/>
      </xdr:nvGraphicFramePr>
      <xdr:xfrm>
        <a:off x="151560" y="7182000"/>
        <a:ext cx="10053000" cy="358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37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1" width="11.7"/>
    <col collapsed="false" customWidth="true" hidden="false" outlineLevel="0" max="3" min="3" style="1" width="16.28"/>
    <col collapsed="false" customWidth="true" hidden="false" outlineLevel="0" max="4" min="4" style="1" width="15.56"/>
    <col collapsed="false" customWidth="true" hidden="false" outlineLevel="0" max="5" min="5" style="1" width="35.28"/>
    <col collapsed="false" customWidth="true" hidden="false" outlineLevel="0" max="6" min="6" style="1" width="12.99"/>
    <col collapsed="false" customWidth="true" hidden="false" outlineLevel="0" max="7" min="7" style="1" width="13.28"/>
    <col collapsed="false" customWidth="true" hidden="false" outlineLevel="0" max="8" min="8" style="1" width="16.99"/>
    <col collapsed="false" customWidth="true" hidden="false" outlineLevel="0" max="9" min="9" style="1" width="14.7"/>
    <col collapsed="false" customWidth="true" hidden="false" outlineLevel="0" max="10" min="10" style="1" width="12.28"/>
    <col collapsed="false" customWidth="true" hidden="false" outlineLevel="0" max="11" min="11" style="1" width="12.56"/>
    <col collapsed="false" customWidth="true" hidden="false" outlineLevel="0" max="12" min="12" style="1" width="13.7"/>
    <col collapsed="false" customWidth="false" hidden="false" outlineLevel="0" max="257" min="13" style="1" width="9.14"/>
  </cols>
  <sheetData>
    <row r="1" customFormat="false" ht="18" hidden="false" customHeight="true" outlineLevel="0" collapsed="false">
      <c r="A1" s="2" t="s">
        <v>0</v>
      </c>
      <c r="B1" s="3"/>
      <c r="C1" s="3"/>
      <c r="D1" s="3"/>
      <c r="E1" s="4"/>
      <c r="F1" s="3"/>
      <c r="G1" s="3"/>
      <c r="H1" s="3" t="s">
        <v>1</v>
      </c>
      <c r="I1" s="3" t="s">
        <v>2</v>
      </c>
      <c r="J1" s="3" t="s">
        <v>3</v>
      </c>
      <c r="K1" s="3" t="s">
        <v>4</v>
      </c>
      <c r="L1" s="2"/>
    </row>
    <row r="2" customFormat="false" ht="16.5" hidden="false" customHeight="true" outlineLevel="0" collapsed="false">
      <c r="A2" s="5" t="s">
        <v>3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11</v>
      </c>
      <c r="K2" s="5" t="s">
        <v>13</v>
      </c>
      <c r="L2" s="5" t="s">
        <v>12</v>
      </c>
      <c r="AD2" s="1" t="s">
        <v>14</v>
      </c>
    </row>
    <row r="3" customFormat="false" ht="15.75" hidden="false" customHeight="true" outlineLevel="0" collapsed="false">
      <c r="A3" s="6" t="n">
        <v>200</v>
      </c>
      <c r="B3" s="7" t="n">
        <v>37226</v>
      </c>
      <c r="C3" s="8" t="n">
        <v>37211</v>
      </c>
      <c r="D3" s="8" t="s">
        <v>15</v>
      </c>
      <c r="E3" s="8" t="s">
        <v>16</v>
      </c>
      <c r="F3" s="9" t="n">
        <v>0.05</v>
      </c>
      <c r="G3" s="8" t="n">
        <v>42597</v>
      </c>
      <c r="H3" s="8" t="n">
        <v>40770</v>
      </c>
      <c r="I3" s="10" t="n">
        <v>100</v>
      </c>
      <c r="J3" s="8"/>
      <c r="K3" s="11"/>
      <c r="L3" s="12" t="n">
        <v>104.707</v>
      </c>
      <c r="AD3" s="13" t="e">
        <f aca="false">#REF!*A3</f>
        <v>#REF!</v>
      </c>
    </row>
    <row r="4" customFormat="false" ht="15" hidden="false" customHeight="true" outlineLevel="0" collapsed="false">
      <c r="A4" s="6" t="n">
        <v>200</v>
      </c>
      <c r="B4" s="7" t="n">
        <v>37196</v>
      </c>
      <c r="C4" s="8" t="n">
        <v>37224</v>
      </c>
      <c r="D4" s="8" t="s">
        <v>15</v>
      </c>
      <c r="E4" s="8" t="s">
        <v>17</v>
      </c>
      <c r="F4" s="9" t="n">
        <v>0.0475</v>
      </c>
      <c r="G4" s="8" t="n">
        <v>43009</v>
      </c>
      <c r="H4" s="8" t="n">
        <v>40817</v>
      </c>
      <c r="I4" s="14" t="n">
        <v>100</v>
      </c>
      <c r="J4" s="8"/>
      <c r="K4" s="15"/>
      <c r="L4" s="12" t="n">
        <v>101.566</v>
      </c>
      <c r="AD4" s="13" t="e">
        <f aca="false">#REF!*A4</f>
        <v>#REF!</v>
      </c>
    </row>
    <row r="5" customFormat="false" ht="15" hidden="false" customHeight="true" outlineLevel="0" collapsed="false">
      <c r="A5" s="6" t="n">
        <v>200</v>
      </c>
      <c r="B5" s="7" t="n">
        <v>37196</v>
      </c>
      <c r="C5" s="8" t="n">
        <v>37211</v>
      </c>
      <c r="D5" s="8" t="s">
        <v>15</v>
      </c>
      <c r="E5" s="8" t="s">
        <v>18</v>
      </c>
      <c r="F5" s="9" t="n">
        <v>0.04875</v>
      </c>
      <c r="G5" s="8" t="n">
        <v>43191</v>
      </c>
      <c r="H5" s="8" t="n">
        <v>40634</v>
      </c>
      <c r="I5" s="14" t="n">
        <v>100</v>
      </c>
      <c r="J5" s="8"/>
      <c r="K5" s="15"/>
      <c r="L5" s="12" t="n">
        <v>101.309</v>
      </c>
      <c r="AD5" s="13" t="e">
        <f aca="false">#REF!*A5</f>
        <v>#REF!</v>
      </c>
    </row>
    <row r="6" customFormat="false" ht="15" hidden="false" customHeight="true" outlineLevel="0" collapsed="false">
      <c r="A6" s="6" t="n">
        <v>200</v>
      </c>
      <c r="B6" s="7" t="n">
        <v>37196</v>
      </c>
      <c r="C6" s="8" t="n">
        <v>37211</v>
      </c>
      <c r="D6" s="8" t="s">
        <v>19</v>
      </c>
      <c r="E6" s="8" t="s">
        <v>20</v>
      </c>
      <c r="F6" s="9" t="n">
        <v>0.046</v>
      </c>
      <c r="G6" s="8" t="n">
        <v>43739</v>
      </c>
      <c r="H6" s="8" t="n">
        <v>40452</v>
      </c>
      <c r="I6" s="14" t="n">
        <v>100.5</v>
      </c>
      <c r="J6" s="8" t="n">
        <v>41183</v>
      </c>
      <c r="K6" s="15"/>
      <c r="L6" s="12" t="n">
        <v>99.267</v>
      </c>
      <c r="AD6" s="13" t="e">
        <f aca="false">#REF!*A6</f>
        <v>#REF!</v>
      </c>
    </row>
    <row r="7" customFormat="false" ht="15" hidden="false" customHeight="true" outlineLevel="0" collapsed="false">
      <c r="A7" s="6" t="n">
        <v>200</v>
      </c>
      <c r="B7" s="7" t="n">
        <v>37210</v>
      </c>
      <c r="C7" s="8" t="n">
        <v>37215</v>
      </c>
      <c r="D7" s="8" t="s">
        <v>15</v>
      </c>
      <c r="E7" s="8" t="s">
        <v>21</v>
      </c>
      <c r="F7" s="9" t="n">
        <v>0.05</v>
      </c>
      <c r="G7" s="8" t="n">
        <v>43876</v>
      </c>
      <c r="H7" s="8" t="n">
        <v>40224</v>
      </c>
      <c r="I7" s="14" t="n">
        <v>100</v>
      </c>
      <c r="J7" s="8"/>
      <c r="K7" s="11"/>
      <c r="L7" s="16" t="n">
        <v>101.68</v>
      </c>
      <c r="AD7" s="13" t="e">
        <f aca="false">#REF!*A7</f>
        <v>#REF!</v>
      </c>
    </row>
    <row r="8" customFormat="false" ht="15" hidden="false" customHeight="true" outlineLevel="0" collapsed="false">
      <c r="A8" s="6" t="n">
        <v>200</v>
      </c>
      <c r="B8" s="17" t="n">
        <v>36965</v>
      </c>
      <c r="C8" s="8" t="n">
        <v>37211</v>
      </c>
      <c r="D8" s="8" t="s">
        <v>15</v>
      </c>
      <c r="E8" s="8" t="s">
        <v>22</v>
      </c>
      <c r="F8" s="9" t="n">
        <v>0.05</v>
      </c>
      <c r="G8" s="8" t="n">
        <v>44242</v>
      </c>
      <c r="H8" s="8" t="n">
        <v>40224</v>
      </c>
      <c r="I8" s="14" t="n">
        <v>100</v>
      </c>
      <c r="J8" s="8"/>
      <c r="K8" s="18"/>
      <c r="L8" s="16" t="n">
        <v>101.002</v>
      </c>
      <c r="AD8" s="13" t="e">
        <f aca="false">#REF!*A8</f>
        <v>#REF!</v>
      </c>
    </row>
    <row r="9" customFormat="false" ht="15" hidden="false" customHeight="true" outlineLevel="0" collapsed="false">
      <c r="A9" s="6" t="n">
        <v>200</v>
      </c>
      <c r="B9" s="17" t="n">
        <v>36144</v>
      </c>
      <c r="C9" s="8" t="n">
        <v>37211</v>
      </c>
      <c r="D9" s="8" t="s">
        <v>15</v>
      </c>
      <c r="E9" s="8" t="s">
        <v>23</v>
      </c>
      <c r="F9" s="9" t="n">
        <v>0.045</v>
      </c>
      <c r="G9" s="8" t="n">
        <v>45017</v>
      </c>
      <c r="H9" s="8" t="n">
        <v>39904</v>
      </c>
      <c r="I9" s="14" t="n">
        <v>100</v>
      </c>
      <c r="J9" s="8"/>
      <c r="K9" s="18"/>
      <c r="L9" s="12" t="n">
        <v>96.012</v>
      </c>
      <c r="AD9" s="13" t="e">
        <f aca="false">#REF!*A9</f>
        <v>#REF!</v>
      </c>
    </row>
    <row r="10" customFormat="false" ht="15" hidden="false" customHeight="true" outlineLevel="0" collapsed="false">
      <c r="A10" s="6" t="n">
        <v>100</v>
      </c>
      <c r="B10" s="7" t="n">
        <v>35034</v>
      </c>
      <c r="C10" s="8" t="n">
        <v>37211</v>
      </c>
      <c r="D10" s="8" t="s">
        <v>15</v>
      </c>
      <c r="E10" s="8" t="s">
        <v>24</v>
      </c>
      <c r="F10" s="9" t="n">
        <v>0.05</v>
      </c>
      <c r="G10" s="8" t="n">
        <v>45658</v>
      </c>
      <c r="H10" s="8" t="n">
        <v>38718</v>
      </c>
      <c r="I10" s="14" t="n">
        <v>102</v>
      </c>
      <c r="J10" s="8" t="n">
        <v>39448</v>
      </c>
      <c r="K10" s="11"/>
      <c r="L10" s="12" t="n">
        <v>100.517</v>
      </c>
      <c r="AD10" s="13" t="e">
        <f aca="false">#REF!*A10</f>
        <v>#REF!</v>
      </c>
    </row>
    <row r="11" customFormat="false" ht="15" hidden="false" customHeight="true" outlineLevel="0" collapsed="false">
      <c r="A11" s="6" t="n">
        <v>100</v>
      </c>
      <c r="B11" s="7" t="n">
        <v>37196</v>
      </c>
      <c r="C11" s="8" t="n">
        <v>37211</v>
      </c>
      <c r="D11" s="8" t="s">
        <v>15</v>
      </c>
      <c r="E11" s="8" t="s">
        <v>25</v>
      </c>
      <c r="F11" s="9" t="n">
        <v>0.05</v>
      </c>
      <c r="G11" s="8" t="n">
        <v>45762</v>
      </c>
      <c r="H11" s="8" t="n">
        <v>40648</v>
      </c>
      <c r="I11" s="14" t="n">
        <v>100</v>
      </c>
      <c r="J11" s="8"/>
      <c r="K11" s="15"/>
      <c r="L11" s="12" t="n">
        <v>101.111</v>
      </c>
      <c r="AD11" s="13" t="e">
        <f aca="false">#REF!*A11</f>
        <v>#REF!</v>
      </c>
    </row>
    <row r="12" customFormat="false" ht="15" hidden="false" customHeight="true" outlineLevel="0" collapsed="false">
      <c r="A12" s="6" t="n">
        <v>200</v>
      </c>
      <c r="B12" s="17" t="n">
        <v>37196</v>
      </c>
      <c r="C12" s="8" t="n">
        <v>37215</v>
      </c>
      <c r="D12" s="8" t="s">
        <v>15</v>
      </c>
      <c r="E12" s="8" t="s">
        <v>26</v>
      </c>
      <c r="F12" s="9" t="n">
        <v>0.05</v>
      </c>
      <c r="G12" s="8" t="n">
        <v>46327</v>
      </c>
      <c r="H12" s="8" t="n">
        <v>40848</v>
      </c>
      <c r="I12" s="14" t="n">
        <v>100</v>
      </c>
      <c r="J12" s="8"/>
      <c r="K12" s="18"/>
      <c r="L12" s="12" t="n">
        <v>100.919</v>
      </c>
      <c r="AD12" s="13" t="e">
        <f aca="false">#REF!*A12</f>
        <v>#REF!</v>
      </c>
    </row>
    <row r="13" customFormat="false" ht="15" hidden="false" customHeight="true" outlineLevel="0" collapsed="false">
      <c r="A13" s="6" t="n">
        <v>200</v>
      </c>
      <c r="B13" s="7" t="n">
        <v>35735</v>
      </c>
      <c r="C13" s="8" t="n">
        <v>37211</v>
      </c>
      <c r="D13" s="8" t="s">
        <v>15</v>
      </c>
      <c r="E13" s="8" t="s">
        <v>27</v>
      </c>
      <c r="F13" s="9" t="n">
        <v>0.05</v>
      </c>
      <c r="G13" s="8" t="n">
        <v>46614</v>
      </c>
      <c r="H13" s="8" t="n">
        <v>39675</v>
      </c>
      <c r="I13" s="14" t="n">
        <v>100</v>
      </c>
      <c r="J13" s="8"/>
      <c r="K13" s="11"/>
      <c r="L13" s="16" t="n">
        <v>100.561</v>
      </c>
      <c r="AD13" s="13" t="e">
        <f aca="false">#REF!*A13</f>
        <v>#REF!</v>
      </c>
    </row>
    <row r="14" customFormat="false" ht="15" hidden="false" customHeight="true" outlineLevel="0" collapsed="false">
      <c r="A14" s="6"/>
      <c r="B14" s="7"/>
      <c r="C14" s="8"/>
      <c r="D14" s="8"/>
      <c r="E14" s="8"/>
      <c r="F14" s="9"/>
      <c r="G14" s="8"/>
      <c r="H14" s="8"/>
      <c r="I14" s="14"/>
      <c r="J14" s="8"/>
      <c r="K14" s="11"/>
      <c r="L14" s="16"/>
      <c r="AD14" s="13" t="e">
        <f aca="false">#REF!*A14</f>
        <v>#REF!</v>
      </c>
    </row>
    <row r="15" customFormat="false" ht="15" hidden="false" customHeight="true" outlineLevel="0" collapsed="false">
      <c r="A15" s="6"/>
      <c r="B15" s="7"/>
      <c r="C15" s="8"/>
      <c r="D15" s="8"/>
      <c r="E15" s="8"/>
      <c r="F15" s="9"/>
      <c r="G15" s="8"/>
      <c r="H15" s="8"/>
      <c r="I15" s="14"/>
      <c r="J15" s="8"/>
      <c r="K15" s="11"/>
      <c r="L15" s="16"/>
      <c r="AD15" s="13" t="e">
        <f aca="false">#REF!*A15</f>
        <v>#REF!</v>
      </c>
    </row>
    <row r="16" customFormat="false" ht="15" hidden="false" customHeight="true" outlineLevel="0" collapsed="false">
      <c r="A16" s="6"/>
      <c r="B16" s="7"/>
      <c r="C16" s="8"/>
      <c r="D16" s="8"/>
      <c r="E16" s="8"/>
      <c r="F16" s="9"/>
      <c r="G16" s="8"/>
      <c r="H16" s="8"/>
      <c r="I16" s="14"/>
      <c r="J16" s="8"/>
      <c r="K16" s="11"/>
      <c r="L16" s="16"/>
      <c r="AD16" s="13" t="e">
        <f aca="false">#REF!*A16</f>
        <v>#REF!</v>
      </c>
    </row>
    <row r="17" customFormat="false" ht="15" hidden="false" customHeight="true" outlineLevel="0" collapsed="false">
      <c r="A17" s="19"/>
      <c r="B17" s="7"/>
      <c r="C17" s="8"/>
      <c r="D17" s="8"/>
      <c r="E17" s="8"/>
      <c r="F17" s="9"/>
      <c r="G17" s="8"/>
      <c r="H17" s="8"/>
      <c r="I17" s="14"/>
      <c r="J17" s="8"/>
      <c r="K17" s="11"/>
      <c r="L17" s="12"/>
      <c r="AD17" s="13" t="e">
        <f aca="false">#REF!*A17</f>
        <v>#REF!</v>
      </c>
    </row>
    <row r="18" customFormat="false" ht="15" hidden="false" customHeight="true" outlineLevel="0" collapsed="false">
      <c r="A18" s="6"/>
      <c r="B18" s="17"/>
      <c r="C18" s="8"/>
      <c r="D18" s="8"/>
      <c r="E18" s="8"/>
      <c r="F18" s="9"/>
      <c r="G18" s="8"/>
      <c r="H18" s="8"/>
      <c r="I18" s="14"/>
      <c r="J18" s="8"/>
      <c r="K18" s="18"/>
      <c r="L18" s="12"/>
      <c r="AD18" s="13" t="e">
        <f aca="false">#REF!*A18</f>
        <v>#REF!</v>
      </c>
    </row>
    <row r="19" customFormat="false" ht="15" hidden="false" customHeight="true" outlineLevel="0" collapsed="false">
      <c r="A19" s="6"/>
      <c r="B19" s="7"/>
      <c r="C19" s="8"/>
      <c r="D19" s="8"/>
      <c r="E19" s="8"/>
      <c r="F19" s="9"/>
      <c r="G19" s="8"/>
      <c r="H19" s="8"/>
      <c r="I19" s="14"/>
      <c r="J19" s="8"/>
      <c r="K19" s="15"/>
      <c r="L19" s="12"/>
      <c r="AD19" s="13" t="e">
        <f aca="false">#REF!*A19</f>
        <v>#REF!</v>
      </c>
    </row>
    <row r="20" customFormat="false" ht="15" hidden="false" customHeight="true" outlineLevel="0" collapsed="false">
      <c r="A20" s="6"/>
      <c r="B20" s="7"/>
      <c r="C20" s="8"/>
      <c r="D20" s="8"/>
      <c r="E20" s="8"/>
      <c r="F20" s="9"/>
      <c r="G20" s="8"/>
      <c r="H20" s="8"/>
      <c r="I20" s="14"/>
      <c r="J20" s="8"/>
      <c r="K20" s="11"/>
      <c r="L20" s="16"/>
      <c r="AD20" s="13" t="e">
        <f aca="false">#REF!*A20</f>
        <v>#REF!</v>
      </c>
    </row>
    <row r="21" customFormat="false" ht="15" hidden="false" customHeight="true" outlineLevel="0" collapsed="false">
      <c r="A21" s="6"/>
      <c r="B21" s="7"/>
      <c r="C21" s="8"/>
      <c r="D21" s="8"/>
      <c r="E21" s="8"/>
      <c r="F21" s="9"/>
      <c r="G21" s="8"/>
      <c r="H21" s="8"/>
      <c r="I21" s="14"/>
      <c r="J21" s="8"/>
      <c r="K21" s="15"/>
      <c r="L21" s="12"/>
      <c r="AD21" s="13" t="e">
        <f aca="false">#REF!*A21</f>
        <v>#REF!</v>
      </c>
    </row>
    <row r="22" customFormat="false" ht="15" hidden="false" customHeight="true" outlineLevel="0" collapsed="false">
      <c r="A22" s="19"/>
      <c r="B22" s="7"/>
      <c r="C22" s="8"/>
      <c r="D22" s="8"/>
      <c r="E22" s="8"/>
      <c r="F22" s="9"/>
      <c r="G22" s="8"/>
      <c r="H22" s="8"/>
      <c r="I22" s="14"/>
      <c r="J22" s="8"/>
      <c r="K22" s="11"/>
      <c r="L22" s="16"/>
      <c r="AD22" s="13" t="e">
        <f aca="false">#REF!*A22</f>
        <v>#REF!</v>
      </c>
    </row>
    <row r="23" customFormat="false" ht="15" hidden="false" customHeight="true" outlineLevel="0" collapsed="false">
      <c r="A23" s="20"/>
      <c r="B23" s="21"/>
      <c r="C23" s="8"/>
      <c r="D23" s="11"/>
      <c r="E23" s="22"/>
      <c r="F23" s="23"/>
      <c r="G23" s="22"/>
      <c r="H23" s="8"/>
      <c r="I23" s="14"/>
      <c r="J23" s="8"/>
      <c r="K23" s="11"/>
      <c r="L23" s="18"/>
      <c r="AD23" s="13" t="e">
        <f aca="false">#REF!*A23</f>
        <v>#REF!</v>
      </c>
    </row>
    <row r="24" customFormat="false" ht="15" hidden="false" customHeight="true" outlineLevel="0" collapsed="false">
      <c r="A24" s="24"/>
      <c r="B24" s="25"/>
      <c r="C24" s="26"/>
      <c r="D24" s="27"/>
      <c r="E24" s="26"/>
      <c r="F24" s="28"/>
      <c r="G24" s="26"/>
      <c r="H24" s="26"/>
      <c r="I24" s="29"/>
      <c r="J24" s="26"/>
      <c r="K24" s="27"/>
      <c r="L24" s="30"/>
      <c r="AD24" s="13" t="e">
        <f aca="false">#REF!*A24</f>
        <v>#REF!</v>
      </c>
    </row>
    <row r="25" customFormat="false" ht="15" hidden="false" customHeight="true" outlineLevel="0" collapsed="false">
      <c r="A25" s="31" t="n">
        <f aca="false">SUM(A3:A24)</f>
        <v>2000</v>
      </c>
      <c r="B25" s="2"/>
      <c r="AD25" s="13"/>
    </row>
    <row r="26" customFormat="false" ht="17.25" hidden="false" customHeight="true" outlineLevel="0" collapsed="false">
      <c r="B26" s="32"/>
      <c r="C26" s="33" t="s">
        <v>6</v>
      </c>
      <c r="E26" s="2" t="s">
        <v>28</v>
      </c>
      <c r="G26" s="2" t="s">
        <v>29</v>
      </c>
      <c r="AD26" s="13"/>
    </row>
    <row r="27" customFormat="false" ht="15" hidden="false" customHeight="true" outlineLevel="0" collapsed="false">
      <c r="B27" s="32"/>
      <c r="C27" s="34" t="n">
        <v>37211</v>
      </c>
      <c r="D27" s="32"/>
      <c r="E27" s="35" t="s">
        <v>30</v>
      </c>
      <c r="G27" s="36" t="n">
        <v>1.642</v>
      </c>
      <c r="L27" s="3"/>
    </row>
    <row r="28" customFormat="false" ht="15" hidden="false" customHeight="true" outlineLevel="0" collapsed="false">
      <c r="B28" s="32"/>
      <c r="C28" s="37"/>
      <c r="E28" s="38"/>
      <c r="F28" s="39"/>
      <c r="G28" s="32"/>
    </row>
    <row r="29" customFormat="false" ht="15" hidden="false" customHeight="true" outlineLevel="0" collapsed="false">
      <c r="B29" s="32"/>
      <c r="C29" s="32"/>
    </row>
    <row r="30" customFormat="false" ht="15" hidden="false" customHeight="true" outlineLevel="0" collapsed="false">
      <c r="B30" s="32"/>
      <c r="C30" s="32"/>
      <c r="F30" s="31"/>
      <c r="G30" s="31"/>
    </row>
    <row r="31" customFormat="false" ht="15" hidden="false" customHeight="true" outlineLevel="0" collapsed="false">
      <c r="B31" s="32"/>
      <c r="C31" s="32"/>
      <c r="G31" s="40"/>
    </row>
    <row r="32" customFormat="false" ht="15" hidden="false" customHeight="true" outlineLevel="0" collapsed="false">
      <c r="B32" s="32"/>
      <c r="C32" s="32"/>
      <c r="F32" s="41"/>
      <c r="G32" s="40"/>
    </row>
    <row r="33" customFormat="false" ht="14.25" hidden="false" customHeight="true" outlineLevel="0" collapsed="false">
      <c r="B33" s="13"/>
      <c r="C33" s="13"/>
      <c r="F33" s="41"/>
      <c r="G33" s="40"/>
      <c r="H33" s="42"/>
      <c r="I33" s="32"/>
    </row>
    <row r="34" customFormat="false" ht="14.25" hidden="false" customHeight="true" outlineLevel="0" collapsed="false">
      <c r="C34" s="31"/>
      <c r="D34" s="31"/>
    </row>
    <row r="35" customFormat="false" ht="14.25" hidden="false" customHeight="true" outlineLevel="0" collapsed="false">
      <c r="C35" s="31"/>
      <c r="D35" s="31"/>
    </row>
    <row r="36" customFormat="false" ht="14.25" hidden="false" customHeight="true" outlineLevel="0" collapsed="false">
      <c r="C36" s="31"/>
      <c r="D36" s="31"/>
    </row>
    <row r="37" customFormat="false" ht="14.25" hidden="false" customHeight="true" outlineLevel="0" collapsed="false"/>
  </sheetData>
  <printOptions headings="false" gridLines="false" gridLinesSet="true" horizontalCentered="false" verticalCentered="false"/>
  <pageMargins left="0.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false" showRowColHeaders="true" showZeros="false" rightToLeft="false" tabSelected="true" showOutlineSymbols="true" defaultGridColor="true" view="normal" topLeftCell="A4" colorId="64" zoomScale="75" zoomScaleNormal="75" zoomScalePageLayoutView="100" workbookViewId="0">
      <selection pane="topLeft" activeCell="A50" activeCellId="0" sqref="A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9.13"/>
    <col collapsed="false" customWidth="true" hidden="false" outlineLevel="0" max="2" min="2" style="1" width="23.14"/>
    <col collapsed="false" customWidth="true" hidden="false" outlineLevel="0" max="3" min="3" style="1" width="21.99"/>
    <col collapsed="false" customWidth="true" hidden="false" outlineLevel="0" max="6" min="4" style="1" width="22.7"/>
    <col collapsed="false" customWidth="true" hidden="false" outlineLevel="0" max="7" min="7" style="1" width="21.13"/>
    <col collapsed="false" customWidth="true" hidden="false" outlineLevel="0" max="8" min="8" style="1" width="12.56"/>
    <col collapsed="false" customWidth="true" hidden="false" outlineLevel="0" max="9" min="9" style="1" width="7.14"/>
    <col collapsed="false" customWidth="true" hidden="true" outlineLevel="0" max="10" min="10" style="1" width="0.28"/>
    <col collapsed="false" customWidth="false" hidden="false" outlineLevel="0" max="257" min="11" style="1" width="9.14"/>
  </cols>
  <sheetData>
    <row r="1" customFormat="false" ht="49.5" hidden="false" customHeight="true" outlineLevel="0" collapsed="false">
      <c r="A1" s="43"/>
      <c r="B1" s="44"/>
      <c r="C1" s="44"/>
      <c r="D1" s="44"/>
      <c r="E1" s="45"/>
      <c r="F1" s="44"/>
      <c r="G1" s="45"/>
      <c r="H1" s="45"/>
      <c r="I1" s="45"/>
    </row>
    <row r="2" customFormat="false" ht="20.25" hidden="false" customHeight="true" outlineLevel="0" collapsed="false">
      <c r="A2" s="46"/>
      <c r="B2" s="47"/>
      <c r="C2" s="47"/>
      <c r="D2" s="47"/>
      <c r="E2" s="47"/>
      <c r="F2" s="48"/>
      <c r="G2" s="49"/>
      <c r="H2" s="31"/>
      <c r="I2" s="31"/>
    </row>
    <row r="3" customFormat="false" ht="20.25" hidden="false" customHeight="true" outlineLevel="0" collapsed="false">
      <c r="A3" s="31"/>
      <c r="B3" s="31"/>
      <c r="C3" s="31"/>
      <c r="D3" s="32"/>
      <c r="E3" s="47"/>
      <c r="F3" s="31"/>
      <c r="G3" s="31"/>
      <c r="H3" s="31"/>
      <c r="I3" s="31"/>
    </row>
    <row r="4" customFormat="false" ht="20.25" hidden="false" customHeight="true" outlineLevel="0" collapsed="false">
      <c r="A4" s="50" t="s">
        <v>31</v>
      </c>
      <c r="B4" s="51" t="s">
        <v>32</v>
      </c>
      <c r="C4" s="31"/>
      <c r="D4" s="32"/>
      <c r="E4" s="47"/>
      <c r="F4" s="31"/>
      <c r="G4" s="31"/>
      <c r="H4" s="31"/>
      <c r="I4" s="31"/>
    </row>
    <row r="5" customFormat="false" ht="20.25" hidden="false" customHeight="true" outlineLevel="0" collapsed="false">
      <c r="A5" s="52" t="str">
        <f aca="false">Enter!E27</f>
        <v>Scott Neal Muni Ladder</v>
      </c>
      <c r="B5" s="53" t="n">
        <f aca="true">NOW()</f>
        <v>45926.9738073172</v>
      </c>
      <c r="C5" s="31"/>
      <c r="D5" s="47"/>
      <c r="E5" s="47"/>
      <c r="F5" s="31"/>
      <c r="G5" s="31"/>
      <c r="H5" s="31"/>
      <c r="I5" s="31"/>
    </row>
    <row r="6" customFormat="false" ht="20.25" hidden="false" customHeight="true" outlineLevel="0" collapsed="false">
      <c r="A6" s="31"/>
      <c r="B6" s="31"/>
      <c r="C6" s="31"/>
      <c r="D6" s="31"/>
      <c r="E6" s="47"/>
      <c r="F6" s="31"/>
      <c r="G6" s="31"/>
      <c r="H6" s="31"/>
      <c r="I6" s="31"/>
    </row>
    <row r="7" customFormat="false" ht="20.25" hidden="false" customHeight="true" outlineLevel="0" collapsed="false">
      <c r="A7" s="31"/>
      <c r="B7" s="31"/>
      <c r="C7" s="31"/>
      <c r="D7" s="31"/>
      <c r="E7" s="47"/>
      <c r="F7" s="31"/>
      <c r="G7" s="31"/>
      <c r="H7" s="31"/>
      <c r="I7" s="31"/>
    </row>
    <row r="8" customFormat="false" ht="20.25" hidden="false" customHeight="true" outlineLevel="0" collapsed="false">
      <c r="A8" s="31"/>
      <c r="B8" s="31"/>
      <c r="C8" s="31"/>
      <c r="D8" s="31"/>
      <c r="E8" s="47"/>
      <c r="F8" s="31"/>
      <c r="G8" s="31"/>
      <c r="H8" s="31"/>
      <c r="I8" s="31"/>
    </row>
    <row r="9" customFormat="false" ht="20.25" hidden="false" customHeight="true" outlineLevel="0" collapsed="false">
      <c r="A9" s="31"/>
      <c r="B9" s="40"/>
      <c r="C9" s="31"/>
      <c r="D9" s="31"/>
      <c r="E9" s="47"/>
      <c r="F9" s="31"/>
      <c r="G9" s="31"/>
      <c r="H9" s="31"/>
      <c r="I9" s="31"/>
    </row>
    <row r="10" customFormat="false" ht="20.25" hidden="false" customHeight="true" outlineLevel="0" collapsed="false">
      <c r="A10" s="31"/>
      <c r="B10" s="40"/>
      <c r="C10" s="31"/>
      <c r="D10" s="31"/>
      <c r="E10" s="47"/>
      <c r="F10" s="31"/>
      <c r="G10" s="31"/>
      <c r="H10" s="31"/>
      <c r="I10" s="31"/>
    </row>
    <row r="11" customFormat="false" ht="16.5" hidden="false" customHeight="true" outlineLevel="0" collapsed="false">
      <c r="A11" s="48" t="s">
        <v>33</v>
      </c>
      <c r="B11" s="54" t="n">
        <f aca="false">SUM(Proposal!A7:A28)*1000</f>
        <v>2000000</v>
      </c>
      <c r="C11" s="31"/>
      <c r="D11" s="31"/>
      <c r="E11" s="31"/>
      <c r="F11" s="31"/>
      <c r="G11" s="31"/>
      <c r="H11" s="31"/>
      <c r="I11" s="31"/>
    </row>
    <row r="12" customFormat="false" ht="16.5" hidden="false" customHeight="true" outlineLevel="0" collapsed="false">
      <c r="A12" s="48" t="s">
        <v>34</v>
      </c>
      <c r="B12" s="55" t="n">
        <f aca="false">Proposal!AY29</f>
        <v>0.048752100538083</v>
      </c>
      <c r="C12" s="31"/>
      <c r="D12" s="31"/>
      <c r="E12" s="31"/>
      <c r="F12" s="31"/>
      <c r="G12" s="31"/>
      <c r="H12" s="31"/>
      <c r="I12" s="31"/>
    </row>
    <row r="13" customFormat="false" ht="16.5" hidden="false" customHeight="true" outlineLevel="0" collapsed="false">
      <c r="A13" s="48" t="s">
        <v>35</v>
      </c>
      <c r="B13" s="54" t="n">
        <f aca="false">Proposal!V29</f>
        <v>97450</v>
      </c>
      <c r="C13" s="31"/>
      <c r="D13" s="31"/>
      <c r="E13" s="31"/>
      <c r="F13" s="31"/>
      <c r="G13" s="31"/>
      <c r="H13" s="31"/>
      <c r="I13" s="31"/>
    </row>
    <row r="14" customFormat="false" ht="16.5" hidden="false" customHeight="true" outlineLevel="0" collapsed="false">
      <c r="A14" s="48"/>
      <c r="B14" s="56"/>
      <c r="C14" s="47"/>
      <c r="D14" s="31"/>
      <c r="E14" s="31"/>
      <c r="F14" s="31"/>
      <c r="G14" s="31"/>
      <c r="H14" s="31"/>
      <c r="I14" s="31"/>
    </row>
    <row r="15" customFormat="false" ht="16.5" hidden="false" customHeight="true" outlineLevel="0" collapsed="false">
      <c r="A15" s="48" t="s">
        <v>36</v>
      </c>
      <c r="B15" s="54" t="n">
        <f aca="false">Proposal!AM29</f>
        <v>2015674</v>
      </c>
      <c r="C15" s="47"/>
      <c r="D15" s="32"/>
      <c r="E15" s="47"/>
      <c r="F15" s="31"/>
      <c r="G15" s="31"/>
      <c r="H15" s="31"/>
      <c r="I15" s="31"/>
    </row>
    <row r="16" customFormat="false" ht="16.5" hidden="false" customHeight="true" outlineLevel="0" collapsed="false">
      <c r="A16" s="48" t="s">
        <v>37</v>
      </c>
      <c r="B16" s="54" t="n">
        <f aca="false">Proposal!AW29</f>
        <v>10042.3611111111</v>
      </c>
      <c r="C16" s="32"/>
      <c r="D16" s="32"/>
      <c r="E16" s="47"/>
      <c r="F16" s="31"/>
      <c r="G16" s="31"/>
      <c r="H16" s="31"/>
      <c r="I16" s="31"/>
    </row>
    <row r="17" customFormat="false" ht="16.5" hidden="false" customHeight="true" outlineLevel="0" collapsed="false">
      <c r="A17" s="48" t="s">
        <v>38</v>
      </c>
      <c r="B17" s="54" t="n">
        <f aca="false">SUM(B15:B16)</f>
        <v>2025716.36111111</v>
      </c>
      <c r="C17" s="31"/>
      <c r="D17" s="31"/>
      <c r="E17" s="31"/>
      <c r="F17" s="31"/>
      <c r="G17" s="31"/>
      <c r="H17" s="31"/>
      <c r="I17" s="31"/>
    </row>
    <row r="18" customFormat="false" ht="15.75" hidden="false" customHeight="false" outlineLevel="0" collapsed="false">
      <c r="A18" s="31"/>
      <c r="B18" s="31"/>
      <c r="C18" s="31"/>
      <c r="D18" s="31"/>
      <c r="E18" s="31"/>
      <c r="F18" s="31"/>
      <c r="G18" s="31"/>
      <c r="H18" s="31"/>
      <c r="I18" s="31"/>
    </row>
    <row r="19" customFormat="false" ht="15.75" hidden="false" customHeight="false" outlineLevel="0" collapsed="false">
      <c r="A19" s="48" t="s">
        <v>39</v>
      </c>
      <c r="B19" s="57" t="n">
        <f aca="false">Proposal!AC29</f>
        <v>19.7347572160313</v>
      </c>
      <c r="C19" s="31"/>
      <c r="D19" s="31"/>
      <c r="E19" s="31"/>
      <c r="F19" s="31"/>
      <c r="G19" s="31"/>
      <c r="H19" s="31"/>
      <c r="I19" s="31"/>
    </row>
    <row r="20" customFormat="false" ht="15.75" hidden="false" customHeight="false" outlineLevel="0" collapsed="false">
      <c r="A20" s="48" t="s">
        <v>40</v>
      </c>
      <c r="B20" s="57" t="n">
        <f aca="false">Volatility!H30</f>
        <v>8.07328704494265</v>
      </c>
      <c r="C20" s="31"/>
      <c r="D20" s="31"/>
      <c r="E20" s="31"/>
      <c r="F20" s="31"/>
      <c r="G20" s="31"/>
      <c r="H20" s="31"/>
      <c r="I20" s="31"/>
    </row>
    <row r="21" customFormat="false" ht="15.75" hidden="false" customHeight="false" outlineLevel="0" collapsed="false">
      <c r="A21" s="48" t="s">
        <v>41</v>
      </c>
      <c r="B21" s="55" t="n">
        <f aca="false">Volatility!AW$29</f>
        <v>0.0483461115239865</v>
      </c>
      <c r="C21" s="31"/>
      <c r="D21" s="31"/>
      <c r="E21" s="31"/>
      <c r="F21" s="31"/>
      <c r="G21" s="31"/>
      <c r="H21" s="31"/>
      <c r="I21" s="31"/>
    </row>
    <row r="22" customFormat="false" ht="15.75" hidden="false" customHeight="false" outlineLevel="0" collapsed="false">
      <c r="A22" s="48" t="s">
        <v>42</v>
      </c>
      <c r="B22" s="55" t="n">
        <f aca="false">Volatility!AV$29</f>
        <v>0.0473518710891127</v>
      </c>
      <c r="C22" s="31"/>
      <c r="D22" s="31"/>
      <c r="E22" s="31"/>
      <c r="F22" s="31"/>
      <c r="G22" s="31"/>
      <c r="H22" s="31"/>
      <c r="I22" s="31"/>
    </row>
    <row r="23" customFormat="false" ht="15.75" hidden="false" customHeight="false" outlineLevel="0" collapsed="false">
      <c r="A23" s="48" t="s">
        <v>43</v>
      </c>
      <c r="B23" s="54" t="n">
        <f aca="false">Proposal!AJ29</f>
        <v>100.7837</v>
      </c>
      <c r="C23" s="31"/>
      <c r="D23" s="31"/>
      <c r="E23" s="31"/>
      <c r="F23" s="31"/>
      <c r="G23" s="31"/>
      <c r="H23" s="31"/>
      <c r="I23" s="31"/>
    </row>
    <row r="24" customFormat="false" ht="15.75" hidden="false" customHeight="false" outlineLevel="0" collapsed="false">
      <c r="A24" s="31"/>
      <c r="B24" s="31"/>
      <c r="C24" s="31"/>
      <c r="D24" s="31"/>
      <c r="E24" s="31"/>
      <c r="F24" s="47"/>
      <c r="G24" s="31"/>
      <c r="H24" s="31"/>
      <c r="I24" s="31"/>
    </row>
    <row r="25" customFormat="false" ht="15.75" hidden="false" customHeight="false" outlineLevel="0" collapsed="false">
      <c r="A25" s="31" t="s">
        <v>44</v>
      </c>
      <c r="B25" s="31"/>
      <c r="C25" s="31"/>
      <c r="D25" s="31"/>
      <c r="E25" s="31"/>
      <c r="F25" s="47"/>
      <c r="G25" s="31"/>
      <c r="H25" s="31"/>
      <c r="I25" s="31"/>
    </row>
    <row r="26" customFormat="false" ht="15.75" hidden="false" customHeight="false" outlineLevel="0" collapsed="false">
      <c r="A26" s="31"/>
      <c r="B26" s="31"/>
      <c r="C26" s="31"/>
      <c r="D26" s="31"/>
      <c r="E26" s="31"/>
      <c r="F26" s="31"/>
      <c r="G26" s="31"/>
      <c r="H26" s="47"/>
      <c r="I26" s="47"/>
    </row>
    <row r="27" customFormat="false" ht="15.75" hidden="false" customHeight="false" outlineLevel="0" collapsed="false">
      <c r="A27" s="31" t="s">
        <v>45</v>
      </c>
      <c r="B27" s="31"/>
      <c r="C27" s="31"/>
      <c r="D27" s="31"/>
      <c r="E27" s="31"/>
      <c r="F27" s="31"/>
      <c r="G27" s="31"/>
      <c r="H27" s="31"/>
      <c r="I27" s="31"/>
    </row>
    <row r="28" customFormat="false" ht="15.75" hidden="false" customHeight="false" outlineLevel="0" collapsed="false">
      <c r="A28" s="31" t="s">
        <v>46</v>
      </c>
      <c r="B28" s="31"/>
      <c r="C28" s="31"/>
      <c r="D28" s="31"/>
      <c r="E28" s="31"/>
      <c r="F28" s="31"/>
      <c r="G28" s="31"/>
      <c r="H28" s="31"/>
      <c r="I28" s="31"/>
    </row>
    <row r="29" customFormat="false" ht="15.75" hidden="false" customHeight="false" outlineLevel="0" collapsed="false">
      <c r="A29" s="31" t="s">
        <v>47</v>
      </c>
      <c r="B29" s="31"/>
      <c r="C29" s="31"/>
      <c r="D29" s="31"/>
      <c r="E29" s="31"/>
      <c r="F29" s="31"/>
      <c r="G29" s="31"/>
      <c r="H29" s="31"/>
      <c r="I29" s="31"/>
    </row>
    <row r="30" customFormat="false" ht="15.75" hidden="false" customHeight="false" outlineLevel="0" collapsed="false">
      <c r="A30" s="31" t="s">
        <v>48</v>
      </c>
      <c r="B30" s="31"/>
      <c r="C30" s="31"/>
      <c r="D30" s="31"/>
      <c r="E30" s="31"/>
      <c r="F30" s="31"/>
      <c r="G30" s="31"/>
      <c r="H30" s="31"/>
      <c r="I30" s="31"/>
    </row>
    <row r="31" customFormat="false" ht="15.75" hidden="false" customHeight="false" outlineLevel="0" collapsed="false">
      <c r="A31" s="31" t="s">
        <v>49</v>
      </c>
      <c r="B31" s="31"/>
      <c r="C31" s="31"/>
      <c r="D31" s="31"/>
      <c r="E31" s="31"/>
      <c r="F31" s="31"/>
      <c r="G31" s="31"/>
      <c r="H31" s="31"/>
      <c r="I31" s="31"/>
    </row>
    <row r="32" customFormat="false" ht="15.75" hidden="false" customHeight="false" outlineLevel="0" collapsed="false">
      <c r="A32" s="31"/>
      <c r="B32" s="31"/>
      <c r="C32" s="31"/>
      <c r="D32" s="31"/>
      <c r="E32" s="31"/>
      <c r="F32" s="31"/>
      <c r="G32" s="31"/>
      <c r="H32" s="31"/>
      <c r="I32" s="31"/>
    </row>
    <row r="33" customFormat="false" ht="16.5" hidden="false" customHeight="false" outlineLevel="0" collapsed="false">
      <c r="A33" s="44"/>
      <c r="B33" s="44"/>
      <c r="C33" s="44"/>
      <c r="D33" s="44"/>
      <c r="E33" s="44"/>
      <c r="F33" s="44"/>
      <c r="G33" s="44"/>
      <c r="H33" s="44"/>
      <c r="I33" s="44"/>
    </row>
    <row r="35" customFormat="false" ht="12.75" hidden="false" customHeight="false" outlineLevel="0" collapsed="false">
      <c r="A35" s="58"/>
      <c r="B35" s="59"/>
      <c r="C35" s="59"/>
      <c r="D35" s="59"/>
      <c r="E35" s="59"/>
    </row>
    <row r="36" customFormat="false" ht="12.75" hidden="false" customHeight="false" outlineLevel="0" collapsed="false">
      <c r="A36" s="58"/>
      <c r="B36" s="60"/>
      <c r="C36" s="60"/>
      <c r="D36" s="60"/>
      <c r="E36" s="59"/>
    </row>
    <row r="37" customFormat="false" ht="12.75" hidden="false" customHeight="false" outlineLevel="0" collapsed="false">
      <c r="A37" s="58"/>
      <c r="B37" s="59"/>
      <c r="C37" s="59"/>
      <c r="D37" s="59"/>
      <c r="E37" s="59"/>
    </row>
    <row r="38" customFormat="false" ht="12.75" hidden="false" customHeight="false" outlineLevel="0" collapsed="false">
      <c r="A38" s="59"/>
      <c r="B38" s="59"/>
      <c r="C38" s="59"/>
      <c r="D38" s="59"/>
      <c r="E38" s="59"/>
    </row>
    <row r="39" customFormat="false" ht="12.75" hidden="false" customHeight="false" outlineLevel="0" collapsed="false">
      <c r="B39" s="59"/>
      <c r="C39" s="61"/>
      <c r="D39" s="59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984027777777778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577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1" width="12.56"/>
    <col collapsed="false" customWidth="true" hidden="false" outlineLevel="0" max="3" min="3" style="62" width="31.28"/>
    <col collapsed="false" customWidth="true" hidden="false" outlineLevel="0" max="4" min="4" style="1" width="11.7"/>
    <col collapsed="false" customWidth="true" hidden="false" outlineLevel="0" max="5" min="5" style="1" width="12.28"/>
    <col collapsed="false" customWidth="true" hidden="false" outlineLevel="0" max="6" min="6" style="1" width="12.99"/>
    <col collapsed="false" customWidth="true" hidden="false" outlineLevel="0" max="7" min="7" style="1" width="14.14"/>
    <col collapsed="false" customWidth="true" hidden="false" outlineLevel="0" max="8" min="8" style="1" width="11.99"/>
    <col collapsed="false" customWidth="true" hidden="false" outlineLevel="0" max="9" min="9" style="1" width="10.28"/>
    <col collapsed="false" customWidth="true" hidden="false" outlineLevel="0" max="10" min="10" style="1" width="11.28"/>
    <col collapsed="false" customWidth="true" hidden="false" outlineLevel="0" max="11" min="11" style="1" width="11.7"/>
    <col collapsed="false" customWidth="true" hidden="false" outlineLevel="0" max="12" min="12" style="63" width="11.7"/>
    <col collapsed="false" customWidth="true" hidden="false" outlineLevel="0" max="13" min="13" style="1" width="13.28"/>
    <col collapsed="false" customWidth="true" hidden="false" outlineLevel="0" max="14" min="14" style="1" width="11.28"/>
    <col collapsed="false" customWidth="true" hidden="false" outlineLevel="0" max="15" min="15" style="1" width="22.42"/>
    <col collapsed="false" customWidth="true" hidden="false" outlineLevel="0" max="16" min="16" style="1" width="22.56"/>
    <col collapsed="false" customWidth="true" hidden="false" outlineLevel="0" max="17" min="17" style="1" width="14.41"/>
    <col collapsed="false" customWidth="true" hidden="false" outlineLevel="0" max="18" min="18" style="1" width="21.42"/>
    <col collapsed="false" customWidth="true" hidden="false" outlineLevel="0" max="19" min="19" style="1" width="15.85"/>
    <col collapsed="false" customWidth="true" hidden="false" outlineLevel="0" max="20" min="20" style="64" width="16.56"/>
    <col collapsed="false" customWidth="true" hidden="false" outlineLevel="0" max="21" min="21" style="65" width="10.41"/>
    <col collapsed="false" customWidth="true" hidden="false" outlineLevel="0" max="22" min="22" style="1" width="12.42"/>
    <col collapsed="false" customWidth="false" hidden="false" outlineLevel="0" max="24" min="23" style="1" width="9.14"/>
    <col collapsed="false" customWidth="true" hidden="false" outlineLevel="0" max="25" min="25" style="1" width="14.7"/>
    <col collapsed="false" customWidth="true" hidden="false" outlineLevel="0" max="26" min="26" style="64" width="19.99"/>
    <col collapsed="false" customWidth="true" hidden="false" outlineLevel="0" max="27" min="27" style="64" width="21.13"/>
    <col collapsed="false" customWidth="true" hidden="false" outlineLevel="0" max="28" min="28" style="64" width="13.41"/>
    <col collapsed="false" customWidth="true" hidden="false" outlineLevel="0" max="29" min="29" style="64" width="14.85"/>
    <col collapsed="false" customWidth="true" hidden="false" outlineLevel="0" max="30" min="30" style="64" width="17.28"/>
    <col collapsed="false" customWidth="true" hidden="false" outlineLevel="0" max="31" min="31" style="64" width="11.28"/>
    <col collapsed="false" customWidth="true" hidden="false" outlineLevel="0" max="32" min="32" style="64" width="14.41"/>
    <col collapsed="false" customWidth="true" hidden="false" outlineLevel="0" max="33" min="33" style="64" width="13.85"/>
    <col collapsed="false" customWidth="true" hidden="false" outlineLevel="0" max="34" min="34" style="64" width="16.28"/>
    <col collapsed="false" customWidth="false" hidden="false" outlineLevel="0" max="38" min="35" style="64" width="9.14"/>
    <col collapsed="false" customWidth="true" hidden="false" outlineLevel="0" max="39" min="39" style="64" width="17.14"/>
    <col collapsed="false" customWidth="false" hidden="false" outlineLevel="0" max="42" min="40" style="64" width="9.14"/>
    <col collapsed="false" customWidth="true" hidden="false" outlineLevel="0" max="43" min="43" style="64" width="11.13"/>
    <col collapsed="false" customWidth="false" hidden="false" outlineLevel="0" max="44" min="44" style="64" width="9.14"/>
    <col collapsed="false" customWidth="true" hidden="false" outlineLevel="0" max="46" min="45" style="64" width="9.85"/>
    <col collapsed="false" customWidth="true" hidden="false" outlineLevel="0" max="47" min="47" style="64" width="12.28"/>
    <col collapsed="false" customWidth="true" hidden="false" outlineLevel="0" max="48" min="48" style="64" width="10.71"/>
    <col collapsed="false" customWidth="false" hidden="false" outlineLevel="0" max="50" min="49" style="64" width="9.14"/>
    <col collapsed="false" customWidth="true" hidden="false" outlineLevel="0" max="51" min="51" style="64" width="13.85"/>
    <col collapsed="false" customWidth="false" hidden="false" outlineLevel="0" max="55" min="52" style="64" width="9.14"/>
    <col collapsed="false" customWidth="true" hidden="false" outlineLevel="0" max="56" min="56" style="64" width="13.28"/>
    <col collapsed="false" customWidth="true" hidden="false" outlineLevel="0" max="57" min="57" style="64" width="15.56"/>
    <col collapsed="false" customWidth="true" hidden="false" outlineLevel="0" max="58" min="58" style="64" width="8.14"/>
    <col collapsed="false" customWidth="true" hidden="false" outlineLevel="0" max="59" min="59" style="64" width="17.85"/>
    <col collapsed="false" customWidth="false" hidden="false" outlineLevel="0" max="257" min="60" style="1" width="9.14"/>
  </cols>
  <sheetData>
    <row r="1" customFormat="false" ht="21" hidden="false" customHeight="false" outlineLevel="0" collapsed="false">
      <c r="A1" s="43"/>
      <c r="B1" s="66"/>
      <c r="C1" s="67"/>
      <c r="D1" s="66"/>
      <c r="E1" s="66"/>
      <c r="F1" s="66"/>
      <c r="G1" s="66"/>
      <c r="H1" s="66"/>
      <c r="I1" s="66"/>
      <c r="J1" s="66"/>
      <c r="K1" s="66"/>
      <c r="L1" s="68"/>
      <c r="M1" s="45"/>
      <c r="N1" s="69" t="s">
        <v>50</v>
      </c>
      <c r="T1" s="70"/>
      <c r="U1" s="59"/>
      <c r="V1" s="59"/>
      <c r="W1" s="59"/>
      <c r="X1" s="59"/>
      <c r="Y1" s="59"/>
      <c r="Z1" s="70"/>
    </row>
    <row r="2" customFormat="false" ht="18" hidden="false" customHeight="true" outlineLevel="0" collapsed="false">
      <c r="A2" s="71"/>
      <c r="B2" s="13"/>
      <c r="C2" s="71"/>
      <c r="D2" s="72"/>
      <c r="E2" s="73"/>
      <c r="F2" s="73"/>
      <c r="G2" s="73"/>
      <c r="H2" s="73"/>
      <c r="I2" s="73"/>
      <c r="J2" s="73"/>
      <c r="K2" s="73"/>
      <c r="L2" s="74"/>
      <c r="M2" s="73"/>
      <c r="S2" s="75"/>
      <c r="T2" s="70"/>
      <c r="U2" s="76"/>
      <c r="V2" s="76"/>
      <c r="W2" s="76"/>
      <c r="X2" s="76"/>
      <c r="Y2" s="76"/>
      <c r="Z2" s="77"/>
    </row>
    <row r="3" customFormat="false" ht="22.5" hidden="false" customHeight="false" outlineLevel="0" collapsed="false">
      <c r="B3" s="40"/>
      <c r="C3" s="78"/>
      <c r="D3" s="72"/>
      <c r="E3" s="73"/>
      <c r="F3" s="72"/>
      <c r="G3" s="72"/>
      <c r="H3" s="72"/>
      <c r="I3" s="73"/>
      <c r="J3" s="73"/>
      <c r="K3" s="73"/>
      <c r="L3" s="74"/>
      <c r="M3" s="73"/>
      <c r="R3" s="79" t="s">
        <v>51</v>
      </c>
      <c r="S3" s="80"/>
      <c r="T3" s="81"/>
      <c r="U3" s="81"/>
      <c r="V3" s="81"/>
      <c r="W3" s="81"/>
      <c r="X3" s="81"/>
      <c r="Y3" s="81"/>
      <c r="Z3" s="82"/>
      <c r="AA3" s="82"/>
      <c r="AB3" s="82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4"/>
      <c r="BH3" s="84"/>
      <c r="BI3" s="85"/>
    </row>
    <row r="4" customFormat="false" ht="21" hidden="false" customHeight="true" outlineLevel="0" collapsed="false">
      <c r="A4" s="86"/>
      <c r="B4" s="87"/>
      <c r="C4" s="88"/>
      <c r="D4" s="86"/>
      <c r="E4" s="89"/>
      <c r="F4" s="89"/>
      <c r="G4" s="90"/>
      <c r="H4" s="90"/>
      <c r="I4" s="90"/>
      <c r="J4" s="90"/>
      <c r="K4" s="90"/>
      <c r="L4" s="91"/>
      <c r="M4" s="92" t="s">
        <v>52</v>
      </c>
      <c r="N4" s="93" t="n">
        <f aca="false">Enter!C27</f>
        <v>37211</v>
      </c>
      <c r="R4" s="80"/>
      <c r="S4" s="80"/>
      <c r="T4" s="94"/>
      <c r="U4" s="95"/>
      <c r="V4" s="96"/>
      <c r="W4" s="96"/>
      <c r="X4" s="96"/>
      <c r="Y4" s="96"/>
      <c r="Z4" s="97"/>
      <c r="AA4" s="97"/>
      <c r="AB4" s="97"/>
      <c r="AC4" s="97"/>
      <c r="AD4" s="97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8" t="s">
        <v>53</v>
      </c>
      <c r="BH4" s="99"/>
      <c r="BI4" s="100"/>
    </row>
    <row r="5" customFormat="false" ht="15.75" hidden="false" customHeight="false" outlineLevel="0" collapsed="false">
      <c r="A5" s="101" t="s">
        <v>54</v>
      </c>
      <c r="B5" s="102"/>
      <c r="C5" s="103"/>
      <c r="D5" s="104"/>
      <c r="E5" s="104"/>
      <c r="F5" s="104" t="s">
        <v>1</v>
      </c>
      <c r="G5" s="104" t="s">
        <v>2</v>
      </c>
      <c r="H5" s="104" t="s">
        <v>3</v>
      </c>
      <c r="I5" s="104" t="s">
        <v>4</v>
      </c>
      <c r="J5" s="101"/>
      <c r="K5" s="104"/>
      <c r="L5" s="104"/>
      <c r="M5" s="104"/>
      <c r="N5" s="104"/>
      <c r="R5" s="80"/>
      <c r="S5" s="80"/>
      <c r="T5" s="94"/>
      <c r="U5" s="105"/>
      <c r="V5" s="106" t="s">
        <v>55</v>
      </c>
      <c r="W5" s="99"/>
      <c r="X5" s="106" t="s">
        <v>56</v>
      </c>
      <c r="Y5" s="106"/>
      <c r="Z5" s="98" t="s">
        <v>57</v>
      </c>
      <c r="AA5" s="107"/>
      <c r="AB5" s="94"/>
      <c r="AC5" s="94" t="s">
        <v>58</v>
      </c>
      <c r="AD5" s="108" t="s">
        <v>59</v>
      </c>
      <c r="AE5" s="99"/>
      <c r="AF5" s="94"/>
      <c r="AG5" s="109" t="s">
        <v>60</v>
      </c>
      <c r="AH5" s="94"/>
      <c r="AI5" s="108" t="s">
        <v>43</v>
      </c>
      <c r="AJ5" s="94"/>
      <c r="AK5" s="94"/>
      <c r="AL5" s="94"/>
      <c r="AM5" s="109" t="s">
        <v>61</v>
      </c>
      <c r="AN5" s="94"/>
      <c r="AO5" s="94"/>
      <c r="AP5" s="108" t="s">
        <v>62</v>
      </c>
      <c r="AQ5" s="94"/>
      <c r="AR5" s="94"/>
      <c r="AS5" s="94"/>
      <c r="AT5" s="94"/>
      <c r="AU5" s="94" t="s">
        <v>63</v>
      </c>
      <c r="AV5" s="94"/>
      <c r="AW5" s="94"/>
      <c r="AX5" s="94"/>
      <c r="AY5" s="108" t="s">
        <v>64</v>
      </c>
      <c r="AZ5" s="94"/>
      <c r="BA5" s="94"/>
      <c r="BB5" s="94"/>
      <c r="BC5" s="108" t="s">
        <v>65</v>
      </c>
      <c r="BD5" s="107" t="s">
        <v>66</v>
      </c>
      <c r="BE5" s="107" t="s">
        <v>66</v>
      </c>
      <c r="BF5" s="107"/>
      <c r="BG5" s="106" t="s">
        <v>67</v>
      </c>
      <c r="BH5" s="99" t="s">
        <v>68</v>
      </c>
      <c r="BI5" s="100"/>
    </row>
    <row r="6" customFormat="false" ht="15.75" hidden="false" customHeight="false" outlineLevel="0" collapsed="false">
      <c r="A6" s="104" t="s">
        <v>3</v>
      </c>
      <c r="B6" s="104" t="s">
        <v>7</v>
      </c>
      <c r="C6" s="104" t="s">
        <v>8</v>
      </c>
      <c r="D6" s="104" t="s">
        <v>9</v>
      </c>
      <c r="E6" s="104" t="s">
        <v>10</v>
      </c>
      <c r="F6" s="104" t="s">
        <v>11</v>
      </c>
      <c r="G6" s="104" t="s">
        <v>12</v>
      </c>
      <c r="H6" s="104" t="s">
        <v>11</v>
      </c>
      <c r="I6" s="104" t="s">
        <v>69</v>
      </c>
      <c r="J6" s="104" t="s">
        <v>12</v>
      </c>
      <c r="K6" s="110" t="s">
        <v>66</v>
      </c>
      <c r="L6" s="110" t="s">
        <v>65</v>
      </c>
      <c r="M6" s="111" t="s">
        <v>70</v>
      </c>
      <c r="N6" s="111" t="s">
        <v>71</v>
      </c>
      <c r="R6" s="112" t="s">
        <v>72</v>
      </c>
      <c r="S6" s="113" t="s">
        <v>73</v>
      </c>
      <c r="T6" s="114" t="s">
        <v>74</v>
      </c>
      <c r="U6" s="115" t="s">
        <v>75</v>
      </c>
      <c r="V6" s="115"/>
      <c r="W6" s="115"/>
      <c r="X6" s="113" t="s">
        <v>76</v>
      </c>
      <c r="Y6" s="116"/>
      <c r="Z6" s="114" t="s">
        <v>77</v>
      </c>
      <c r="AA6" s="114" t="s">
        <v>78</v>
      </c>
      <c r="AB6" s="114" t="s">
        <v>79</v>
      </c>
      <c r="AC6" s="114" t="s">
        <v>80</v>
      </c>
      <c r="AD6" s="113" t="s">
        <v>81</v>
      </c>
      <c r="AE6" s="114" t="s">
        <v>82</v>
      </c>
      <c r="AF6" s="114" t="s">
        <v>83</v>
      </c>
      <c r="AG6" s="117" t="s">
        <v>84</v>
      </c>
      <c r="AH6" s="115" t="s">
        <v>85</v>
      </c>
      <c r="AI6" s="118" t="s">
        <v>86</v>
      </c>
      <c r="AJ6" s="114"/>
      <c r="AK6" s="114"/>
      <c r="AL6" s="114"/>
      <c r="AM6" s="118" t="s">
        <v>87</v>
      </c>
      <c r="AN6" s="114"/>
      <c r="AO6" s="114"/>
      <c r="AP6" s="113" t="s">
        <v>88</v>
      </c>
      <c r="AQ6" s="114"/>
      <c r="AR6" s="114" t="s">
        <v>89</v>
      </c>
      <c r="AS6" s="114"/>
      <c r="AT6" s="114"/>
      <c r="AU6" s="114" t="s">
        <v>90</v>
      </c>
      <c r="AV6" s="114"/>
      <c r="AW6" s="114"/>
      <c r="AX6" s="114"/>
      <c r="AY6" s="118" t="s">
        <v>91</v>
      </c>
      <c r="AZ6" s="114"/>
      <c r="BA6" s="114"/>
      <c r="BB6" s="114"/>
      <c r="BC6" s="117"/>
      <c r="BD6" s="119" t="s">
        <v>92</v>
      </c>
      <c r="BE6" s="119" t="s">
        <v>93</v>
      </c>
      <c r="BF6" s="119"/>
      <c r="BG6" s="94" t="s">
        <v>94</v>
      </c>
      <c r="BH6" s="99" t="s">
        <v>95</v>
      </c>
      <c r="BI6" s="120"/>
    </row>
    <row r="7" customFormat="false" ht="15.75" hidden="false" customHeight="false" outlineLevel="0" collapsed="false">
      <c r="A7" s="121" t="n">
        <f aca="false">Enter!A3</f>
        <v>200</v>
      </c>
      <c r="B7" s="122" t="str">
        <f aca="false">Enter!D3</f>
        <v>AAA/AAA</v>
      </c>
      <c r="C7" s="123" t="str">
        <f aca="false">Enter!E3</f>
        <v>SPRING TX ISD PSF</v>
      </c>
      <c r="D7" s="124" t="n">
        <f aca="false">Enter!F3</f>
        <v>0.05</v>
      </c>
      <c r="E7" s="125" t="n">
        <f aca="false">Enter!G3</f>
        <v>42597</v>
      </c>
      <c r="F7" s="125" t="n">
        <f aca="false">Enter!H3</f>
        <v>40770</v>
      </c>
      <c r="G7" s="126" t="n">
        <f aca="false">Enter!I3</f>
        <v>100</v>
      </c>
      <c r="H7" s="125" t="n">
        <f aca="false">Enter!J3</f>
        <v>0</v>
      </c>
      <c r="I7" s="127" t="n">
        <f aca="false">Enter!K3</f>
        <v>0</v>
      </c>
      <c r="J7" s="127" t="n">
        <f aca="false">Enter!L3</f>
        <v>104.707</v>
      </c>
      <c r="K7" s="128" t="n">
        <f aca="false">IF(J7=100,0,IF(BG7=BC7,0,BG7))</f>
        <v>0.0440007895674814</v>
      </c>
      <c r="L7" s="128" t="n">
        <f aca="false">IF(A7=0,0,IF(R7=TRUE(),0,BC7))</f>
        <v>0.0455748339423838</v>
      </c>
      <c r="M7" s="129" t="n">
        <f aca="false">IF(AG7=0,0,AH7)</f>
        <v>0.04775229927321</v>
      </c>
      <c r="N7" s="128" t="n">
        <f aca="false">IF(A7=0,0,IF(K7=0,L7*Enter!G$27,K7*Enter!G$27))</f>
        <v>0.0722492964698045</v>
      </c>
      <c r="R7" s="80" t="n">
        <f aca="false">IF(I7&gt;0,TRUE(),FALSE())</f>
        <v>0</v>
      </c>
      <c r="S7" s="130" t="n">
        <f aca="false">IF(R7=TRUE(),F7,E7)</f>
        <v>42597</v>
      </c>
      <c r="T7" s="131" t="n">
        <f aca="false">IF(R7=TRUE(),G7*A7*10,100*A7)</f>
        <v>20000</v>
      </c>
      <c r="U7" s="83" t="n">
        <v>1</v>
      </c>
      <c r="V7" s="132" t="n">
        <f aca="false">(A7*D7)*1000</f>
        <v>10000</v>
      </c>
      <c r="W7" s="99"/>
      <c r="X7" s="133" t="n">
        <f aca="false">Volatility!AS7/Volatility!AS$29</f>
        <v>0.103892792187626</v>
      </c>
      <c r="Y7" s="134"/>
      <c r="Z7" s="135" t="n">
        <f aca="false">S7</f>
        <v>42597</v>
      </c>
      <c r="AA7" s="94" t="n">
        <f aca="false">DAYS360(Enter!C3,Z7)</f>
        <v>5309</v>
      </c>
      <c r="AB7" s="136" t="n">
        <f aca="false">IF(A7=0,0,AA7)</f>
        <v>5309</v>
      </c>
      <c r="AC7" s="94" t="n">
        <f aca="false">X7*AB7</f>
        <v>551.566833724104</v>
      </c>
      <c r="AD7" s="133" t="n">
        <f aca="false">IF(A7=0,0,AF7)</f>
        <v>0.00457136488662579</v>
      </c>
      <c r="AE7" s="137" t="n">
        <f aca="false">BG7</f>
        <v>0.0440007895674814</v>
      </c>
      <c r="AF7" s="137" t="n">
        <f aca="false">AE7*X7</f>
        <v>0.00457136488662579</v>
      </c>
      <c r="AG7" s="80" t="n">
        <f aca="false">IF(A7=0,0,D7)</f>
        <v>0.05</v>
      </c>
      <c r="AH7" s="138" t="n">
        <f aca="false">D7/(J7/100)</f>
        <v>0.04775229927321</v>
      </c>
      <c r="AI7" s="133" t="n">
        <f aca="false">A7*J7</f>
        <v>20941.4</v>
      </c>
      <c r="AJ7" s="94"/>
      <c r="AK7" s="94"/>
      <c r="AL7" s="94"/>
      <c r="AM7" s="139" t="n">
        <f aca="false">(J7*10)*A7</f>
        <v>209414</v>
      </c>
      <c r="AN7" s="94"/>
      <c r="AO7" s="94"/>
      <c r="AP7" s="139" t="n">
        <f aca="false">((D7/360)*180)*1000</f>
        <v>25</v>
      </c>
      <c r="AQ7" s="140" t="n">
        <f aca="false">DAYS360(Enter!C3,E7)/180</f>
        <v>29.4944444444444</v>
      </c>
      <c r="AR7" s="140" t="n">
        <f aca="false">AQ7-INT(AQ7)</f>
        <v>0.494444444444444</v>
      </c>
      <c r="AS7" s="141" t="n">
        <f aca="false">IF(AR7=0,0,AP7-(AP7)*AR7)</f>
        <v>12.6388888888889</v>
      </c>
      <c r="AT7" s="142" t="n">
        <f aca="false">IF(DAYS360(Enter!B3,Enter!C3)&lt;180,0,AS7*A7)</f>
        <v>0</v>
      </c>
      <c r="AU7" s="131" t="n">
        <f aca="false">IF((DAYS360(Enter!B3,Enter!C3))&lt;180,(DAYS360(Enter!B3,Enter!C3))/180*AP7*A7,0)</f>
        <v>-416.666666666667</v>
      </c>
      <c r="AV7" s="140"/>
      <c r="AW7" s="140"/>
      <c r="AX7" s="94"/>
      <c r="AY7" s="133" t="n">
        <f aca="false">X7*D7</f>
        <v>0.00519463960938128</v>
      </c>
      <c r="AZ7" s="94"/>
      <c r="BA7" s="94"/>
      <c r="BB7" s="94"/>
      <c r="BC7" s="143" t="n">
        <f aca="false">IF(A7=0,0,IF(J7=100,D7,YIELD(Enter!C3,E7,D7,J7,100,2,0)))</f>
        <v>0.0455748339423838</v>
      </c>
      <c r="BD7" s="144" t="n">
        <f aca="false">IF(A7=0,100,IF(F7=0,100,YIELD(Enter!C3,F7,D7,J7,G7,2,0)))</f>
        <v>0.0440007895674814</v>
      </c>
      <c r="BE7" s="145" t="n">
        <f aca="false">IF(A7=0,1000,IF(H7=0,1000,YIELD(Enter!C3,H7,D7,J7,100,2,0)))</f>
        <v>1000</v>
      </c>
      <c r="BF7" s="145"/>
      <c r="BG7" s="146" t="n">
        <f aca="false">IF(R7=TRUE(),BD7,MIN(BC7:BE7))</f>
        <v>0.0440007895674814</v>
      </c>
      <c r="BH7" s="147" t="n">
        <f aca="false">IF(R7=TRUE(),F7,IF(J7=100,E7,IF(MIN(BC7:BE7)=BC7,E7,IF(MIN(BC7:BE7)=BD7,F7,H7))))</f>
        <v>40770</v>
      </c>
      <c r="BI7" s="100"/>
    </row>
    <row r="8" customFormat="false" ht="15.75" hidden="false" customHeight="false" outlineLevel="0" collapsed="false">
      <c r="A8" s="148" t="n">
        <f aca="false">Enter!A4</f>
        <v>200</v>
      </c>
      <c r="B8" s="149" t="str">
        <f aca="false">Enter!D4</f>
        <v>AAA/AAA</v>
      </c>
      <c r="C8" s="150" t="str">
        <f aca="false">Enter!E4</f>
        <v>PORT HOUSTON</v>
      </c>
      <c r="D8" s="151" t="n">
        <f aca="false">Enter!F4</f>
        <v>0.0475</v>
      </c>
      <c r="E8" s="38" t="n">
        <f aca="false">Enter!G4</f>
        <v>43009</v>
      </c>
      <c r="F8" s="38" t="n">
        <f aca="false">Enter!H4</f>
        <v>40817</v>
      </c>
      <c r="G8" s="152" t="n">
        <f aca="false">Enter!I4</f>
        <v>100</v>
      </c>
      <c r="H8" s="38" t="n">
        <f aca="false">Enter!J4</f>
        <v>0</v>
      </c>
      <c r="I8" s="153" t="n">
        <f aca="false">Enter!K4</f>
        <v>0</v>
      </c>
      <c r="J8" s="154" t="n">
        <f aca="false">Enter!L4</f>
        <v>101.566</v>
      </c>
      <c r="K8" s="128" t="n">
        <f aca="false">IF(J8=100,0,IF(BG8=BC8,0,BG8))</f>
        <v>0.0455004408245784</v>
      </c>
      <c r="L8" s="128" t="n">
        <f aca="false">IF(A8=0,0,IF(R8=TRUE(),0,BC8))</f>
        <v>0.0460907250047842</v>
      </c>
      <c r="M8" s="128" t="n">
        <f aca="false">IF(AG8=0,0,AH8)</f>
        <v>0.0467676190851269</v>
      </c>
      <c r="N8" s="128" t="n">
        <f aca="false">IF(A8=0,0,IF(K8=0,L8*Enter!G$27,K8*Enter!G$27))</f>
        <v>0.0747117238339577</v>
      </c>
      <c r="R8" s="80" t="n">
        <f aca="false">IF(I8&gt;0,TRUE(),FALSE())</f>
        <v>0</v>
      </c>
      <c r="S8" s="155" t="n">
        <f aca="false">IF(R8=TRUE(),F8,E8)</f>
        <v>43009</v>
      </c>
      <c r="T8" s="131" t="n">
        <f aca="false">IF(R8=TRUE(),G8*A8*10,100*A8)</f>
        <v>20000</v>
      </c>
      <c r="U8" s="94" t="n">
        <v>2</v>
      </c>
      <c r="V8" s="132" t="n">
        <f aca="false">(A8*D8)*1000</f>
        <v>9500</v>
      </c>
      <c r="W8" s="99"/>
      <c r="X8" s="133" t="n">
        <f aca="false">Volatility!AS8/Volatility!AS$29</f>
        <v>0.100776216789024</v>
      </c>
      <c r="Y8" s="134"/>
      <c r="Z8" s="156" t="n">
        <f aca="false">S8</f>
        <v>43009</v>
      </c>
      <c r="AA8" s="94" t="n">
        <f aca="false">DAYS360(Enter!C4,Z8)</f>
        <v>5702</v>
      </c>
      <c r="AB8" s="136" t="n">
        <f aca="false">IF(A8=0,0,AA8)</f>
        <v>5702</v>
      </c>
      <c r="AC8" s="94" t="n">
        <f aca="false">X8*AB8</f>
        <v>574.625988131017</v>
      </c>
      <c r="AD8" s="133" t="n">
        <f aca="false">IF(A8=0,0,AF8)</f>
        <v>0.00458536228853389</v>
      </c>
      <c r="AE8" s="137" t="n">
        <f aca="false">BG8</f>
        <v>0.0455004408245784</v>
      </c>
      <c r="AF8" s="137" t="n">
        <f aca="false">AE8*X8</f>
        <v>0.00458536228853389</v>
      </c>
      <c r="AG8" s="80" t="n">
        <f aca="false">IF(A8=0,0,D8)</f>
        <v>0.0475</v>
      </c>
      <c r="AH8" s="138" t="n">
        <f aca="false">D8/(J8/100)</f>
        <v>0.0467676190851269</v>
      </c>
      <c r="AI8" s="133" t="n">
        <f aca="false">A8*J8</f>
        <v>20313.2</v>
      </c>
      <c r="AJ8" s="94"/>
      <c r="AK8" s="94"/>
      <c r="AL8" s="94"/>
      <c r="AM8" s="139" t="n">
        <f aca="false">(J8*10)*A8</f>
        <v>203132</v>
      </c>
      <c r="AN8" s="94"/>
      <c r="AO8" s="94"/>
      <c r="AP8" s="139" t="n">
        <f aca="false">((D8/360)*180)*1000</f>
        <v>23.75</v>
      </c>
      <c r="AQ8" s="140" t="n">
        <f aca="false">DAYS360(Enter!C4,E8)/180</f>
        <v>31.6777777777778</v>
      </c>
      <c r="AR8" s="140" t="n">
        <f aca="false">AQ8-INT(AQ8)</f>
        <v>0.677777777777777</v>
      </c>
      <c r="AS8" s="157" t="n">
        <f aca="false">IF(AR8=0,0,AP8-(AP8)*AR8)</f>
        <v>7.65277777777779</v>
      </c>
      <c r="AT8" s="142" t="n">
        <f aca="false">IF(DAYS360(Enter!B4,Enter!C4)&lt;180,0,AS8*A8)</f>
        <v>0</v>
      </c>
      <c r="AU8" s="131" t="n">
        <f aca="false">IF((DAYS360(Enter!B4,Enter!C4))&lt;180,(DAYS360(Enter!B4,Enter!C4))/180*AP8*A8,0)</f>
        <v>738.888888888889</v>
      </c>
      <c r="AV8" s="140"/>
      <c r="AW8" s="140"/>
      <c r="AX8" s="94"/>
      <c r="AY8" s="133" t="n">
        <f aca="false">X8*D8</f>
        <v>0.00478687029747866</v>
      </c>
      <c r="AZ8" s="94"/>
      <c r="BA8" s="94"/>
      <c r="BB8" s="94"/>
      <c r="BC8" s="143" t="n">
        <f aca="false">IF(A8=0,0,IF(J8=100,D8,YIELD(Enter!C4,E8,D8,J8,100,2,0)))</f>
        <v>0.0460907250047842</v>
      </c>
      <c r="BD8" s="144" t="n">
        <f aca="false">IF(A8=0,100,IF(F8=0,100,YIELD(Enter!C4,F8,D8,J8,G8,2,0)))</f>
        <v>0.0455004408245784</v>
      </c>
      <c r="BE8" s="144" t="n">
        <f aca="false">IF(A8=0,1000,IF(H8=0,1000,YIELD(Enter!C4,H8,D8,J8,100,2,0)))</f>
        <v>1000</v>
      </c>
      <c r="BF8" s="144"/>
      <c r="BG8" s="138" t="n">
        <f aca="false">IF(R8=TRUE(),BD8,MIN(BC8:BE8))</f>
        <v>0.0455004408245784</v>
      </c>
      <c r="BH8" s="158" t="n">
        <f aca="false">IF(R8=TRUE(),F8,IF(J8=100,E8,IF(MIN(BC8:BE8)=BC8,E8,IF(MIN(BC8:BE8)=BD8,F8,H8))))</f>
        <v>40817</v>
      </c>
      <c r="BI8" s="100"/>
    </row>
    <row r="9" customFormat="false" ht="15.75" hidden="false" customHeight="false" outlineLevel="0" collapsed="false">
      <c r="A9" s="148" t="n">
        <f aca="false">Enter!A5</f>
        <v>200</v>
      </c>
      <c r="B9" s="149" t="str">
        <f aca="false">Enter!D5</f>
        <v>AAA/AAA</v>
      </c>
      <c r="C9" s="150" t="str">
        <f aca="false">Enter!E5</f>
        <v>MONROE WISC SCH</v>
      </c>
      <c r="D9" s="151" t="n">
        <f aca="false">Enter!F5</f>
        <v>0.04875</v>
      </c>
      <c r="E9" s="38" t="n">
        <f aca="false">Enter!G5</f>
        <v>43191</v>
      </c>
      <c r="F9" s="38" t="n">
        <f aca="false">Enter!H5</f>
        <v>40634</v>
      </c>
      <c r="G9" s="152" t="n">
        <f aca="false">Enter!I5</f>
        <v>100</v>
      </c>
      <c r="H9" s="38" t="n">
        <f aca="false">Enter!J5</f>
        <v>0</v>
      </c>
      <c r="I9" s="153" t="n">
        <f aca="false">Enter!K5</f>
        <v>0</v>
      </c>
      <c r="J9" s="154" t="n">
        <f aca="false">Enter!L5</f>
        <v>101.309</v>
      </c>
      <c r="K9" s="128" t="n">
        <f aca="false">IF(J9=100,0,IF(BG9=BC9,0,BG9))</f>
        <v>0.0470004611429193</v>
      </c>
      <c r="L9" s="128" t="n">
        <f aca="false">IF(A9=0,0,IF(R9=TRUE(),0,BC9))</f>
        <v>0.0475853563736401</v>
      </c>
      <c r="M9" s="128" t="n">
        <f aca="false">IF(AG9=0,0,AH9)</f>
        <v>0.0481201077890414</v>
      </c>
      <c r="N9" s="128" t="n">
        <f aca="false">IF(A9=0,0,IF(K9=0,L9*Enter!G$27,K9*Enter!G$27))</f>
        <v>0.0771747571966735</v>
      </c>
      <c r="R9" s="80" t="n">
        <f aca="false">IF(I9&gt;0,TRUE(),FALSE())</f>
        <v>0</v>
      </c>
      <c r="S9" s="155" t="n">
        <f aca="false">IF(R9=TRUE(),F9,E9)</f>
        <v>43191</v>
      </c>
      <c r="T9" s="131" t="n">
        <f aca="false">IF(R9=TRUE(),G9*A9*10,100*A9)</f>
        <v>20000</v>
      </c>
      <c r="U9" s="94" t="n">
        <v>3</v>
      </c>
      <c r="V9" s="132" t="n">
        <f aca="false">(A9*D9)*1000</f>
        <v>9750</v>
      </c>
      <c r="W9" s="99"/>
      <c r="X9" s="133" t="n">
        <f aca="false">Volatility!AS9/Volatility!AS$29</f>
        <v>0.100521215236194</v>
      </c>
      <c r="Y9" s="134"/>
      <c r="Z9" s="156" t="n">
        <f aca="false">S9</f>
        <v>43191</v>
      </c>
      <c r="AA9" s="94" t="n">
        <f aca="false">DAYS360(Enter!C5,Z9)</f>
        <v>5895</v>
      </c>
      <c r="AB9" s="136" t="n">
        <f aca="false">IF(A9=0,0,AA9)</f>
        <v>5895</v>
      </c>
      <c r="AC9" s="94" t="n">
        <f aca="false">X9*AB9</f>
        <v>592.572563817363</v>
      </c>
      <c r="AD9" s="133" t="n">
        <f aca="false">IF(A9=0,0,AF9)</f>
        <v>0.00472454347074776</v>
      </c>
      <c r="AE9" s="137" t="n">
        <f aca="false">BG9</f>
        <v>0.0470004611429193</v>
      </c>
      <c r="AF9" s="137" t="n">
        <f aca="false">AE9*X9</f>
        <v>0.00472454347074776</v>
      </c>
      <c r="AG9" s="80" t="n">
        <f aca="false">IF(A9=0,0,D9)</f>
        <v>0.04875</v>
      </c>
      <c r="AH9" s="138" t="n">
        <f aca="false">D9/(J9/100)</f>
        <v>0.0481201077890414</v>
      </c>
      <c r="AI9" s="133" t="n">
        <f aca="false">A9*J9</f>
        <v>20261.8</v>
      </c>
      <c r="AJ9" s="94"/>
      <c r="AK9" s="94"/>
      <c r="AL9" s="94"/>
      <c r="AM9" s="139" t="n">
        <f aca="false">(J9*10)*A9</f>
        <v>202618</v>
      </c>
      <c r="AN9" s="94"/>
      <c r="AO9" s="94"/>
      <c r="AP9" s="139" t="n">
        <f aca="false">((D9/360)*180)*1000</f>
        <v>24.375</v>
      </c>
      <c r="AQ9" s="140" t="n">
        <f aca="false">DAYS360(Enter!C5,E9)/180</f>
        <v>32.75</v>
      </c>
      <c r="AR9" s="140" t="n">
        <f aca="false">AQ9-INT(AQ9)</f>
        <v>0.75</v>
      </c>
      <c r="AS9" s="157" t="n">
        <f aca="false">IF(AR9=0,0,AP9-(AP9)*AR9)</f>
        <v>6.09375</v>
      </c>
      <c r="AT9" s="142" t="n">
        <f aca="false">IF(DAYS360(Enter!B5,Enter!C5)&lt;180,0,AS9*A9)</f>
        <v>0</v>
      </c>
      <c r="AU9" s="131" t="n">
        <f aca="false">IF((DAYS360(Enter!B5,Enter!C5))&lt;180,(DAYS360(Enter!B5,Enter!C5))/180*AP9*A9,0)</f>
        <v>406.25</v>
      </c>
      <c r="AV9" s="140"/>
      <c r="AW9" s="140"/>
      <c r="AX9" s="94"/>
      <c r="AY9" s="133" t="n">
        <f aca="false">X9*D9</f>
        <v>0.00490040924276446</v>
      </c>
      <c r="AZ9" s="94"/>
      <c r="BA9" s="94"/>
      <c r="BB9" s="94"/>
      <c r="BC9" s="143" t="n">
        <f aca="false">IF(A9=0,0,IF(J9=100,D9,YIELD(Enter!C5,E9,D9,J9,100,2,0)))</f>
        <v>0.0475853563736401</v>
      </c>
      <c r="BD9" s="144" t="n">
        <f aca="false">IF(A9=0,100,IF(F9=0,100,YIELD(Enter!C5,F9,D9,J9,G9,2,0)))</f>
        <v>0.0470004611429193</v>
      </c>
      <c r="BE9" s="144" t="n">
        <f aca="false">IF(A9=0,1000,IF(H9=0,1000,YIELD(Enter!C5,H9,D9,J9,100,2,0)))</f>
        <v>1000</v>
      </c>
      <c r="BF9" s="144"/>
      <c r="BG9" s="138" t="n">
        <f aca="false">IF(R9=TRUE(),BD9,MIN(BC9:BE9))</f>
        <v>0.0470004611429193</v>
      </c>
      <c r="BH9" s="158" t="n">
        <f aca="false">IF(R9=TRUE(),F9,IF(J9=100,E9,IF(MIN(BC9:BE9)=BC9,E9,IF(MIN(BC9:BE9)=BD9,F9,H9))))</f>
        <v>40634</v>
      </c>
      <c r="BI9" s="100"/>
    </row>
    <row r="10" customFormat="false" ht="15.75" hidden="false" customHeight="false" outlineLevel="0" collapsed="false">
      <c r="A10" s="148" t="n">
        <f aca="false">Enter!A6</f>
        <v>200</v>
      </c>
      <c r="B10" s="149" t="str">
        <f aca="false">Enter!D6</f>
        <v>AAA/AA+</v>
      </c>
      <c r="C10" s="150" t="str">
        <f aca="false">Enter!E6</f>
        <v>TROY MICH</v>
      </c>
      <c r="D10" s="151" t="n">
        <f aca="false">Enter!F6</f>
        <v>0.046</v>
      </c>
      <c r="E10" s="38" t="n">
        <f aca="false">Enter!G6</f>
        <v>43739</v>
      </c>
      <c r="F10" s="38" t="n">
        <f aca="false">Enter!H6</f>
        <v>40452</v>
      </c>
      <c r="G10" s="152" t="n">
        <f aca="false">Enter!I6</f>
        <v>100.5</v>
      </c>
      <c r="H10" s="38" t="n">
        <f aca="false">Enter!J6</f>
        <v>41183</v>
      </c>
      <c r="I10" s="153" t="n">
        <f aca="false">Enter!K6</f>
        <v>0</v>
      </c>
      <c r="J10" s="154" t="n">
        <f aca="false">Enter!L6</f>
        <v>99.267</v>
      </c>
      <c r="K10" s="128" t="n">
        <f aca="false">IF(J10=100,0,IF(BG10=BC10,0,BG10))</f>
        <v>0</v>
      </c>
      <c r="L10" s="128" t="n">
        <f aca="false">IF(A10=0,0,IF(R10=TRUE(),0,BC10))</f>
        <v>0.0466047005448229</v>
      </c>
      <c r="M10" s="128" t="n">
        <f aca="false">IF(AG10=0,0,AH10)</f>
        <v>0.0463396697794836</v>
      </c>
      <c r="N10" s="128" t="n">
        <f aca="false">IF(A10=0,0,IF(K10=0,L10*Enter!G$27,K10*Enter!G$27))</f>
        <v>0.0765249182945992</v>
      </c>
      <c r="R10" s="80" t="n">
        <f aca="false">IF(I10&gt;0,TRUE(),FALSE())</f>
        <v>0</v>
      </c>
      <c r="S10" s="155" t="n">
        <f aca="false">IF(R10=TRUE(),F10,E10)</f>
        <v>43739</v>
      </c>
      <c r="T10" s="131" t="n">
        <f aca="false">IF(R10=TRUE(),G10*A10*10,100*A10)</f>
        <v>20000</v>
      </c>
      <c r="U10" s="94" t="n">
        <v>4</v>
      </c>
      <c r="V10" s="132" t="n">
        <f aca="false">(A10*D10)*1000</f>
        <v>9200</v>
      </c>
      <c r="W10" s="99"/>
      <c r="X10" s="133" t="n">
        <f aca="false">Volatility!AS10/Volatility!AS$29</f>
        <v>0.0984950939487238</v>
      </c>
      <c r="Y10" s="134"/>
      <c r="Z10" s="156" t="n">
        <f aca="false">S10</f>
        <v>43739</v>
      </c>
      <c r="AA10" s="94" t="n">
        <f aca="false">DAYS360(Enter!C6,Z10)</f>
        <v>6435</v>
      </c>
      <c r="AB10" s="136" t="n">
        <f aca="false">IF(A10=0,0,AA10)</f>
        <v>6435</v>
      </c>
      <c r="AC10" s="94" t="n">
        <f aca="false">X10*AB10</f>
        <v>633.815929560038</v>
      </c>
      <c r="AD10" s="133" t="n">
        <f aca="false">IF(A10=0,0,AF10)</f>
        <v>0.00459033435861447</v>
      </c>
      <c r="AE10" s="137" t="n">
        <f aca="false">BG10</f>
        <v>0.0466047005448229</v>
      </c>
      <c r="AF10" s="137" t="n">
        <f aca="false">AE10*X10</f>
        <v>0.00459033435861447</v>
      </c>
      <c r="AG10" s="80" t="n">
        <f aca="false">IF(A10=0,0,D10)</f>
        <v>0.046</v>
      </c>
      <c r="AH10" s="138" t="n">
        <f aca="false">D10/(J10/100)</f>
        <v>0.0463396697794836</v>
      </c>
      <c r="AI10" s="133" t="n">
        <f aca="false">A10*J10</f>
        <v>19853.4</v>
      </c>
      <c r="AJ10" s="94"/>
      <c r="AK10" s="94"/>
      <c r="AL10" s="94"/>
      <c r="AM10" s="139" t="n">
        <f aca="false">(J10*10)*A10</f>
        <v>198534</v>
      </c>
      <c r="AN10" s="94"/>
      <c r="AO10" s="94"/>
      <c r="AP10" s="139" t="n">
        <f aca="false">((D10/360)*180)*1000</f>
        <v>23</v>
      </c>
      <c r="AQ10" s="140" t="n">
        <f aca="false">DAYS360(Enter!C6,E10)/180</f>
        <v>35.75</v>
      </c>
      <c r="AR10" s="140" t="n">
        <f aca="false">AQ10-INT(AQ10)</f>
        <v>0.75</v>
      </c>
      <c r="AS10" s="157" t="n">
        <f aca="false">IF(AR10=0,0,AP10-(AP10)*AR10)</f>
        <v>5.75</v>
      </c>
      <c r="AT10" s="142" t="n">
        <f aca="false">IF(DAYS360(Enter!B6,Enter!C6)&lt;180,0,AS10*A10)</f>
        <v>0</v>
      </c>
      <c r="AU10" s="131" t="n">
        <f aca="false">IF((DAYS360(Enter!B6,Enter!C6))&lt;180,(DAYS360(Enter!B6,Enter!C6))/180*AP10*A10,0)</f>
        <v>383.333333333333</v>
      </c>
      <c r="AV10" s="140"/>
      <c r="AW10" s="140"/>
      <c r="AX10" s="94"/>
      <c r="AY10" s="133" t="n">
        <f aca="false">X10*D10</f>
        <v>0.0045307743216413</v>
      </c>
      <c r="AZ10" s="94"/>
      <c r="BA10" s="94"/>
      <c r="BB10" s="94"/>
      <c r="BC10" s="143" t="n">
        <f aca="false">IF(A10=0,0,IF(J10=100,D10,YIELD(Enter!C6,E10,D10,J10,100,2,0)))</f>
        <v>0.0466047005448229</v>
      </c>
      <c r="BD10" s="144" t="n">
        <f aca="false">IF(A10=0,100,IF(F10=0,100,YIELD(Enter!C6,F10,D10,J10,G10,2,0)))</f>
        <v>0.0474742446089752</v>
      </c>
      <c r="BE10" s="144" t="n">
        <f aca="false">IF(A10=0,1000,IF(H10=0,1000,YIELD(Enter!C6,H10,D10,J10,100,2,0)))</f>
        <v>0.0468620953715053</v>
      </c>
      <c r="BF10" s="144"/>
      <c r="BG10" s="138" t="n">
        <f aca="false">IF(R10=TRUE(),BD10,MIN(BC10:BE10))</f>
        <v>0.0466047005448229</v>
      </c>
      <c r="BH10" s="158" t="n">
        <f aca="false">IF(R10=TRUE(),F10,IF(J10=100,E10,IF(MIN(BC10:BE10)=BC10,E10,IF(MIN(BC10:BE10)=BD10,F10,H10))))</f>
        <v>43739</v>
      </c>
      <c r="BI10" s="100"/>
    </row>
    <row r="11" customFormat="false" ht="15.75" hidden="false" customHeight="false" outlineLevel="0" collapsed="false">
      <c r="A11" s="148" t="n">
        <f aca="false">Enter!A7</f>
        <v>200</v>
      </c>
      <c r="B11" s="149" t="str">
        <f aca="false">Enter!D7</f>
        <v>AAA/AAA</v>
      </c>
      <c r="C11" s="150" t="str">
        <f aca="false">Enter!E7</f>
        <v>PASADENA TX COMB</v>
      </c>
      <c r="D11" s="151" t="n">
        <f aca="false">Enter!F7</f>
        <v>0.05</v>
      </c>
      <c r="E11" s="38" t="n">
        <f aca="false">Enter!G7</f>
        <v>43876</v>
      </c>
      <c r="F11" s="38" t="n">
        <f aca="false">Enter!H7</f>
        <v>40224</v>
      </c>
      <c r="G11" s="152" t="n">
        <f aca="false">Enter!I7</f>
        <v>100</v>
      </c>
      <c r="H11" s="38" t="n">
        <f aca="false">Enter!J7</f>
        <v>0</v>
      </c>
      <c r="I11" s="153" t="n">
        <f aca="false">Enter!K7</f>
        <v>0</v>
      </c>
      <c r="J11" s="154" t="n">
        <f aca="false">Enter!L7</f>
        <v>101.68</v>
      </c>
      <c r="K11" s="128" t="n">
        <f aca="false">IF(J11=100,0,IF(BG11=BC11,0,BG11))</f>
        <v>0.0475005865154545</v>
      </c>
      <c r="L11" s="128" t="n">
        <f aca="false">IF(A11=0,0,IF(R11=TRUE(),0,BC11))</f>
        <v>0.0485943601874519</v>
      </c>
      <c r="M11" s="128" t="n">
        <f aca="false">IF(AG11=0,0,AH11)</f>
        <v>0.0491738788355626</v>
      </c>
      <c r="N11" s="128" t="n">
        <f aca="false">IF(A11=0,0,IF(K11=0,L11*Enter!G$27,K11*Enter!G$27))</f>
        <v>0.0779959630583763</v>
      </c>
      <c r="R11" s="80" t="n">
        <f aca="false">IF(I11&gt;0,TRUE(),FALSE())</f>
        <v>0</v>
      </c>
      <c r="S11" s="155" t="n">
        <f aca="false">IF(R11=TRUE(),F11,E11)</f>
        <v>43876</v>
      </c>
      <c r="T11" s="131" t="n">
        <f aca="false">IF(R11=TRUE(),G11*A11*10,100*A11)</f>
        <v>20000</v>
      </c>
      <c r="U11" s="94" t="n">
        <v>5</v>
      </c>
      <c r="V11" s="132" t="n">
        <f aca="false">(A11*D11)*1000</f>
        <v>10000</v>
      </c>
      <c r="W11" s="99"/>
      <c r="X11" s="133" t="n">
        <f aca="false">Volatility!AS11/Volatility!AS$29</f>
        <v>0.100889330318296</v>
      </c>
      <c r="Y11" s="134"/>
      <c r="Z11" s="156" t="n">
        <f aca="false">S11</f>
        <v>43876</v>
      </c>
      <c r="AA11" s="94" t="n">
        <f aca="false">DAYS360(Enter!C7,Z11)</f>
        <v>6565</v>
      </c>
      <c r="AB11" s="136" t="n">
        <f aca="false">IF(A11=0,0,AA11)</f>
        <v>6565</v>
      </c>
      <c r="AC11" s="94" t="n">
        <f aca="false">X11*AB11</f>
        <v>662.33845353961</v>
      </c>
      <c r="AD11" s="133" t="n">
        <f aca="false">IF(A11=0,0,AF11)</f>
        <v>0.00479230236327046</v>
      </c>
      <c r="AE11" s="137" t="n">
        <f aca="false">BG11</f>
        <v>0.0475005865154545</v>
      </c>
      <c r="AF11" s="137" t="n">
        <f aca="false">AE11*X11</f>
        <v>0.00479230236327046</v>
      </c>
      <c r="AG11" s="80" t="n">
        <f aca="false">IF(A11=0,0,D11)</f>
        <v>0.05</v>
      </c>
      <c r="AH11" s="138" t="n">
        <f aca="false">D11/(J11/100)</f>
        <v>0.0491738788355626</v>
      </c>
      <c r="AI11" s="133" t="n">
        <f aca="false">A11*J11</f>
        <v>20336</v>
      </c>
      <c r="AJ11" s="94"/>
      <c r="AK11" s="94"/>
      <c r="AL11" s="94"/>
      <c r="AM11" s="139" t="n">
        <f aca="false">(J11*10)*A11</f>
        <v>203360</v>
      </c>
      <c r="AN11" s="94"/>
      <c r="AO11" s="94"/>
      <c r="AP11" s="139" t="n">
        <f aca="false">((D11/360)*180)*1000</f>
        <v>25</v>
      </c>
      <c r="AQ11" s="140" t="n">
        <f aca="false">DAYS360(Enter!C7,E11)/180</f>
        <v>36.4722222222222</v>
      </c>
      <c r="AR11" s="140" t="n">
        <f aca="false">AQ11-INT(AQ11)</f>
        <v>0.472222222222221</v>
      </c>
      <c r="AS11" s="157" t="n">
        <f aca="false">IF(AR11=0,0,AP11-(AP11)*AR11)</f>
        <v>13.1944444444445</v>
      </c>
      <c r="AT11" s="142" t="n">
        <f aca="false">IF(DAYS360(Enter!B7,Enter!C7)&lt;180,0,AS11*A11)</f>
        <v>0</v>
      </c>
      <c r="AU11" s="131" t="n">
        <f aca="false">IF((DAYS360(Enter!B7,Enter!C7))&lt;180,(DAYS360(Enter!B7,Enter!C7))/180*AP11*A11,0)</f>
        <v>138.888888888889</v>
      </c>
      <c r="AV11" s="140"/>
      <c r="AW11" s="140"/>
      <c r="AX11" s="94"/>
      <c r="AY11" s="133" t="n">
        <f aca="false">X11*D11</f>
        <v>0.00504446651591478</v>
      </c>
      <c r="AZ11" s="94"/>
      <c r="BA11" s="94"/>
      <c r="BB11" s="94"/>
      <c r="BC11" s="143" t="n">
        <f aca="false">IF(A11=0,0,IF(J11=100,D11,YIELD(Enter!C7,E11,D11,J11,100,2,0)))</f>
        <v>0.0485943601874519</v>
      </c>
      <c r="BD11" s="144" t="n">
        <f aca="false">IF(A11=0,100,IF(F11=0,100,YIELD(Enter!C7,F11,D11,J11,G11,2,0)))</f>
        <v>0.0475005865154545</v>
      </c>
      <c r="BE11" s="144" t="n">
        <f aca="false">IF(A11=0,1000,IF(H11=0,1000,YIELD(Enter!C7,H11,D11,J11,100,2,0)))</f>
        <v>1000</v>
      </c>
      <c r="BF11" s="144"/>
      <c r="BG11" s="138" t="n">
        <f aca="false">IF(R11=TRUE(),BD11,MIN(BC11:BE11))</f>
        <v>0.0475005865154545</v>
      </c>
      <c r="BH11" s="158" t="n">
        <f aca="false">IF(R11=TRUE(),F11,IF(J11=100,E11,IF(MIN(BC11:BE11)=BC11,E11,IF(MIN(BC11:BE11)=BD11,F11,H11))))</f>
        <v>40224</v>
      </c>
      <c r="BI11" s="100"/>
    </row>
    <row r="12" customFormat="false" ht="15.75" hidden="false" customHeight="false" outlineLevel="0" collapsed="false">
      <c r="A12" s="148" t="n">
        <f aca="false">Enter!A8</f>
        <v>200</v>
      </c>
      <c r="B12" s="149" t="str">
        <f aca="false">Enter!D8</f>
        <v>AAA/AAA</v>
      </c>
      <c r="C12" s="150" t="str">
        <f aca="false">Enter!E8</f>
        <v>N.HARRIS MONT CCD</v>
      </c>
      <c r="D12" s="151" t="n">
        <f aca="false">Enter!F8</f>
        <v>0.05</v>
      </c>
      <c r="E12" s="38" t="n">
        <f aca="false">Enter!G8</f>
        <v>44242</v>
      </c>
      <c r="F12" s="38" t="n">
        <f aca="false">Enter!H8</f>
        <v>40224</v>
      </c>
      <c r="G12" s="152" t="n">
        <f aca="false">Enter!I8</f>
        <v>100</v>
      </c>
      <c r="H12" s="38" t="n">
        <f aca="false">Enter!J8</f>
        <v>0</v>
      </c>
      <c r="I12" s="153" t="n">
        <f aca="false">Enter!K8</f>
        <v>0</v>
      </c>
      <c r="J12" s="154" t="n">
        <f aca="false">Enter!L8</f>
        <v>101.002</v>
      </c>
      <c r="K12" s="128" t="n">
        <f aca="false">IF(J12=100,0,IF(BG12=BC12,0,BG12))</f>
        <v>0.0485002995539353</v>
      </c>
      <c r="L12" s="128" t="n">
        <f aca="false">IF(A12=0,0,IF(R12=TRUE(),0,BC12))</f>
        <v>0.0491826224761384</v>
      </c>
      <c r="M12" s="128" t="n">
        <f aca="false">IF(AG12=0,0,AH12)</f>
        <v>0.0495039702184115</v>
      </c>
      <c r="N12" s="128" t="n">
        <f aca="false">IF(A12=0,0,IF(K12=0,L12*Enter!G$27,K12*Enter!G$27))</f>
        <v>0.0796374918675617</v>
      </c>
      <c r="R12" s="80" t="n">
        <f aca="false">IF(I12&gt;0,TRUE(),FALSE())</f>
        <v>0</v>
      </c>
      <c r="S12" s="155" t="n">
        <f aca="false">IF(R12=TRUE(),F12,E12)</f>
        <v>44242</v>
      </c>
      <c r="T12" s="131" t="n">
        <f aca="false">IF(R12=TRUE(),G12*A12*10,100*A12)</f>
        <v>20000</v>
      </c>
      <c r="U12" s="94" t="n">
        <v>6</v>
      </c>
      <c r="V12" s="132" t="n">
        <f aca="false">(A12*D12)*1000</f>
        <v>10000</v>
      </c>
      <c r="W12" s="99"/>
      <c r="X12" s="133" t="n">
        <f aca="false">Volatility!AS12/Volatility!AS$29</f>
        <v>0.100216602486315</v>
      </c>
      <c r="Y12" s="134"/>
      <c r="Z12" s="156" t="n">
        <f aca="false">S12</f>
        <v>44242</v>
      </c>
      <c r="AA12" s="94" t="n">
        <f aca="false">DAYS360(Enter!C8,Z12)</f>
        <v>6929</v>
      </c>
      <c r="AB12" s="136" t="n">
        <f aca="false">IF(A12=0,0,AA12)</f>
        <v>6929</v>
      </c>
      <c r="AC12" s="94" t="n">
        <f aca="false">X12*AB12</f>
        <v>694.400838627675</v>
      </c>
      <c r="AD12" s="133" t="n">
        <f aca="false">IF(A12=0,0,AF12)</f>
        <v>0.00486053524086392</v>
      </c>
      <c r="AE12" s="137" t="n">
        <f aca="false">BG12</f>
        <v>0.0485002995539353</v>
      </c>
      <c r="AF12" s="137" t="n">
        <f aca="false">AE12*X12</f>
        <v>0.00486053524086392</v>
      </c>
      <c r="AG12" s="80" t="n">
        <f aca="false">IF(A12=0,0,D12)</f>
        <v>0.05</v>
      </c>
      <c r="AH12" s="138" t="n">
        <f aca="false">D12/(J12/100)</f>
        <v>0.0495039702184115</v>
      </c>
      <c r="AI12" s="133" t="n">
        <f aca="false">A12*J12</f>
        <v>20200.4</v>
      </c>
      <c r="AJ12" s="94"/>
      <c r="AK12" s="94"/>
      <c r="AL12" s="94"/>
      <c r="AM12" s="139" t="n">
        <f aca="false">(J12*10)*A12</f>
        <v>202004</v>
      </c>
      <c r="AN12" s="94"/>
      <c r="AO12" s="94"/>
      <c r="AP12" s="139" t="n">
        <f aca="false">((D12/360)*180)*1000</f>
        <v>25</v>
      </c>
      <c r="AQ12" s="140" t="n">
        <f aca="false">DAYS360(Enter!C8,E12)/180</f>
        <v>38.4944444444445</v>
      </c>
      <c r="AR12" s="140" t="n">
        <f aca="false">AQ12-INT(AQ12)</f>
        <v>0.494444444444447</v>
      </c>
      <c r="AS12" s="157" t="n">
        <f aca="false">IF(AR12=0,0,AP12-(AP12)*AR12)</f>
        <v>12.6388888888888</v>
      </c>
      <c r="AT12" s="142" t="n">
        <f aca="false">IF(DAYS360(Enter!B8,Enter!C8)&lt;180,0,AS12*A12)</f>
        <v>2527.77777777776</v>
      </c>
      <c r="AU12" s="131" t="n">
        <f aca="false">IF((DAYS360(Enter!B8,Enter!C8))&lt;180,(DAYS360(Enter!B8,Enter!C8))/180*AP12*A12,0)</f>
        <v>0</v>
      </c>
      <c r="AV12" s="140"/>
      <c r="AW12" s="140"/>
      <c r="AX12" s="94"/>
      <c r="AY12" s="133" t="n">
        <f aca="false">X12*D12</f>
        <v>0.00501083012431574</v>
      </c>
      <c r="AZ12" s="94"/>
      <c r="BA12" s="94"/>
      <c r="BB12" s="94"/>
      <c r="BC12" s="143" t="n">
        <f aca="false">IF(A12=0,0,IF(J12=100,D12,YIELD(Enter!C8,E12,D12,J12,100,2,0)))</f>
        <v>0.0491826224761384</v>
      </c>
      <c r="BD12" s="144" t="n">
        <f aca="false">IF(A12=0,100,IF(F12=0,100,YIELD(Enter!C8,F12,D12,J12,G12,2,0)))</f>
        <v>0.0485002995539353</v>
      </c>
      <c r="BE12" s="144" t="n">
        <f aca="false">IF(A12=0,1000,IF(H12=0,1000,YIELD(Enter!C8,H12,D12,J12,100,2,0)))</f>
        <v>1000</v>
      </c>
      <c r="BF12" s="144"/>
      <c r="BG12" s="138" t="n">
        <f aca="false">IF(R12=TRUE(),BD12,MIN(BC12:BE12))</f>
        <v>0.0485002995539353</v>
      </c>
      <c r="BH12" s="158" t="n">
        <f aca="false">IF(R12=TRUE(),F12,IF(J12=100,E12,IF(MIN(BC12:BE12)=BC12,E12,IF(MIN(BC12:BE12)=BD12,F12,H12))))</f>
        <v>40224</v>
      </c>
      <c r="BI12" s="100"/>
    </row>
    <row r="13" customFormat="false" ht="15.75" hidden="false" customHeight="false" outlineLevel="0" collapsed="false">
      <c r="A13" s="148" t="n">
        <f aca="false">Enter!A9</f>
        <v>200</v>
      </c>
      <c r="B13" s="149" t="str">
        <f aca="false">Enter!D9</f>
        <v>AAA/AAA</v>
      </c>
      <c r="C13" s="150" t="str">
        <f aca="false">Enter!E9</f>
        <v>PHILADELPHIA PA SCH</v>
      </c>
      <c r="D13" s="151" t="n">
        <f aca="false">Enter!F9</f>
        <v>0.045</v>
      </c>
      <c r="E13" s="38" t="n">
        <f aca="false">Enter!G9</f>
        <v>45017</v>
      </c>
      <c r="F13" s="38" t="n">
        <f aca="false">Enter!H9</f>
        <v>39904</v>
      </c>
      <c r="G13" s="152" t="n">
        <f aca="false">Enter!I9</f>
        <v>100</v>
      </c>
      <c r="H13" s="38" t="n">
        <f aca="false">Enter!J9</f>
        <v>0</v>
      </c>
      <c r="I13" s="153" t="n">
        <f aca="false">Enter!K9</f>
        <v>0</v>
      </c>
      <c r="J13" s="154" t="n">
        <f aca="false">Enter!L9</f>
        <v>96.012</v>
      </c>
      <c r="K13" s="128" t="n">
        <f aca="false">IF(J13=100,0,IF(BG13=BC13,0,BG13))</f>
        <v>0</v>
      </c>
      <c r="L13" s="128" t="n">
        <f aca="false">IF(A13=0,0,IF(R13=TRUE(),0,BC13))</f>
        <v>0.0480004313030396</v>
      </c>
      <c r="M13" s="128" t="n">
        <f aca="false">IF(AG13=0,0,AH13)</f>
        <v>0.0468691413573303</v>
      </c>
      <c r="N13" s="128" t="n">
        <f aca="false">IF(A13=0,0,IF(K13=0,L13*Enter!G$27,K13*Enter!G$27))</f>
        <v>0.078816708199591</v>
      </c>
      <c r="R13" s="80" t="n">
        <f aca="false">IF(I13&gt;0,TRUE(),FALSE())</f>
        <v>0</v>
      </c>
      <c r="S13" s="155" t="n">
        <f aca="false">IF(R13=TRUE(),F13,E13)</f>
        <v>45017</v>
      </c>
      <c r="T13" s="131" t="n">
        <f aca="false">IF(R13=TRUE(),G13*A13*10,100*A13)</f>
        <v>20000</v>
      </c>
      <c r="U13" s="94" t="n">
        <v>7</v>
      </c>
      <c r="V13" s="132" t="n">
        <f aca="false">(A13*D13)*1000</f>
        <v>9000</v>
      </c>
      <c r="W13" s="99"/>
      <c r="X13" s="133" t="n">
        <f aca="false">Volatility!AS13/Volatility!AS$29</f>
        <v>0.0952654050208516</v>
      </c>
      <c r="Y13" s="134"/>
      <c r="Z13" s="156" t="n">
        <f aca="false">S13</f>
        <v>45017</v>
      </c>
      <c r="AA13" s="94" t="n">
        <f aca="false">DAYS360(Enter!C9,Z13)</f>
        <v>7695</v>
      </c>
      <c r="AB13" s="136" t="n">
        <f aca="false">IF(A13=0,0,AA13)</f>
        <v>7695</v>
      </c>
      <c r="AC13" s="94" t="n">
        <f aca="false">X13*AB13</f>
        <v>733.067291635453</v>
      </c>
      <c r="AD13" s="133" t="n">
        <f aca="false">IF(A13=0,0,AF13)</f>
        <v>0.00457278052925963</v>
      </c>
      <c r="AE13" s="137" t="n">
        <f aca="false">BG13</f>
        <v>0.0480004313030396</v>
      </c>
      <c r="AF13" s="137" t="n">
        <f aca="false">AE13*X13</f>
        <v>0.00457278052925963</v>
      </c>
      <c r="AG13" s="80" t="n">
        <f aca="false">IF(A13=0,0,D13)</f>
        <v>0.045</v>
      </c>
      <c r="AH13" s="138" t="n">
        <f aca="false">D13/(J13/100)</f>
        <v>0.0468691413573303</v>
      </c>
      <c r="AI13" s="133" t="n">
        <f aca="false">A13*J13</f>
        <v>19202.4</v>
      </c>
      <c r="AJ13" s="94"/>
      <c r="AK13" s="94"/>
      <c r="AL13" s="94"/>
      <c r="AM13" s="139" t="n">
        <f aca="false">(J13*10)*A13</f>
        <v>192024</v>
      </c>
      <c r="AN13" s="94"/>
      <c r="AO13" s="94"/>
      <c r="AP13" s="139" t="n">
        <f aca="false">((D13/360)*180)*1000</f>
        <v>22.5</v>
      </c>
      <c r="AQ13" s="140" t="n">
        <f aca="false">DAYS360(Enter!C9,E13)/180</f>
        <v>42.75</v>
      </c>
      <c r="AR13" s="140" t="n">
        <f aca="false">AQ13-INT(AQ13)</f>
        <v>0.75</v>
      </c>
      <c r="AS13" s="157" t="n">
        <f aca="false">IF(AR13=0,0,AP13-(AP13)*AR13)</f>
        <v>5.625</v>
      </c>
      <c r="AT13" s="142" t="n">
        <f aca="false">IF(DAYS360(Enter!B9,Enter!C9)&lt;180,0,AS13*A13)</f>
        <v>1125</v>
      </c>
      <c r="AU13" s="131" t="n">
        <f aca="false">IF((DAYS360(Enter!B9,Enter!C9))&lt;180,(DAYS360(Enter!B9,Enter!C9))/180*AP13*A13,0)</f>
        <v>0</v>
      </c>
      <c r="AV13" s="140"/>
      <c r="AW13" s="140"/>
      <c r="AX13" s="94"/>
      <c r="AY13" s="133" t="n">
        <f aca="false">X13*D13</f>
        <v>0.00428694322593832</v>
      </c>
      <c r="AZ13" s="94"/>
      <c r="BA13" s="94"/>
      <c r="BB13" s="94"/>
      <c r="BC13" s="143" t="n">
        <f aca="false">IF(A13=0,0,IF(J13=100,D13,YIELD(Enter!C9,E13,D13,J13,100,2,0)))</f>
        <v>0.0480004313030396</v>
      </c>
      <c r="BD13" s="144" t="n">
        <f aca="false">IF(A13=0,100,IF(F13=0,100,YIELD(Enter!C9,F13,D13,J13,G13,2,0)))</f>
        <v>0.0515603338758492</v>
      </c>
      <c r="BE13" s="144" t="n">
        <f aca="false">IF(A13=0,1000,IF(H13=0,1000,YIELD(Enter!C9,H13,D13,J13,100,2,0)))</f>
        <v>1000</v>
      </c>
      <c r="BF13" s="144"/>
      <c r="BG13" s="138" t="n">
        <f aca="false">IF(R13=TRUE(),BD13,MIN(BC13:BE13))</f>
        <v>0.0480004313030396</v>
      </c>
      <c r="BH13" s="158" t="n">
        <f aca="false">IF(R13=TRUE(),F13,IF(J13=100,E13,IF(MIN(BC13:BE13)=BC13,E13,IF(MIN(BC13:BE13)=BD13,F13,H13))))</f>
        <v>45017</v>
      </c>
      <c r="BI13" s="100"/>
    </row>
    <row r="14" customFormat="false" ht="15.75" hidden="false" customHeight="false" outlineLevel="0" collapsed="false">
      <c r="A14" s="148" t="n">
        <f aca="false">Enter!A10</f>
        <v>100</v>
      </c>
      <c r="B14" s="149" t="str">
        <f aca="false">Enter!D10</f>
        <v>AAA/AAA</v>
      </c>
      <c r="C14" s="150" t="str">
        <f aca="false">Enter!E10</f>
        <v>TEXAS TURNPIKE</v>
      </c>
      <c r="D14" s="151" t="n">
        <f aca="false">Enter!F10</f>
        <v>0.05</v>
      </c>
      <c r="E14" s="38" t="n">
        <f aca="false">Enter!G10</f>
        <v>45658</v>
      </c>
      <c r="F14" s="38" t="n">
        <f aca="false">Enter!H10</f>
        <v>38718</v>
      </c>
      <c r="G14" s="152" t="n">
        <f aca="false">Enter!I10</f>
        <v>102</v>
      </c>
      <c r="H14" s="38" t="n">
        <f aca="false">Enter!J10</f>
        <v>39448</v>
      </c>
      <c r="I14" s="153" t="n">
        <f aca="false">Enter!K10</f>
        <v>0</v>
      </c>
      <c r="J14" s="154" t="n">
        <f aca="false">Enter!L10</f>
        <v>100.517</v>
      </c>
      <c r="K14" s="128" t="n">
        <f aca="false">IF(J14=100,0,IF(BG14=BC14,0,BG14))</f>
        <v>0.0490018434141581</v>
      </c>
      <c r="L14" s="128" t="n">
        <f aca="false">IF(A14=0,0,IF(R14=TRUE(),0,BC14))</f>
        <v>0.0496174727254794</v>
      </c>
      <c r="M14" s="128" t="n">
        <f aca="false">IF(AG14=0,0,AH14)</f>
        <v>0.0497428295711173</v>
      </c>
      <c r="N14" s="128" t="n">
        <f aca="false">IF(A14=0,0,IF(K14=0,L14*Enter!G$27,K14*Enter!G$27))</f>
        <v>0.0804610268860476</v>
      </c>
      <c r="R14" s="80" t="n">
        <f aca="false">IF(I14&gt;0,TRUE(),FALSE())</f>
        <v>0</v>
      </c>
      <c r="S14" s="155" t="n">
        <f aca="false">IF(R14=TRUE(),F14,E14)</f>
        <v>45658</v>
      </c>
      <c r="T14" s="131" t="n">
        <f aca="false">IF(R14=TRUE(),G14*A14*10,100*A14)</f>
        <v>10000</v>
      </c>
      <c r="U14" s="94" t="n">
        <v>8</v>
      </c>
      <c r="V14" s="132" t="n">
        <f aca="false">(A14*D14)*1000</f>
        <v>5000</v>
      </c>
      <c r="W14" s="99"/>
      <c r="X14" s="133" t="n">
        <f aca="false">Volatility!AS14/Volatility!AS$29</f>
        <v>0.049867686937471</v>
      </c>
      <c r="Y14" s="134"/>
      <c r="Z14" s="156" t="n">
        <f aca="false">S14</f>
        <v>45658</v>
      </c>
      <c r="AA14" s="94" t="n">
        <f aca="false">DAYS360(Enter!C10,Z14)</f>
        <v>8325</v>
      </c>
      <c r="AB14" s="136" t="n">
        <f aca="false">IF(A14=0,0,AA14)</f>
        <v>8325</v>
      </c>
      <c r="AC14" s="94" t="n">
        <f aca="false">X14*AB14</f>
        <v>415.148493754446</v>
      </c>
      <c r="AD14" s="133" t="n">
        <f aca="false">IF(A14=0,0,AF14)</f>
        <v>0.00244360858673621</v>
      </c>
      <c r="AE14" s="137" t="n">
        <f aca="false">BG14</f>
        <v>0.0490018434141581</v>
      </c>
      <c r="AF14" s="137" t="n">
        <f aca="false">AE14*X14</f>
        <v>0.00244360858673621</v>
      </c>
      <c r="AG14" s="80" t="n">
        <f aca="false">IF(A14=0,0,D14)</f>
        <v>0.05</v>
      </c>
      <c r="AH14" s="138" t="n">
        <f aca="false">D14/(J14/100)</f>
        <v>0.0497428295711173</v>
      </c>
      <c r="AI14" s="133" t="n">
        <f aca="false">A14*J14</f>
        <v>10051.7</v>
      </c>
      <c r="AJ14" s="94"/>
      <c r="AK14" s="94"/>
      <c r="AL14" s="94"/>
      <c r="AM14" s="139" t="n">
        <f aca="false">(J14*10)*A14</f>
        <v>100517</v>
      </c>
      <c r="AN14" s="94"/>
      <c r="AO14" s="94"/>
      <c r="AP14" s="139" t="n">
        <f aca="false">((D14/360)*180)*1000</f>
        <v>25</v>
      </c>
      <c r="AQ14" s="140" t="n">
        <f aca="false">DAYS360(Enter!C10,E14)/180</f>
        <v>46.25</v>
      </c>
      <c r="AR14" s="140" t="n">
        <f aca="false">AQ14-INT(AQ14)</f>
        <v>0.25</v>
      </c>
      <c r="AS14" s="157" t="n">
        <f aca="false">IF(AR14=0,0,AP14-(AP14)*AR14)</f>
        <v>18.75</v>
      </c>
      <c r="AT14" s="142" t="n">
        <f aca="false">IF(DAYS360(Enter!B10,Enter!C10)&lt;180,0,AS14*A14)</f>
        <v>1875</v>
      </c>
      <c r="AU14" s="131" t="n">
        <f aca="false">IF((DAYS360(Enter!B10,Enter!C10))&lt;180,(DAYS360(Enter!B10,Enter!C10))/180*AP14*A14,0)</f>
        <v>0</v>
      </c>
      <c r="AV14" s="140"/>
      <c r="AW14" s="140"/>
      <c r="AX14" s="94"/>
      <c r="AY14" s="133" t="n">
        <f aca="false">X14*D14</f>
        <v>0.00249338434687355</v>
      </c>
      <c r="AZ14" s="94"/>
      <c r="BA14" s="94"/>
      <c r="BB14" s="94"/>
      <c r="BC14" s="143" t="n">
        <f aca="false">IF(A14=0,0,IF(J14=100,D14,YIELD(Enter!C10,E14,D14,J14,100,2,0)))</f>
        <v>0.0496174727254794</v>
      </c>
      <c r="BD14" s="144" t="n">
        <f aca="false">IF(A14=0,100,IF(F14=0,100,YIELD(Enter!C10,F14,D14,J14,G14,2,0)))</f>
        <v>0.0529732292638018</v>
      </c>
      <c r="BE14" s="144" t="n">
        <f aca="false">IF(A14=0,1000,IF(H14=0,1000,YIELD(Enter!C10,H14,D14,J14,100,2,0)))</f>
        <v>0.0490018434141581</v>
      </c>
      <c r="BF14" s="144"/>
      <c r="BG14" s="138" t="n">
        <f aca="false">IF(R14=TRUE(),BD14,MIN(BC14:BE14))</f>
        <v>0.0490018434141581</v>
      </c>
      <c r="BH14" s="158" t="n">
        <f aca="false">IF(R14=TRUE(),F14,IF(J14=100,E14,IF(MIN(BC14:BE14)=BC14,E14,IF(MIN(BC14:BE14)=BD14,F14,H14))))</f>
        <v>39448</v>
      </c>
      <c r="BI14" s="100"/>
    </row>
    <row r="15" customFormat="false" ht="15.75" hidden="false" customHeight="false" outlineLevel="0" collapsed="false">
      <c r="A15" s="148" t="n">
        <f aca="false">Enter!A11</f>
        <v>100</v>
      </c>
      <c r="B15" s="149" t="str">
        <f aca="false">Enter!D11</f>
        <v>AAA/AAA</v>
      </c>
      <c r="C15" s="150" t="str">
        <f aca="false">Enter!E11</f>
        <v>HOUSTON TX CCD</v>
      </c>
      <c r="D15" s="151" t="n">
        <f aca="false">Enter!F11</f>
        <v>0.05</v>
      </c>
      <c r="E15" s="38" t="n">
        <f aca="false">Enter!G11</f>
        <v>45762</v>
      </c>
      <c r="F15" s="38" t="n">
        <f aca="false">Enter!H11</f>
        <v>40648</v>
      </c>
      <c r="G15" s="152" t="n">
        <f aca="false">Enter!I11</f>
        <v>100</v>
      </c>
      <c r="H15" s="38" t="n">
        <f aca="false">Enter!J11</f>
        <v>0</v>
      </c>
      <c r="I15" s="153" t="n">
        <f aca="false">Enter!K11</f>
        <v>0</v>
      </c>
      <c r="J15" s="154" t="n">
        <f aca="false">Enter!L11</f>
        <v>101.111</v>
      </c>
      <c r="K15" s="128" t="n">
        <f aca="false">IF(J15=100,0,IF(BG15=BC15,0,BG15))</f>
        <v>0.0485102123584357</v>
      </c>
      <c r="L15" s="128" t="n">
        <f aca="false">IF(A15=0,0,IF(R15=TRUE(),0,BC15))</f>
        <v>0.0491925547222238</v>
      </c>
      <c r="M15" s="128" t="n">
        <f aca="false">IF(AG15=0,0,AH15)</f>
        <v>0.0494506037918723</v>
      </c>
      <c r="N15" s="128" t="n">
        <f aca="false">IF(A15=0,0,IF(K15=0,L15*Enter!G$27,K15*Enter!G$27))</f>
        <v>0.0796537686925514</v>
      </c>
      <c r="R15" s="80" t="n">
        <f aca="false">IF(I15&gt;0,TRUE(),FALSE())</f>
        <v>0</v>
      </c>
      <c r="S15" s="155" t="n">
        <f aca="false">IF(R15=TRUE(),F15,E15)</f>
        <v>45762</v>
      </c>
      <c r="T15" s="131" t="n">
        <f aca="false">IF(R15=TRUE(),G15*A15*10,100*A15)</f>
        <v>10000</v>
      </c>
      <c r="U15" s="94" t="n">
        <v>9</v>
      </c>
      <c r="V15" s="132" t="n">
        <f aca="false">(A15*D15)*1000</f>
        <v>5000</v>
      </c>
      <c r="W15" s="99"/>
      <c r="X15" s="133" t="n">
        <f aca="false">Volatility!AS15/Volatility!AS$29</f>
        <v>0.0501623774479405</v>
      </c>
      <c r="Y15" s="134"/>
      <c r="Z15" s="156" t="n">
        <f aca="false">S15</f>
        <v>45762</v>
      </c>
      <c r="AA15" s="94" t="n">
        <f aca="false">DAYS360(Enter!C11,Z15)</f>
        <v>8429</v>
      </c>
      <c r="AB15" s="136" t="n">
        <f aca="false">IF(A15=0,0,AA15)</f>
        <v>8429</v>
      </c>
      <c r="AC15" s="94" t="n">
        <f aca="false">X15*AB15</f>
        <v>422.81867950869</v>
      </c>
      <c r="AD15" s="133" t="n">
        <f aca="false">IF(A15=0,0,AF15)</f>
        <v>0.0024333875824036</v>
      </c>
      <c r="AE15" s="137" t="n">
        <f aca="false">BG15</f>
        <v>0.0485102123584357</v>
      </c>
      <c r="AF15" s="137" t="n">
        <f aca="false">AE15*X15</f>
        <v>0.0024333875824036</v>
      </c>
      <c r="AG15" s="80" t="n">
        <f aca="false">IF(A15=0,0,D15)</f>
        <v>0.05</v>
      </c>
      <c r="AH15" s="138" t="n">
        <f aca="false">D15/(J15/100)</f>
        <v>0.0494506037918723</v>
      </c>
      <c r="AI15" s="133" t="n">
        <f aca="false">A15*J15</f>
        <v>10111.1</v>
      </c>
      <c r="AJ15" s="94"/>
      <c r="AK15" s="94"/>
      <c r="AL15" s="94"/>
      <c r="AM15" s="139" t="n">
        <f aca="false">(J15*10)*A15</f>
        <v>101111</v>
      </c>
      <c r="AN15" s="94"/>
      <c r="AO15" s="94"/>
      <c r="AP15" s="139" t="n">
        <f aca="false">((D15/360)*180)*1000</f>
        <v>25</v>
      </c>
      <c r="AQ15" s="140" t="n">
        <f aca="false">DAYS360(Enter!C11,E15)/180</f>
        <v>46.8277777777778</v>
      </c>
      <c r="AR15" s="140" t="n">
        <f aca="false">AQ15-INT(AQ15)</f>
        <v>0.827777777777776</v>
      </c>
      <c r="AS15" s="157" t="n">
        <f aca="false">IF(AR15=0,0,AP15-(AP15)*AR15)</f>
        <v>4.30555555555561</v>
      </c>
      <c r="AT15" s="142" t="n">
        <f aca="false">IF(DAYS360(Enter!B11,Enter!C11)&lt;180,0,AS15*A15)</f>
        <v>0</v>
      </c>
      <c r="AU15" s="131" t="n">
        <f aca="false">IF((DAYS360(Enter!B11,Enter!C11))&lt;180,(DAYS360(Enter!B11,Enter!C11))/180*AP15*A15,0)</f>
        <v>208.333333333333</v>
      </c>
      <c r="AV15" s="140"/>
      <c r="AW15" s="140"/>
      <c r="AX15" s="94"/>
      <c r="AY15" s="133" t="n">
        <f aca="false">X15*D15</f>
        <v>0.00250811887239702</v>
      </c>
      <c r="AZ15" s="94"/>
      <c r="BA15" s="94"/>
      <c r="BB15" s="94"/>
      <c r="BC15" s="143" t="n">
        <f aca="false">IF(A15=0,0,IF(J15=100,D15,YIELD(Enter!C11,E15,D15,J15,100,2,0)))</f>
        <v>0.0491925547222238</v>
      </c>
      <c r="BD15" s="144" t="n">
        <f aca="false">IF(A15=0,100,IF(F15=0,100,YIELD(Enter!C11,F15,D15,J15,G15,2,0)))</f>
        <v>0.0485102123584357</v>
      </c>
      <c r="BE15" s="144" t="n">
        <f aca="false">IF(A15=0,1000,IF(H15=0,1000,YIELD(Enter!C11,H15,D15,J15,100,2,0)))</f>
        <v>1000</v>
      </c>
      <c r="BF15" s="144"/>
      <c r="BG15" s="138" t="n">
        <f aca="false">IF(R15=TRUE(),BD15,MIN(BC15:BE15))</f>
        <v>0.0485102123584357</v>
      </c>
      <c r="BH15" s="158" t="n">
        <f aca="false">IF(R15=TRUE(),F15,IF(J15=100,E15,IF(MIN(BC15:BE15)=BC15,E15,IF(MIN(BC15:BE15)=BD15,F15,H15))))</f>
        <v>40648</v>
      </c>
      <c r="BI15" s="100"/>
    </row>
    <row r="16" customFormat="false" ht="15.75" hidden="false" customHeight="false" outlineLevel="0" collapsed="false">
      <c r="A16" s="148" t="n">
        <f aca="false">Enter!A12</f>
        <v>200</v>
      </c>
      <c r="B16" s="149" t="str">
        <f aca="false">Enter!D12</f>
        <v>AAA/AAA</v>
      </c>
      <c r="C16" s="150" t="str">
        <f aca="false">Enter!E12</f>
        <v>SEATTLE WASH WTR</v>
      </c>
      <c r="D16" s="151" t="n">
        <f aca="false">Enter!F12</f>
        <v>0.05</v>
      </c>
      <c r="E16" s="38" t="n">
        <f aca="false">Enter!G12</f>
        <v>46327</v>
      </c>
      <c r="F16" s="38" t="n">
        <f aca="false">Enter!H12</f>
        <v>40848</v>
      </c>
      <c r="G16" s="152" t="n">
        <f aca="false">Enter!I12</f>
        <v>100</v>
      </c>
      <c r="H16" s="38" t="n">
        <f aca="false">Enter!J12</f>
        <v>0</v>
      </c>
      <c r="I16" s="153" t="n">
        <f aca="false">Enter!K12</f>
        <v>0</v>
      </c>
      <c r="J16" s="154" t="n">
        <f aca="false">Enter!L12</f>
        <v>100.919</v>
      </c>
      <c r="K16" s="128" t="n">
        <f aca="false">IF(J16=100,0,IF(BG16=BC16,0,BG16))</f>
        <v>0.0488190661959411</v>
      </c>
      <c r="L16" s="128" t="n">
        <f aca="false">IF(A16=0,0,IF(R16=TRUE(),0,BC16))</f>
        <v>0.0493534289325461</v>
      </c>
      <c r="M16" s="128" t="n">
        <f aca="false">IF(AG16=0,0,AH16)</f>
        <v>0.049544684350816</v>
      </c>
      <c r="N16" s="128" t="n">
        <f aca="false">IF(A16=0,0,IF(K16=0,L16*Enter!G$27,K16*Enter!G$27))</f>
        <v>0.0801609066937353</v>
      </c>
      <c r="R16" s="80" t="n">
        <f aca="false">IF(I16&gt;0,TRUE(),FALSE())</f>
        <v>0</v>
      </c>
      <c r="S16" s="155" t="n">
        <f aca="false">IF(R16=TRUE(),F16,E16)</f>
        <v>46327</v>
      </c>
      <c r="T16" s="131" t="n">
        <f aca="false">IF(R16=TRUE(),G16*A16*10,100*A16)</f>
        <v>20000</v>
      </c>
      <c r="U16" s="94" t="n">
        <v>10</v>
      </c>
      <c r="V16" s="132" t="n">
        <f aca="false">(A16*D16)*1000</f>
        <v>10000</v>
      </c>
      <c r="W16" s="99"/>
      <c r="X16" s="133" t="n">
        <f aca="false">Volatility!AS16/Volatility!AS$29</f>
        <v>0.100134247899214</v>
      </c>
      <c r="Y16" s="134"/>
      <c r="Z16" s="156" t="n">
        <f aca="false">S16</f>
        <v>46327</v>
      </c>
      <c r="AA16" s="94" t="n">
        <f aca="false">DAYS360(Enter!C12,Z16)</f>
        <v>8981</v>
      </c>
      <c r="AB16" s="136" t="n">
        <f aca="false">IF(A16=0,0,AA16)</f>
        <v>8981</v>
      </c>
      <c r="AC16" s="94" t="n">
        <f aca="false">X16*AB16</f>
        <v>899.30568038284</v>
      </c>
      <c r="AD16" s="133" t="n">
        <f aca="false">IF(A16=0,0,AF16)</f>
        <v>0.0048884604766725</v>
      </c>
      <c r="AE16" s="137" t="n">
        <f aca="false">BG16</f>
        <v>0.0488190661959411</v>
      </c>
      <c r="AF16" s="137" t="n">
        <f aca="false">AE16*X16</f>
        <v>0.0048884604766725</v>
      </c>
      <c r="AG16" s="80" t="n">
        <f aca="false">IF(A16=0,0,D16)</f>
        <v>0.05</v>
      </c>
      <c r="AH16" s="138" t="n">
        <f aca="false">D16/(J16/100)</f>
        <v>0.049544684350816</v>
      </c>
      <c r="AI16" s="133" t="n">
        <f aca="false">A16*J16</f>
        <v>20183.8</v>
      </c>
      <c r="AJ16" s="94"/>
      <c r="AK16" s="94"/>
      <c r="AL16" s="94"/>
      <c r="AM16" s="139" t="n">
        <f aca="false">(J16*10)*A16</f>
        <v>201838</v>
      </c>
      <c r="AN16" s="94"/>
      <c r="AO16" s="94"/>
      <c r="AP16" s="139" t="n">
        <f aca="false">((D16/360)*180)*1000</f>
        <v>25</v>
      </c>
      <c r="AQ16" s="140" t="n">
        <f aca="false">DAYS360(Enter!C12,E16)/180</f>
        <v>49.8944444444444</v>
      </c>
      <c r="AR16" s="140" t="n">
        <f aca="false">AQ16-INT(AQ16)</f>
        <v>0.894444444444446</v>
      </c>
      <c r="AS16" s="157" t="n">
        <f aca="false">IF(AR16=0,0,AP16-(AP16)*AR16)</f>
        <v>2.63888888888886</v>
      </c>
      <c r="AT16" s="142" t="n">
        <f aca="false">IF(DAYS360(Enter!B12,Enter!C12)&lt;180,0,AS16*A16)</f>
        <v>0</v>
      </c>
      <c r="AU16" s="131" t="n">
        <f aca="false">IF((DAYS360(Enter!B12,Enter!C12))&lt;180,(DAYS360(Enter!B12,Enter!C12))/180*AP16*A16,0)</f>
        <v>527.777777777778</v>
      </c>
      <c r="AV16" s="140"/>
      <c r="AW16" s="140"/>
      <c r="AX16" s="94"/>
      <c r="AY16" s="133" t="n">
        <f aca="false">X16*D16</f>
        <v>0.00500671239496069</v>
      </c>
      <c r="AZ16" s="94"/>
      <c r="BA16" s="94"/>
      <c r="BB16" s="94"/>
      <c r="BC16" s="143" t="n">
        <f aca="false">IF(A16=0,0,IF(J16=100,D16,YIELD(Enter!C12,E16,D16,J16,100,2,0)))</f>
        <v>0.0493534289325461</v>
      </c>
      <c r="BD16" s="144" t="n">
        <f aca="false">IF(A16=0,100,IF(F16=0,100,YIELD(Enter!C12,F16,D16,J16,G16,2,0)))</f>
        <v>0.0488190661959411</v>
      </c>
      <c r="BE16" s="144" t="n">
        <f aca="false">IF(A16=0,1000,IF(H16=0,1000,YIELD(Enter!C12,H16,D16,J16,100,2,0)))</f>
        <v>1000</v>
      </c>
      <c r="BF16" s="144"/>
      <c r="BG16" s="138" t="n">
        <f aca="false">IF(R16=TRUE(),BD16,MIN(BC16:BE16))</f>
        <v>0.0488190661959411</v>
      </c>
      <c r="BH16" s="158" t="n">
        <f aca="false">IF(R16=TRUE(),F16,IF(J16=100,E16,IF(MIN(BC16:BE16)=BC16,E16,IF(MIN(BC16:BE16)=BD16,F16,H16))))</f>
        <v>40848</v>
      </c>
      <c r="BI16" s="100"/>
    </row>
    <row r="17" customFormat="false" ht="15.75" hidden="false" customHeight="false" outlineLevel="0" collapsed="false">
      <c r="A17" s="148" t="n">
        <f aca="false">Enter!A13</f>
        <v>200</v>
      </c>
      <c r="B17" s="149" t="str">
        <f aca="false">Enter!D13</f>
        <v>AAA/AAA</v>
      </c>
      <c r="C17" s="150" t="str">
        <f aca="false">Enter!E13</f>
        <v>SAN ANTONIO ISD</v>
      </c>
      <c r="D17" s="151" t="n">
        <f aca="false">Enter!F13</f>
        <v>0.05</v>
      </c>
      <c r="E17" s="38" t="n">
        <f aca="false">Enter!G13</f>
        <v>46614</v>
      </c>
      <c r="F17" s="38" t="n">
        <f aca="false">Enter!H13</f>
        <v>39675</v>
      </c>
      <c r="G17" s="152" t="n">
        <f aca="false">Enter!I13</f>
        <v>100</v>
      </c>
      <c r="H17" s="38" t="n">
        <f aca="false">Enter!J13</f>
        <v>0</v>
      </c>
      <c r="I17" s="153" t="n">
        <f aca="false">Enter!K13</f>
        <v>0</v>
      </c>
      <c r="J17" s="154" t="n">
        <f aca="false">Enter!L13</f>
        <v>100.561</v>
      </c>
      <c r="K17" s="128" t="n">
        <f aca="false">IF(J17=100,0,IF(BG17=BC17,0,BG17))</f>
        <v>0.0490001879222036</v>
      </c>
      <c r="L17" s="128" t="n">
        <f aca="false">IF(A17=0,0,IF(R17=TRUE(),0,BC17))</f>
        <v>0.0496064661078974</v>
      </c>
      <c r="M17" s="128" t="n">
        <f aca="false">IF(AG17=0,0,AH17)</f>
        <v>0.0497210648263243</v>
      </c>
      <c r="N17" s="128" t="n">
        <f aca="false">IF(A17=0,0,IF(K17=0,L17*Enter!G$27,K17*Enter!G$27))</f>
        <v>0.0804583085682583</v>
      </c>
      <c r="R17" s="80" t="n">
        <f aca="false">IF(I17&gt;0,TRUE(),FALSE())</f>
        <v>0</v>
      </c>
      <c r="S17" s="155" t="n">
        <f aca="false">IF(R17=TRUE(),F17,E17)</f>
        <v>46614</v>
      </c>
      <c r="T17" s="131" t="n">
        <f aca="false">IF(R17=TRUE(),G17*A17*10,100*A17)</f>
        <v>20000</v>
      </c>
      <c r="U17" s="94" t="n">
        <v>11</v>
      </c>
      <c r="V17" s="132" t="n">
        <f aca="false">(A17*D17)*1000</f>
        <v>10000</v>
      </c>
      <c r="W17" s="99"/>
      <c r="X17" s="133" t="n">
        <f aca="false">Volatility!AS17/Volatility!AS$29</f>
        <v>0.099779031728345</v>
      </c>
      <c r="Y17" s="134"/>
      <c r="Z17" s="156" t="n">
        <f aca="false">S17</f>
        <v>46614</v>
      </c>
      <c r="AA17" s="94" t="n">
        <f aca="false">DAYS360(Enter!C13,Z17)</f>
        <v>9269</v>
      </c>
      <c r="AB17" s="136" t="n">
        <f aca="false">IF(A17=0,0,AA17)</f>
        <v>9269</v>
      </c>
      <c r="AC17" s="94" t="n">
        <f aca="false">X17*AB17</f>
        <v>924.851845090029</v>
      </c>
      <c r="AD17" s="133" t="n">
        <f aca="false">IF(A17=0,0,AF17)</f>
        <v>0.00488919130538442</v>
      </c>
      <c r="AE17" s="137" t="n">
        <f aca="false">BG17</f>
        <v>0.0490001879222036</v>
      </c>
      <c r="AF17" s="137" t="n">
        <f aca="false">AE17*X17</f>
        <v>0.00488919130538442</v>
      </c>
      <c r="AG17" s="80" t="n">
        <f aca="false">IF(A17=0,0,D17)</f>
        <v>0.05</v>
      </c>
      <c r="AH17" s="138" t="n">
        <f aca="false">D17/(J17/100)</f>
        <v>0.0497210648263243</v>
      </c>
      <c r="AI17" s="133" t="n">
        <f aca="false">A17*J17</f>
        <v>20112.2</v>
      </c>
      <c r="AJ17" s="94"/>
      <c r="AK17" s="94"/>
      <c r="AL17" s="94"/>
      <c r="AM17" s="139" t="n">
        <f aca="false">(J17*10)*A17</f>
        <v>201122</v>
      </c>
      <c r="AN17" s="94"/>
      <c r="AO17" s="94"/>
      <c r="AP17" s="139" t="n">
        <f aca="false">((D17/360)*180)*1000</f>
        <v>25</v>
      </c>
      <c r="AQ17" s="140" t="n">
        <f aca="false">DAYS360(Enter!C13,E17)/180</f>
        <v>51.4944444444445</v>
      </c>
      <c r="AR17" s="140" t="n">
        <f aca="false">AQ17-INT(AQ17)</f>
        <v>0.494444444444447</v>
      </c>
      <c r="AS17" s="157" t="n">
        <f aca="false">IF(AR17=0,0,AP17-(AP17)*AR17)</f>
        <v>12.6388888888888</v>
      </c>
      <c r="AT17" s="142" t="n">
        <f aca="false">IF(DAYS360(Enter!B13,Enter!C13)&lt;180,0,AS17*A17)</f>
        <v>2527.77777777776</v>
      </c>
      <c r="AU17" s="131" t="n">
        <f aca="false">IF((DAYS360(Enter!B13,Enter!C13))&lt;180,(DAYS360(Enter!B13,Enter!C13))/180*AP17*A17,0)</f>
        <v>0</v>
      </c>
      <c r="AV17" s="140"/>
      <c r="AW17" s="140"/>
      <c r="AX17" s="94"/>
      <c r="AY17" s="133" t="n">
        <f aca="false">X17*D17</f>
        <v>0.00498895158641725</v>
      </c>
      <c r="AZ17" s="94"/>
      <c r="BA17" s="94"/>
      <c r="BB17" s="94"/>
      <c r="BC17" s="143" t="n">
        <f aca="false">IF(A17=0,0,IF(J17=100,D17,YIELD(Enter!C13,E17,D17,J17,100,2,0)))</f>
        <v>0.0496064661078974</v>
      </c>
      <c r="BD17" s="144" t="n">
        <f aca="false">IF(A17=0,100,IF(F17=0,100,YIELD(Enter!C13,F17,D17,J17,G17,2,0)))</f>
        <v>0.0490001879222036</v>
      </c>
      <c r="BE17" s="144" t="n">
        <f aca="false">IF(A17=0,1000,IF(H17=0,1000,YIELD(Enter!C13,H17,D17,J17,100,2,0)))</f>
        <v>1000</v>
      </c>
      <c r="BF17" s="144"/>
      <c r="BG17" s="138" t="n">
        <f aca="false">IF(R17=TRUE(),BD17,MIN(BC17:BE17))</f>
        <v>0.0490001879222036</v>
      </c>
      <c r="BH17" s="158" t="n">
        <f aca="false">IF(R17=TRUE(),F17,IF(J17=100,E17,IF(MIN(BC17:BE17)=BC17,E17,IF(MIN(BC17:BE17)=BD17,F17,H17))))</f>
        <v>39675</v>
      </c>
      <c r="BI17" s="100"/>
    </row>
    <row r="18" customFormat="false" ht="15.75" hidden="false" customHeight="false" outlineLevel="0" collapsed="false">
      <c r="A18" s="148" t="n">
        <f aca="false">Enter!A14</f>
        <v>0</v>
      </c>
      <c r="B18" s="149" t="n">
        <f aca="false">Enter!D14</f>
        <v>0</v>
      </c>
      <c r="C18" s="150" t="n">
        <f aca="false">Enter!E14</f>
        <v>0</v>
      </c>
      <c r="D18" s="151" t="n">
        <f aca="false">Enter!F14</f>
        <v>0</v>
      </c>
      <c r="E18" s="38" t="n">
        <f aca="false">Enter!G14</f>
        <v>0</v>
      </c>
      <c r="F18" s="38" t="n">
        <f aca="false">Enter!H14</f>
        <v>0</v>
      </c>
      <c r="G18" s="152" t="n">
        <f aca="false">Enter!I14</f>
        <v>0</v>
      </c>
      <c r="H18" s="38" t="n">
        <f aca="false">Enter!J14</f>
        <v>0</v>
      </c>
      <c r="I18" s="153" t="n">
        <f aca="false">Enter!K14</f>
        <v>0</v>
      </c>
      <c r="J18" s="154" t="n">
        <f aca="false">Enter!L14</f>
        <v>0</v>
      </c>
      <c r="K18" s="128" t="n">
        <f aca="false">IF(J18=100,0,IF(BG18=BC18,0,BG18))</f>
        <v>0</v>
      </c>
      <c r="L18" s="128" t="n">
        <f aca="false">IF(A18=0,0,IF(R18=TRUE(),0,BC18))</f>
        <v>0</v>
      </c>
      <c r="M18" s="128" t="n">
        <f aca="false">IF(AG18=0,0,AH18)</f>
        <v>0</v>
      </c>
      <c r="N18" s="128" t="n">
        <f aca="false">IF(A18=0,0,IF(K18=0,L18*Enter!G$27,K18*Enter!G$27))</f>
        <v>0</v>
      </c>
      <c r="R18" s="80" t="n">
        <f aca="false">IF(I18&gt;0,TRUE(),FALSE())</f>
        <v>0</v>
      </c>
      <c r="S18" s="155" t="n">
        <f aca="false">IF(R18=TRUE(),F18,E18)</f>
        <v>0</v>
      </c>
      <c r="T18" s="131" t="n">
        <f aca="false">IF(R18=TRUE(),G18*A18*10,100*A18)</f>
        <v>0</v>
      </c>
      <c r="U18" s="94" t="n">
        <v>12</v>
      </c>
      <c r="V18" s="132" t="n">
        <f aca="false">(A18*D18)*1000</f>
        <v>0</v>
      </c>
      <c r="W18" s="99"/>
      <c r="X18" s="133" t="n">
        <f aca="false">Volatility!AS18/Volatility!AS$29</f>
        <v>0</v>
      </c>
      <c r="Y18" s="134"/>
      <c r="Z18" s="156" t="n">
        <f aca="false">S18</f>
        <v>0</v>
      </c>
      <c r="AA18" s="94" t="n">
        <f aca="false">DAYS360(Enter!C14,Z18)</f>
        <v>0</v>
      </c>
      <c r="AB18" s="136" t="n">
        <f aca="false">IF(A18=0,0,AA18)</f>
        <v>0</v>
      </c>
      <c r="AC18" s="94" t="n">
        <f aca="false">X18*AB18</f>
        <v>0</v>
      </c>
      <c r="AD18" s="133" t="n">
        <f aca="false">IF(A18=0,0,AF18)</f>
        <v>0</v>
      </c>
      <c r="AE18" s="137" t="n">
        <f aca="false">BG18</f>
        <v>0</v>
      </c>
      <c r="AF18" s="137" t="n">
        <f aca="false">AE18*X18</f>
        <v>0</v>
      </c>
      <c r="AG18" s="80" t="n">
        <f aca="false">IF(A18=0,0,D18)</f>
        <v>0</v>
      </c>
      <c r="AH18" s="138" t="e">
        <f aca="false">D18/(J18/100)</f>
        <v>#DIV/0!</v>
      </c>
      <c r="AI18" s="133" t="n">
        <f aca="false">A18*J18</f>
        <v>0</v>
      </c>
      <c r="AJ18" s="94"/>
      <c r="AK18" s="94"/>
      <c r="AL18" s="94"/>
      <c r="AM18" s="139" t="n">
        <f aca="false">(J18*10)*A18</f>
        <v>0</v>
      </c>
      <c r="AN18" s="94"/>
      <c r="AO18" s="94"/>
      <c r="AP18" s="139" t="n">
        <f aca="false">((D18/360)*180)*1000</f>
        <v>0</v>
      </c>
      <c r="AQ18" s="140" t="n">
        <f aca="false">DAYS360(Enter!C14,E18)/180</f>
        <v>0</v>
      </c>
      <c r="AR18" s="140" t="n">
        <f aca="false">AQ18-INT(AQ18)</f>
        <v>0</v>
      </c>
      <c r="AS18" s="157" t="n">
        <f aca="false">IF(AR18=0,0,AP18-(AP18)*AR18)</f>
        <v>0</v>
      </c>
      <c r="AT18" s="142" t="n">
        <f aca="false">IF(DAYS360(Enter!B14,Enter!C14)&lt;180,0,AS18*A18)</f>
        <v>0</v>
      </c>
      <c r="AU18" s="131" t="n">
        <f aca="false">IF((DAYS360(Enter!B14,Enter!C14))&lt;180,(DAYS360(Enter!B14,Enter!C14))/180*AP18*A18,0)</f>
        <v>0</v>
      </c>
      <c r="AV18" s="140"/>
      <c r="AW18" s="140"/>
      <c r="AX18" s="94"/>
      <c r="AY18" s="133" t="n">
        <f aca="false">X18*D18</f>
        <v>0</v>
      </c>
      <c r="AZ18" s="94"/>
      <c r="BA18" s="94"/>
      <c r="BB18" s="94"/>
      <c r="BC18" s="143" t="n">
        <f aca="false">IF(A18=0,0,IF(J18=100,D18,YIELD(Enter!C14,E18,D18,J18,100,2,0)))</f>
        <v>0</v>
      </c>
      <c r="BD18" s="144" t="n">
        <f aca="false">IF(A18=0,100,IF(F18=0,100,YIELD(Enter!C14,F18,D18,J18,G18,2,0)))</f>
        <v>100</v>
      </c>
      <c r="BE18" s="144" t="n">
        <f aca="false">IF(A18=0,1000,IF(H18=0,1000,YIELD(Enter!C14,H18,D18,J18,100,2,0)))</f>
        <v>1000</v>
      </c>
      <c r="BF18" s="144"/>
      <c r="BG18" s="138" t="n">
        <f aca="false">IF(R18=TRUE(),BD18,MIN(BC18:BE18))</f>
        <v>0</v>
      </c>
      <c r="BH18" s="158" t="n">
        <f aca="false">IF(R18=TRUE(),F18,IF(J18=100,E18,IF(MIN(BC18:BE18)=BC18,E18,IF(MIN(BC18:BE18)=BD18,F18,H18))))</f>
        <v>0</v>
      </c>
      <c r="BI18" s="100"/>
    </row>
    <row r="19" customFormat="false" ht="15.75" hidden="false" customHeight="false" outlineLevel="0" collapsed="false">
      <c r="A19" s="148" t="n">
        <f aca="false">Enter!A15</f>
        <v>0</v>
      </c>
      <c r="B19" s="149" t="n">
        <f aca="false">Enter!D15</f>
        <v>0</v>
      </c>
      <c r="C19" s="150" t="n">
        <f aca="false">Enter!E15</f>
        <v>0</v>
      </c>
      <c r="D19" s="151" t="n">
        <f aca="false">Enter!F15</f>
        <v>0</v>
      </c>
      <c r="E19" s="38" t="n">
        <f aca="false">Enter!G15</f>
        <v>0</v>
      </c>
      <c r="F19" s="38" t="n">
        <f aca="false">Enter!H15</f>
        <v>0</v>
      </c>
      <c r="G19" s="152" t="n">
        <f aca="false">Enter!I15</f>
        <v>0</v>
      </c>
      <c r="H19" s="38" t="n">
        <f aca="false">Enter!J15</f>
        <v>0</v>
      </c>
      <c r="I19" s="153" t="n">
        <f aca="false">Enter!K15</f>
        <v>0</v>
      </c>
      <c r="J19" s="154" t="n">
        <f aca="false">Enter!L15</f>
        <v>0</v>
      </c>
      <c r="K19" s="128" t="n">
        <f aca="false">IF(J19=100,0,IF(BG19=BC19,0,BG19))</f>
        <v>0</v>
      </c>
      <c r="L19" s="128" t="n">
        <f aca="false">IF(A19=0,0,IF(R19=TRUE(),0,BC19))</f>
        <v>0</v>
      </c>
      <c r="M19" s="128" t="n">
        <f aca="false">IF(AG19=0,0,AH19)</f>
        <v>0</v>
      </c>
      <c r="N19" s="128" t="n">
        <f aca="false">IF(A19=0,0,IF(K19=0,L19*Enter!G$27,K19*Enter!G$27))</f>
        <v>0</v>
      </c>
      <c r="R19" s="80" t="n">
        <f aca="false">IF(I19&gt;0,TRUE(),FALSE())</f>
        <v>0</v>
      </c>
      <c r="S19" s="155" t="n">
        <f aca="false">IF(R19=TRUE(),F19,E19)</f>
        <v>0</v>
      </c>
      <c r="T19" s="131" t="n">
        <f aca="false">IF(R19=TRUE(),G19*A19*10,100*A19)</f>
        <v>0</v>
      </c>
      <c r="U19" s="94" t="n">
        <v>13</v>
      </c>
      <c r="V19" s="132" t="n">
        <f aca="false">(A19*D19)*1000</f>
        <v>0</v>
      </c>
      <c r="W19" s="99"/>
      <c r="X19" s="133" t="n">
        <f aca="false">Volatility!AS19/Volatility!AS$29</f>
        <v>0</v>
      </c>
      <c r="Y19" s="134"/>
      <c r="Z19" s="156" t="n">
        <f aca="false">S19</f>
        <v>0</v>
      </c>
      <c r="AA19" s="94" t="n">
        <f aca="false">DAYS360(Enter!C15,Z19)</f>
        <v>0</v>
      </c>
      <c r="AB19" s="136" t="n">
        <f aca="false">IF(A19=0,0,AA19)</f>
        <v>0</v>
      </c>
      <c r="AC19" s="94" t="n">
        <f aca="false">X19*AB19</f>
        <v>0</v>
      </c>
      <c r="AD19" s="133" t="n">
        <f aca="false">IF(A19=0,0,AF19)</f>
        <v>0</v>
      </c>
      <c r="AE19" s="137" t="n">
        <f aca="false">BG19</f>
        <v>0</v>
      </c>
      <c r="AF19" s="137" t="n">
        <f aca="false">AE19*X19</f>
        <v>0</v>
      </c>
      <c r="AG19" s="80" t="n">
        <f aca="false">IF(A19=0,0,D19)</f>
        <v>0</v>
      </c>
      <c r="AH19" s="138" t="e">
        <f aca="false">D19/(J19/100)</f>
        <v>#DIV/0!</v>
      </c>
      <c r="AI19" s="133" t="n">
        <f aca="false">A19*J19</f>
        <v>0</v>
      </c>
      <c r="AJ19" s="94"/>
      <c r="AK19" s="94"/>
      <c r="AL19" s="94"/>
      <c r="AM19" s="139" t="n">
        <f aca="false">(J19*10)*A19</f>
        <v>0</v>
      </c>
      <c r="AN19" s="94"/>
      <c r="AO19" s="94"/>
      <c r="AP19" s="139" t="n">
        <f aca="false">((D19/360)*180)*1000</f>
        <v>0</v>
      </c>
      <c r="AQ19" s="140" t="n">
        <f aca="false">DAYS360(Enter!C15,E19)/180</f>
        <v>0</v>
      </c>
      <c r="AR19" s="140" t="n">
        <f aca="false">AQ19-INT(AQ19)</f>
        <v>0</v>
      </c>
      <c r="AS19" s="157" t="n">
        <f aca="false">IF(AR19=0,0,AP19-(AP19)*AR19)</f>
        <v>0</v>
      </c>
      <c r="AT19" s="142" t="n">
        <f aca="false">IF(DAYS360(Enter!B15,Enter!C15)&lt;180,0,AS19*A19)</f>
        <v>0</v>
      </c>
      <c r="AU19" s="131" t="n">
        <f aca="false">IF((DAYS360(Enter!B15,Enter!C15))&lt;180,(DAYS360(Enter!B15,Enter!C15))/180*AP19*A19,0)</f>
        <v>0</v>
      </c>
      <c r="AV19" s="140"/>
      <c r="AW19" s="140"/>
      <c r="AX19" s="94"/>
      <c r="AY19" s="133" t="n">
        <f aca="false">X19*D19</f>
        <v>0</v>
      </c>
      <c r="AZ19" s="94"/>
      <c r="BA19" s="94"/>
      <c r="BB19" s="94"/>
      <c r="BC19" s="143" t="n">
        <f aca="false">IF(A19=0,0,IF(J19=100,D19,YIELD(Enter!C15,E19,D19,J19,100,2,0)))</f>
        <v>0</v>
      </c>
      <c r="BD19" s="144" t="n">
        <f aca="false">IF(A19=0,100,IF(F19=0,100,YIELD(Enter!C15,F19,D19,J19,G19,2,0)))</f>
        <v>100</v>
      </c>
      <c r="BE19" s="144" t="n">
        <f aca="false">IF(A19=0,1000,IF(H19=0,1000,YIELD(Enter!C15,H19,D19,J19,100,2,0)))</f>
        <v>1000</v>
      </c>
      <c r="BF19" s="144"/>
      <c r="BG19" s="138" t="n">
        <f aca="false">IF(R19=TRUE(),BD19,MIN(BC19:BE19))</f>
        <v>0</v>
      </c>
      <c r="BH19" s="158" t="n">
        <f aca="false">IF(R19=TRUE(),F19,IF(J19=100,E19,IF(MIN(BC19:BE19)=BC19,E19,IF(MIN(BC19:BE19)=BD19,F19,H19))))</f>
        <v>0</v>
      </c>
      <c r="BI19" s="100"/>
    </row>
    <row r="20" customFormat="false" ht="15.75" hidden="false" customHeight="false" outlineLevel="0" collapsed="false">
      <c r="A20" s="148" t="n">
        <f aca="false">Enter!A16</f>
        <v>0</v>
      </c>
      <c r="B20" s="149" t="n">
        <f aca="false">Enter!D16</f>
        <v>0</v>
      </c>
      <c r="C20" s="150" t="n">
        <f aca="false">Enter!E16</f>
        <v>0</v>
      </c>
      <c r="D20" s="151" t="n">
        <f aca="false">Enter!F16</f>
        <v>0</v>
      </c>
      <c r="E20" s="38" t="n">
        <f aca="false">Enter!G16</f>
        <v>0</v>
      </c>
      <c r="F20" s="38" t="n">
        <f aca="false">Enter!H16</f>
        <v>0</v>
      </c>
      <c r="G20" s="152" t="n">
        <f aca="false">Enter!I16</f>
        <v>0</v>
      </c>
      <c r="H20" s="38" t="n">
        <f aca="false">Enter!J16</f>
        <v>0</v>
      </c>
      <c r="I20" s="153" t="n">
        <f aca="false">Enter!K16</f>
        <v>0</v>
      </c>
      <c r="J20" s="154" t="n">
        <f aca="false">Enter!L16</f>
        <v>0</v>
      </c>
      <c r="K20" s="128" t="n">
        <f aca="false">IF(J20=100,0,IF(BG20=BC20,0,BG20))</f>
        <v>0</v>
      </c>
      <c r="L20" s="128" t="n">
        <f aca="false">IF(A20=0,0,IF(R20=TRUE(),0,BC20))</f>
        <v>0</v>
      </c>
      <c r="M20" s="128" t="n">
        <f aca="false">IF(AG20=0,0,AH20)</f>
        <v>0</v>
      </c>
      <c r="N20" s="128" t="n">
        <f aca="false">IF(A20=0,0,IF(K20=0,L20*Enter!G$27,K20*Enter!G$27))</f>
        <v>0</v>
      </c>
      <c r="R20" s="80" t="n">
        <f aca="false">IF(I20&gt;0,TRUE(),FALSE())</f>
        <v>0</v>
      </c>
      <c r="S20" s="155" t="n">
        <f aca="false">IF(R20=TRUE(),F20,E20)</f>
        <v>0</v>
      </c>
      <c r="T20" s="131" t="n">
        <f aca="false">IF(R20=TRUE(),G20*A20*10,100*A20)</f>
        <v>0</v>
      </c>
      <c r="U20" s="94" t="n">
        <v>14</v>
      </c>
      <c r="V20" s="132" t="n">
        <f aca="false">(A20*D20)*1000</f>
        <v>0</v>
      </c>
      <c r="W20" s="99"/>
      <c r="X20" s="133" t="n">
        <f aca="false">Volatility!AS20/Volatility!AS$29</f>
        <v>0</v>
      </c>
      <c r="Y20" s="134"/>
      <c r="Z20" s="156" t="n">
        <f aca="false">S20</f>
        <v>0</v>
      </c>
      <c r="AA20" s="94" t="n">
        <f aca="false">DAYS360(Enter!C16,Z20)</f>
        <v>0</v>
      </c>
      <c r="AB20" s="136" t="n">
        <f aca="false">IF(A20=0,0,AA20)</f>
        <v>0</v>
      </c>
      <c r="AC20" s="94" t="n">
        <f aca="false">X20*AB20</f>
        <v>0</v>
      </c>
      <c r="AD20" s="133" t="n">
        <f aca="false">IF(A20=0,0,AF20)</f>
        <v>0</v>
      </c>
      <c r="AE20" s="137" t="n">
        <f aca="false">BG20</f>
        <v>0</v>
      </c>
      <c r="AF20" s="137" t="n">
        <f aca="false">AE20*X20</f>
        <v>0</v>
      </c>
      <c r="AG20" s="80" t="n">
        <f aca="false">IF(A20=0,0,D20)</f>
        <v>0</v>
      </c>
      <c r="AH20" s="138" t="e">
        <f aca="false">D20/(J20/100)</f>
        <v>#DIV/0!</v>
      </c>
      <c r="AI20" s="133" t="n">
        <f aca="false">A20*J20</f>
        <v>0</v>
      </c>
      <c r="AJ20" s="94"/>
      <c r="AK20" s="94"/>
      <c r="AL20" s="94"/>
      <c r="AM20" s="139" t="n">
        <f aca="false">(J20*10)*A20</f>
        <v>0</v>
      </c>
      <c r="AN20" s="94"/>
      <c r="AO20" s="94"/>
      <c r="AP20" s="139" t="n">
        <f aca="false">((D20/360)*180)*1000</f>
        <v>0</v>
      </c>
      <c r="AQ20" s="140" t="n">
        <f aca="false">DAYS360(Enter!C16,E20)/180</f>
        <v>0</v>
      </c>
      <c r="AR20" s="140" t="n">
        <f aca="false">AQ20-INT(AQ20)</f>
        <v>0</v>
      </c>
      <c r="AS20" s="157" t="n">
        <f aca="false">IF(AR20=0,0,AP20-(AP20)*AR20)</f>
        <v>0</v>
      </c>
      <c r="AT20" s="142" t="n">
        <f aca="false">IF(DAYS360(Enter!B16,Enter!C16)&lt;180,0,AS20*A20)</f>
        <v>0</v>
      </c>
      <c r="AU20" s="131" t="n">
        <f aca="false">IF((DAYS360(Enter!B16,Enter!C16))&lt;180,(DAYS360(Enter!B16,Enter!C16))/180*AP20*A20,0)</f>
        <v>0</v>
      </c>
      <c r="AV20" s="140"/>
      <c r="AW20" s="140"/>
      <c r="AX20" s="94"/>
      <c r="AY20" s="133" t="n">
        <f aca="false">X20*D20</f>
        <v>0</v>
      </c>
      <c r="AZ20" s="94"/>
      <c r="BA20" s="94"/>
      <c r="BB20" s="94"/>
      <c r="BC20" s="143" t="n">
        <f aca="false">IF(A20=0,0,IF(J20=100,D20,YIELD(Enter!C16,E20,D20,J20,100,2,0)))</f>
        <v>0</v>
      </c>
      <c r="BD20" s="144" t="n">
        <f aca="false">IF(A20=0,100,IF(F20=0,100,YIELD(Enter!C16,F20,D20,J20,G20,2,0)))</f>
        <v>100</v>
      </c>
      <c r="BE20" s="144" t="n">
        <f aca="false">IF(A20=0,1000,IF(H20=0,1000,YIELD(Enter!C16,H20,D20,J20,100,2,0)))</f>
        <v>1000</v>
      </c>
      <c r="BF20" s="144"/>
      <c r="BG20" s="138" t="n">
        <f aca="false">IF(R20=TRUE(),BD20,MIN(BC20:BE20))</f>
        <v>0</v>
      </c>
      <c r="BH20" s="158" t="n">
        <f aca="false">IF(R20=TRUE(),F20,IF(J20=100,E20,IF(MIN(BC20:BE20)=BC20,E20,IF(MIN(BC20:BE20)=BD20,F20,H20))))</f>
        <v>0</v>
      </c>
      <c r="BI20" s="100"/>
    </row>
    <row r="21" customFormat="false" ht="15.75" hidden="false" customHeight="false" outlineLevel="0" collapsed="false">
      <c r="A21" s="148" t="n">
        <f aca="false">Enter!A17</f>
        <v>0</v>
      </c>
      <c r="B21" s="149" t="n">
        <f aca="false">Enter!D17</f>
        <v>0</v>
      </c>
      <c r="C21" s="150" t="n">
        <f aca="false">Enter!E17</f>
        <v>0</v>
      </c>
      <c r="D21" s="151" t="n">
        <f aca="false">Enter!F17</f>
        <v>0</v>
      </c>
      <c r="E21" s="38" t="n">
        <f aca="false">Enter!G17</f>
        <v>0</v>
      </c>
      <c r="F21" s="38" t="n">
        <f aca="false">Enter!H17</f>
        <v>0</v>
      </c>
      <c r="G21" s="152" t="n">
        <f aca="false">Enter!I17</f>
        <v>0</v>
      </c>
      <c r="H21" s="38" t="n">
        <f aca="false">Enter!J17</f>
        <v>0</v>
      </c>
      <c r="I21" s="153" t="n">
        <f aca="false">Enter!K17</f>
        <v>0</v>
      </c>
      <c r="J21" s="154" t="n">
        <f aca="false">Enter!L17</f>
        <v>0</v>
      </c>
      <c r="K21" s="128" t="n">
        <f aca="false">IF(J21=100,0,IF(BG21=BC21,0,BG21))</f>
        <v>0</v>
      </c>
      <c r="L21" s="128" t="n">
        <f aca="false">IF(A21=0,0,IF(R21=TRUE(),0,BC21))</f>
        <v>0</v>
      </c>
      <c r="M21" s="128" t="n">
        <f aca="false">IF(AG21=0,0,AH21)</f>
        <v>0</v>
      </c>
      <c r="N21" s="128" t="n">
        <f aca="false">IF(A21=0,0,IF(K21=0,L21*Enter!G$27,K21*Enter!G$27))</f>
        <v>0</v>
      </c>
      <c r="R21" s="80" t="n">
        <f aca="false">IF(I21&gt;0,TRUE(),FALSE())</f>
        <v>0</v>
      </c>
      <c r="S21" s="155" t="n">
        <f aca="false">IF(R21=TRUE(),F21,E21)</f>
        <v>0</v>
      </c>
      <c r="T21" s="131" t="n">
        <f aca="false">IF(R21=TRUE(),G21*A21*10,100*A21)</f>
        <v>0</v>
      </c>
      <c r="U21" s="94" t="n">
        <v>15</v>
      </c>
      <c r="V21" s="132" t="n">
        <f aca="false">(A21*D21)*1000</f>
        <v>0</v>
      </c>
      <c r="W21" s="99"/>
      <c r="X21" s="133" t="n">
        <f aca="false">Volatility!AS21/Volatility!AS$29</f>
        <v>0</v>
      </c>
      <c r="Y21" s="134"/>
      <c r="Z21" s="156" t="n">
        <f aca="false">S21</f>
        <v>0</v>
      </c>
      <c r="AA21" s="94" t="n">
        <f aca="false">DAYS360(Enter!C17,Z21)</f>
        <v>0</v>
      </c>
      <c r="AB21" s="136" t="n">
        <f aca="false">IF(A21=0,0,AA21)</f>
        <v>0</v>
      </c>
      <c r="AC21" s="94" t="n">
        <f aca="false">X21*AB21</f>
        <v>0</v>
      </c>
      <c r="AD21" s="133" t="n">
        <f aca="false">IF(A21=0,0,AF21)</f>
        <v>0</v>
      </c>
      <c r="AE21" s="137" t="n">
        <f aca="false">BG21</f>
        <v>0</v>
      </c>
      <c r="AF21" s="137" t="n">
        <f aca="false">AE21*X21</f>
        <v>0</v>
      </c>
      <c r="AG21" s="80" t="n">
        <f aca="false">IF(A21=0,0,D21)</f>
        <v>0</v>
      </c>
      <c r="AH21" s="138" t="e">
        <f aca="false">D21/(J21/100)</f>
        <v>#DIV/0!</v>
      </c>
      <c r="AI21" s="133" t="n">
        <f aca="false">A21*J21</f>
        <v>0</v>
      </c>
      <c r="AJ21" s="94"/>
      <c r="AK21" s="94"/>
      <c r="AL21" s="94"/>
      <c r="AM21" s="139" t="n">
        <f aca="false">(J21*10)*A21</f>
        <v>0</v>
      </c>
      <c r="AN21" s="94"/>
      <c r="AO21" s="94"/>
      <c r="AP21" s="139" t="n">
        <f aca="false">((D21/360)*180)*1000</f>
        <v>0</v>
      </c>
      <c r="AQ21" s="140" t="n">
        <f aca="false">DAYS360(Enter!C17,E21)/180</f>
        <v>0</v>
      </c>
      <c r="AR21" s="140" t="n">
        <f aca="false">AQ21-INT(AQ21)</f>
        <v>0</v>
      </c>
      <c r="AS21" s="157" t="n">
        <f aca="false">IF(AR21=0,0,AP21-(AP21)*AR21)</f>
        <v>0</v>
      </c>
      <c r="AT21" s="142" t="n">
        <f aca="false">IF(DAYS360(Enter!B17,Enter!C17)&lt;180,0,AS21*A21)</f>
        <v>0</v>
      </c>
      <c r="AU21" s="131" t="n">
        <f aca="false">IF((DAYS360(Enter!B17,Enter!C17))&lt;180,(DAYS360(Enter!B17,Enter!C17))/180*AP21*A21,0)</f>
        <v>0</v>
      </c>
      <c r="AV21" s="140"/>
      <c r="AW21" s="140"/>
      <c r="AX21" s="94"/>
      <c r="AY21" s="133" t="n">
        <f aca="false">X21*D21</f>
        <v>0</v>
      </c>
      <c r="AZ21" s="94"/>
      <c r="BA21" s="94"/>
      <c r="BB21" s="94"/>
      <c r="BC21" s="143" t="n">
        <f aca="false">IF(A21=0,0,IF(J21=100,D21,YIELD(Enter!C17,E21,D21,J21,100,2,0)))</f>
        <v>0</v>
      </c>
      <c r="BD21" s="144" t="n">
        <f aca="false">IF(A21=0,100,IF(F21=0,100,YIELD(Enter!C17,F21,D21,J21,G21,2,0)))</f>
        <v>100</v>
      </c>
      <c r="BE21" s="144" t="n">
        <f aca="false">IF(A21=0,1000,IF(H21=0,1000,YIELD(Enter!C17,H21,D21,J21,100,2,0)))</f>
        <v>1000</v>
      </c>
      <c r="BF21" s="144"/>
      <c r="BG21" s="138" t="n">
        <f aca="false">IF(R21=TRUE(),BD21,MIN(BC21:BE21))</f>
        <v>0</v>
      </c>
      <c r="BH21" s="158" t="n">
        <f aca="false">IF(R21=TRUE(),F21,IF(J21=100,E21,IF(MIN(BC21:BE21)=BC21,E21,IF(MIN(BC21:BE21)=BD21,F21,H21))))</f>
        <v>0</v>
      </c>
      <c r="BI21" s="100"/>
    </row>
    <row r="22" customFormat="false" ht="15.75" hidden="false" customHeight="false" outlineLevel="0" collapsed="false">
      <c r="A22" s="148" t="n">
        <f aca="false">Enter!A18</f>
        <v>0</v>
      </c>
      <c r="B22" s="149" t="n">
        <f aca="false">Enter!D18</f>
        <v>0</v>
      </c>
      <c r="C22" s="150" t="n">
        <f aca="false">Enter!E18</f>
        <v>0</v>
      </c>
      <c r="D22" s="151" t="n">
        <f aca="false">Enter!F18</f>
        <v>0</v>
      </c>
      <c r="E22" s="38" t="n">
        <f aca="false">Enter!G18</f>
        <v>0</v>
      </c>
      <c r="F22" s="38" t="n">
        <f aca="false">Enter!H18</f>
        <v>0</v>
      </c>
      <c r="G22" s="152" t="n">
        <f aca="false">Enter!I18</f>
        <v>0</v>
      </c>
      <c r="H22" s="38" t="n">
        <f aca="false">Enter!J18</f>
        <v>0</v>
      </c>
      <c r="I22" s="153" t="n">
        <f aca="false">Enter!K18</f>
        <v>0</v>
      </c>
      <c r="J22" s="154" t="n">
        <f aca="false">Enter!L18</f>
        <v>0</v>
      </c>
      <c r="K22" s="128" t="n">
        <f aca="false">IF(J22=100,0,IF(BG22=BC22,0,BG22))</f>
        <v>0</v>
      </c>
      <c r="L22" s="128" t="n">
        <f aca="false">IF(A22=0,0,IF(R22=TRUE(),0,BC22))</f>
        <v>0</v>
      </c>
      <c r="M22" s="128" t="n">
        <f aca="false">IF(AG22=0,0,AH22)</f>
        <v>0</v>
      </c>
      <c r="N22" s="128" t="n">
        <f aca="false">IF(A22=0,0,IF(K22=0,L22*Enter!G$27,K22*Enter!G$27))</f>
        <v>0</v>
      </c>
      <c r="R22" s="80" t="n">
        <f aca="false">IF(I22&gt;0,TRUE(),FALSE())</f>
        <v>0</v>
      </c>
      <c r="S22" s="155" t="n">
        <f aca="false">IF(R22=TRUE(),F22,E22)</f>
        <v>0</v>
      </c>
      <c r="T22" s="131" t="n">
        <f aca="false">IF(R22=TRUE(),G22*A22*10,100*A22)</f>
        <v>0</v>
      </c>
      <c r="U22" s="94" t="n">
        <v>16</v>
      </c>
      <c r="V22" s="132" t="n">
        <f aca="false">(A22*D22)*1000</f>
        <v>0</v>
      </c>
      <c r="W22" s="99"/>
      <c r="X22" s="133" t="n">
        <f aca="false">Volatility!AS22/Volatility!AS$29</f>
        <v>0</v>
      </c>
      <c r="Y22" s="134"/>
      <c r="Z22" s="156" t="n">
        <f aca="false">S22</f>
        <v>0</v>
      </c>
      <c r="AA22" s="94" t="n">
        <f aca="false">DAYS360(Enter!C18,Z22)</f>
        <v>0</v>
      </c>
      <c r="AB22" s="136" t="n">
        <f aca="false">IF(A22=0,0,AA22)</f>
        <v>0</v>
      </c>
      <c r="AC22" s="94" t="n">
        <f aca="false">X22*AB22</f>
        <v>0</v>
      </c>
      <c r="AD22" s="133" t="n">
        <f aca="false">IF(A22=0,0,AF22)</f>
        <v>0</v>
      </c>
      <c r="AE22" s="137" t="n">
        <f aca="false">BG22</f>
        <v>0</v>
      </c>
      <c r="AF22" s="137" t="n">
        <f aca="false">AE22*X22</f>
        <v>0</v>
      </c>
      <c r="AG22" s="80" t="n">
        <f aca="false">IF(A22=0,0,D22)</f>
        <v>0</v>
      </c>
      <c r="AH22" s="138" t="e">
        <f aca="false">D22/(J22/100)</f>
        <v>#DIV/0!</v>
      </c>
      <c r="AI22" s="133" t="n">
        <f aca="false">A22*J22</f>
        <v>0</v>
      </c>
      <c r="AJ22" s="94"/>
      <c r="AK22" s="94"/>
      <c r="AL22" s="94"/>
      <c r="AM22" s="139" t="n">
        <f aca="false">(J22*10)*A22</f>
        <v>0</v>
      </c>
      <c r="AN22" s="94"/>
      <c r="AO22" s="94"/>
      <c r="AP22" s="139" t="n">
        <f aca="false">((D22/360)*180)*1000</f>
        <v>0</v>
      </c>
      <c r="AQ22" s="140" t="n">
        <f aca="false">DAYS360(Enter!C18,E22)/180</f>
        <v>0</v>
      </c>
      <c r="AR22" s="140" t="n">
        <f aca="false">AQ22-INT(AQ22)</f>
        <v>0</v>
      </c>
      <c r="AS22" s="157" t="n">
        <f aca="false">IF(AR22=0,0,AP22-(AP22)*AR22)</f>
        <v>0</v>
      </c>
      <c r="AT22" s="142" t="n">
        <f aca="false">IF(DAYS360(Enter!B18,Enter!C18)&lt;180,0,AS22*A22)</f>
        <v>0</v>
      </c>
      <c r="AU22" s="131" t="n">
        <f aca="false">IF((DAYS360(Enter!B18,Enter!C18))&lt;180,(DAYS360(Enter!B18,Enter!C18))/180*AP22*A22,0)</f>
        <v>0</v>
      </c>
      <c r="AV22" s="140"/>
      <c r="AW22" s="140"/>
      <c r="AX22" s="94"/>
      <c r="AY22" s="133" t="n">
        <f aca="false">X22*D22</f>
        <v>0</v>
      </c>
      <c r="AZ22" s="94"/>
      <c r="BA22" s="94"/>
      <c r="BB22" s="94"/>
      <c r="BC22" s="143" t="n">
        <f aca="false">IF(A22=0,0,IF(J22=100,D22,YIELD(Enter!C18,E22,D22,J22,100,2,0)))</f>
        <v>0</v>
      </c>
      <c r="BD22" s="144" t="n">
        <f aca="false">IF(A22=0,100,IF(F22=0,100,YIELD(Enter!C18,F22,D22,J22,G22,2,0)))</f>
        <v>100</v>
      </c>
      <c r="BE22" s="144" t="n">
        <f aca="false">IF(A22=0,1000,IF(H22=0,1000,YIELD(Enter!C18,H22,D22,J22,100,2,0)))</f>
        <v>1000</v>
      </c>
      <c r="BF22" s="144"/>
      <c r="BG22" s="138" t="n">
        <f aca="false">IF(R22=TRUE(),BD22,MIN(BC22:BE22))</f>
        <v>0</v>
      </c>
      <c r="BH22" s="158" t="n">
        <f aca="false">IF(R22=TRUE(),F22,IF(J22=100,E22,IF(MIN(BC22:BE22)=BC22,E22,IF(MIN(BC22:BE22)=BD22,F22,H22))))</f>
        <v>0</v>
      </c>
      <c r="BI22" s="100"/>
    </row>
    <row r="23" customFormat="false" ht="15.75" hidden="false" customHeight="false" outlineLevel="0" collapsed="false">
      <c r="A23" s="148" t="n">
        <f aca="false">Enter!A19</f>
        <v>0</v>
      </c>
      <c r="B23" s="149" t="n">
        <f aca="false">Enter!D19</f>
        <v>0</v>
      </c>
      <c r="C23" s="150" t="n">
        <f aca="false">Enter!E19</f>
        <v>0</v>
      </c>
      <c r="D23" s="151" t="n">
        <f aca="false">Enter!F19</f>
        <v>0</v>
      </c>
      <c r="E23" s="38" t="n">
        <f aca="false">Enter!G19</f>
        <v>0</v>
      </c>
      <c r="F23" s="38" t="n">
        <f aca="false">Enter!H19</f>
        <v>0</v>
      </c>
      <c r="G23" s="152" t="n">
        <f aca="false">Enter!I19</f>
        <v>0</v>
      </c>
      <c r="H23" s="38" t="n">
        <f aca="false">Enter!J19</f>
        <v>0</v>
      </c>
      <c r="I23" s="153" t="n">
        <f aca="false">Enter!K19</f>
        <v>0</v>
      </c>
      <c r="J23" s="154" t="n">
        <f aca="false">Enter!L19</f>
        <v>0</v>
      </c>
      <c r="K23" s="128" t="n">
        <f aca="false">IF(J23=100,0,IF(BG23=BC23,0,BG23))</f>
        <v>0</v>
      </c>
      <c r="L23" s="128" t="n">
        <f aca="false">IF(A23=0,0,IF(R23=TRUE(),0,BC23))</f>
        <v>0</v>
      </c>
      <c r="M23" s="128" t="n">
        <f aca="false">IF(AG23=0,0,AH23)</f>
        <v>0</v>
      </c>
      <c r="N23" s="128" t="n">
        <f aca="false">IF(A23=0,0,IF(K23=0,L23*Enter!G$27,K23*Enter!G$27))</f>
        <v>0</v>
      </c>
      <c r="R23" s="80" t="n">
        <f aca="false">IF(I23&gt;0,TRUE(),FALSE())</f>
        <v>0</v>
      </c>
      <c r="S23" s="155" t="n">
        <f aca="false">IF(R23=TRUE(),F23,E23)</f>
        <v>0</v>
      </c>
      <c r="T23" s="131" t="n">
        <f aca="false">IF(R23=TRUE(),G23*A23*10,100*A23)</f>
        <v>0</v>
      </c>
      <c r="U23" s="94" t="n">
        <v>17</v>
      </c>
      <c r="V23" s="132" t="n">
        <f aca="false">(A23*D23)*1000</f>
        <v>0</v>
      </c>
      <c r="W23" s="99"/>
      <c r="X23" s="133" t="n">
        <f aca="false">Volatility!AS23/Volatility!AS$29</f>
        <v>0</v>
      </c>
      <c r="Y23" s="134"/>
      <c r="Z23" s="156" t="n">
        <f aca="false">S23</f>
        <v>0</v>
      </c>
      <c r="AA23" s="94" t="n">
        <f aca="false">DAYS360(Enter!C19,Z23)</f>
        <v>0</v>
      </c>
      <c r="AB23" s="136" t="n">
        <f aca="false">IF(A23=0,0,AA23)</f>
        <v>0</v>
      </c>
      <c r="AC23" s="94" t="n">
        <f aca="false">X23*AB23</f>
        <v>0</v>
      </c>
      <c r="AD23" s="133" t="n">
        <f aca="false">IF(A23=0,0,AF23)</f>
        <v>0</v>
      </c>
      <c r="AE23" s="137" t="n">
        <f aca="false">BG23</f>
        <v>0</v>
      </c>
      <c r="AF23" s="137" t="n">
        <f aca="false">AE23*X23</f>
        <v>0</v>
      </c>
      <c r="AG23" s="80" t="n">
        <f aca="false">IF(A23=0,0,D23)</f>
        <v>0</v>
      </c>
      <c r="AH23" s="138" t="e">
        <f aca="false">D23/(J23/100)</f>
        <v>#DIV/0!</v>
      </c>
      <c r="AI23" s="133" t="n">
        <f aca="false">A23*J23</f>
        <v>0</v>
      </c>
      <c r="AJ23" s="94"/>
      <c r="AK23" s="94"/>
      <c r="AL23" s="94"/>
      <c r="AM23" s="139" t="n">
        <f aca="false">(J23*10)*A23</f>
        <v>0</v>
      </c>
      <c r="AN23" s="94"/>
      <c r="AO23" s="94"/>
      <c r="AP23" s="139" t="n">
        <f aca="false">((D23/360)*180)*1000</f>
        <v>0</v>
      </c>
      <c r="AQ23" s="140" t="n">
        <f aca="false">DAYS360(Enter!C19,E23)/180</f>
        <v>0</v>
      </c>
      <c r="AR23" s="140" t="n">
        <f aca="false">AQ23-INT(AQ23)</f>
        <v>0</v>
      </c>
      <c r="AS23" s="157" t="n">
        <f aca="false">IF(AR23=0,0,AP23-(AP23)*AR23)</f>
        <v>0</v>
      </c>
      <c r="AT23" s="142" t="n">
        <f aca="false">IF(DAYS360(Enter!B19,Enter!C19)&lt;180,0,AS23*A23)</f>
        <v>0</v>
      </c>
      <c r="AU23" s="131" t="n">
        <f aca="false">IF((DAYS360(Enter!B19,Enter!C19))&lt;180,(DAYS360(Enter!B19,Enter!C19))/180*AP23*A23,0)</f>
        <v>0</v>
      </c>
      <c r="AV23" s="140"/>
      <c r="AW23" s="140"/>
      <c r="AX23" s="94"/>
      <c r="AY23" s="133" t="n">
        <f aca="false">X23*D23</f>
        <v>0</v>
      </c>
      <c r="AZ23" s="94"/>
      <c r="BA23" s="94"/>
      <c r="BB23" s="94"/>
      <c r="BC23" s="143" t="n">
        <f aca="false">IF(A23=0,0,IF(J23=100,D23,YIELD(Enter!C19,E23,D23,J23,100,2,0)))</f>
        <v>0</v>
      </c>
      <c r="BD23" s="144" t="n">
        <f aca="false">IF(A23=0,100,IF(F23=0,100,YIELD(Enter!C19,F23,D23,J23,G23,2,0)))</f>
        <v>100</v>
      </c>
      <c r="BE23" s="144" t="n">
        <f aca="false">IF(A23=0,1000,IF(H23=0,1000,YIELD(Enter!C19,H23,D23,J23,100,2,0)))</f>
        <v>1000</v>
      </c>
      <c r="BF23" s="144"/>
      <c r="BG23" s="138" t="n">
        <f aca="false">IF(R23=TRUE(),BD23,MIN(BC23:BE23))</f>
        <v>0</v>
      </c>
      <c r="BH23" s="158" t="n">
        <f aca="false">IF(R23=TRUE(),F23,IF(J23=100,E23,IF(MIN(BC23:BE23)=BC23,E23,IF(MIN(BC23:BE23)=BD23,F23,H23))))</f>
        <v>0</v>
      </c>
      <c r="BI23" s="100"/>
    </row>
    <row r="24" customFormat="false" ht="15.75" hidden="false" customHeight="false" outlineLevel="0" collapsed="false">
      <c r="A24" s="148" t="n">
        <f aca="false">Enter!A20</f>
        <v>0</v>
      </c>
      <c r="B24" s="149" t="n">
        <f aca="false">Enter!D20</f>
        <v>0</v>
      </c>
      <c r="C24" s="150" t="n">
        <f aca="false">Enter!E20</f>
        <v>0</v>
      </c>
      <c r="D24" s="151" t="n">
        <f aca="false">Enter!F20</f>
        <v>0</v>
      </c>
      <c r="E24" s="38" t="n">
        <f aca="false">Enter!G20</f>
        <v>0</v>
      </c>
      <c r="F24" s="38" t="n">
        <f aca="false">Enter!H20</f>
        <v>0</v>
      </c>
      <c r="G24" s="152" t="n">
        <f aca="false">Enter!I20</f>
        <v>0</v>
      </c>
      <c r="H24" s="38" t="n">
        <f aca="false">Enter!J20</f>
        <v>0</v>
      </c>
      <c r="I24" s="153" t="n">
        <f aca="false">Enter!K20</f>
        <v>0</v>
      </c>
      <c r="J24" s="154" t="n">
        <f aca="false">Enter!L20</f>
        <v>0</v>
      </c>
      <c r="K24" s="128" t="n">
        <f aca="false">IF(J24=100,0,IF(BG24=BC24,0,BG24))</f>
        <v>0</v>
      </c>
      <c r="L24" s="128" t="n">
        <f aca="false">IF(A24=0,0,IF(R24=TRUE(),0,BC24))</f>
        <v>0</v>
      </c>
      <c r="M24" s="128" t="n">
        <f aca="false">IF(AG24=0,0,AH24)</f>
        <v>0</v>
      </c>
      <c r="N24" s="128" t="n">
        <f aca="false">IF(A24=0,0,IF(K24=0,L24*Enter!G$27,K24*Enter!G$27))</f>
        <v>0</v>
      </c>
      <c r="R24" s="80" t="n">
        <f aca="false">IF(I24&gt;0,TRUE(),FALSE())</f>
        <v>0</v>
      </c>
      <c r="S24" s="155" t="n">
        <f aca="false">IF(R24=TRUE(),F24,E24)</f>
        <v>0</v>
      </c>
      <c r="T24" s="131" t="n">
        <f aca="false">IF(R24=TRUE(),G24*A24*10,100*A24)</f>
        <v>0</v>
      </c>
      <c r="U24" s="94" t="n">
        <v>18</v>
      </c>
      <c r="V24" s="132" t="n">
        <f aca="false">(A24*D24)*1000</f>
        <v>0</v>
      </c>
      <c r="W24" s="99"/>
      <c r="X24" s="133" t="n">
        <f aca="false">Volatility!AS24/Volatility!AS$29</f>
        <v>0</v>
      </c>
      <c r="Y24" s="134"/>
      <c r="Z24" s="156" t="n">
        <f aca="false">S24</f>
        <v>0</v>
      </c>
      <c r="AA24" s="94" t="n">
        <f aca="false">DAYS360(Enter!C20,Z24)</f>
        <v>0</v>
      </c>
      <c r="AB24" s="136" t="n">
        <f aca="false">IF(A24=0,0,AA24)</f>
        <v>0</v>
      </c>
      <c r="AC24" s="94" t="n">
        <f aca="false">X24*AB24</f>
        <v>0</v>
      </c>
      <c r="AD24" s="133" t="n">
        <f aca="false">IF(A24=0,0,AF24)</f>
        <v>0</v>
      </c>
      <c r="AE24" s="137" t="n">
        <f aca="false">BG24</f>
        <v>0</v>
      </c>
      <c r="AF24" s="137" t="n">
        <f aca="false">AE24*X24</f>
        <v>0</v>
      </c>
      <c r="AG24" s="80" t="n">
        <f aca="false">IF(A24=0,0,D24)</f>
        <v>0</v>
      </c>
      <c r="AH24" s="138" t="e">
        <f aca="false">D24/(J24/100)</f>
        <v>#DIV/0!</v>
      </c>
      <c r="AI24" s="133" t="n">
        <f aca="false">A24*J24</f>
        <v>0</v>
      </c>
      <c r="AJ24" s="94"/>
      <c r="AK24" s="94"/>
      <c r="AL24" s="94"/>
      <c r="AM24" s="139" t="n">
        <f aca="false">(J24*10)*A24</f>
        <v>0</v>
      </c>
      <c r="AN24" s="94"/>
      <c r="AO24" s="94"/>
      <c r="AP24" s="139" t="n">
        <f aca="false">((D24/360)*180)*1000</f>
        <v>0</v>
      </c>
      <c r="AQ24" s="140" t="n">
        <f aca="false">DAYS360(Enter!C20,E24)/180</f>
        <v>0</v>
      </c>
      <c r="AR24" s="140" t="n">
        <f aca="false">AQ24-INT(AQ24)</f>
        <v>0</v>
      </c>
      <c r="AS24" s="157" t="n">
        <f aca="false">IF(AR24=0,0,AP24-(AP24)*AR24)</f>
        <v>0</v>
      </c>
      <c r="AT24" s="142" t="n">
        <f aca="false">IF(DAYS360(Enter!B20,Enter!C20)&lt;180,0,AS24*A24)</f>
        <v>0</v>
      </c>
      <c r="AU24" s="131" t="n">
        <f aca="false">IF((DAYS360(Enter!B20,Enter!C20))&lt;180,(DAYS360(Enter!B20,Enter!C20))/180*AP24*A24,0)</f>
        <v>0</v>
      </c>
      <c r="AV24" s="140"/>
      <c r="AW24" s="140"/>
      <c r="AX24" s="94"/>
      <c r="AY24" s="133" t="n">
        <f aca="false">X24*D24</f>
        <v>0</v>
      </c>
      <c r="AZ24" s="94"/>
      <c r="BA24" s="94"/>
      <c r="BB24" s="94"/>
      <c r="BC24" s="143" t="n">
        <f aca="false">IF(A24=0,0,IF(J24=100,D24,YIELD(Enter!C20,E24,D24,J24,100,2,0)))</f>
        <v>0</v>
      </c>
      <c r="BD24" s="144" t="n">
        <f aca="false">IF(A24=0,100,IF(F24=0,100,YIELD(Enter!C20,F24,D24,J24,G24,2,0)))</f>
        <v>100</v>
      </c>
      <c r="BE24" s="144" t="n">
        <f aca="false">IF(A24=0,1000,IF(H24=0,1000,YIELD(Enter!C20,H24,D24,J24,100,2,0)))</f>
        <v>1000</v>
      </c>
      <c r="BF24" s="144"/>
      <c r="BG24" s="138" t="n">
        <f aca="false">IF(R24=TRUE(),BD24,MIN(BC24:BE24))</f>
        <v>0</v>
      </c>
      <c r="BH24" s="158" t="n">
        <f aca="false">IF(R24=TRUE(),F24,IF(J24=100,E24,IF(MIN(BC24:BE24)=BC24,E24,IF(MIN(BC24:BE24)=BD24,F24,H24))))</f>
        <v>0</v>
      </c>
      <c r="BI24" s="100"/>
    </row>
    <row r="25" customFormat="false" ht="15.75" hidden="false" customHeight="false" outlineLevel="0" collapsed="false">
      <c r="A25" s="148" t="n">
        <f aca="false">Enter!A21</f>
        <v>0</v>
      </c>
      <c r="B25" s="149" t="n">
        <f aca="false">Enter!D21</f>
        <v>0</v>
      </c>
      <c r="C25" s="150" t="n">
        <f aca="false">Enter!E21</f>
        <v>0</v>
      </c>
      <c r="D25" s="151" t="n">
        <f aca="false">Enter!F21</f>
        <v>0</v>
      </c>
      <c r="E25" s="38" t="n">
        <f aca="false">Enter!G21</f>
        <v>0</v>
      </c>
      <c r="F25" s="38" t="n">
        <f aca="false">Enter!H21</f>
        <v>0</v>
      </c>
      <c r="G25" s="152" t="n">
        <f aca="false">Enter!I21</f>
        <v>0</v>
      </c>
      <c r="H25" s="38" t="n">
        <f aca="false">Enter!J21</f>
        <v>0</v>
      </c>
      <c r="I25" s="153" t="n">
        <f aca="false">Enter!K21</f>
        <v>0</v>
      </c>
      <c r="J25" s="154" t="n">
        <f aca="false">Enter!L21</f>
        <v>0</v>
      </c>
      <c r="K25" s="128" t="n">
        <f aca="false">IF(J25=100,0,IF(BG25=BC25,0,BG25))</f>
        <v>0</v>
      </c>
      <c r="L25" s="128" t="n">
        <f aca="false">IF(A25=0,0,IF(R25=TRUE(),0,BC25))</f>
        <v>0</v>
      </c>
      <c r="M25" s="128" t="n">
        <f aca="false">IF(AG25=0,0,AH25)</f>
        <v>0</v>
      </c>
      <c r="N25" s="128" t="n">
        <f aca="false">IF(A25=0,0,IF(K25=0,L25*Enter!G$27,K25*Enter!G$27))</f>
        <v>0</v>
      </c>
      <c r="R25" s="80" t="n">
        <f aca="false">IF(I25&gt;0,TRUE(),FALSE())</f>
        <v>0</v>
      </c>
      <c r="S25" s="155" t="n">
        <f aca="false">IF(R25=TRUE(),F25,E25)</f>
        <v>0</v>
      </c>
      <c r="T25" s="131" t="n">
        <f aca="false">IF(R25=TRUE(),G25*A25*10,100*A25)</f>
        <v>0</v>
      </c>
      <c r="U25" s="94" t="n">
        <v>32</v>
      </c>
      <c r="V25" s="132" t="n">
        <f aca="false">(A25*D25)*1000</f>
        <v>0</v>
      </c>
      <c r="W25" s="99"/>
      <c r="X25" s="133" t="n">
        <f aca="false">Volatility!AS25/Volatility!AS$29</f>
        <v>0</v>
      </c>
      <c r="Y25" s="134"/>
      <c r="Z25" s="156" t="n">
        <f aca="false">S25</f>
        <v>0</v>
      </c>
      <c r="AA25" s="94" t="n">
        <f aca="false">DAYS360(Enter!C21,Z25)</f>
        <v>0</v>
      </c>
      <c r="AB25" s="136" t="n">
        <f aca="false">IF(A25=0,0,AA25)</f>
        <v>0</v>
      </c>
      <c r="AC25" s="94" t="n">
        <f aca="false">X25*AB25</f>
        <v>0</v>
      </c>
      <c r="AD25" s="133" t="n">
        <f aca="false">IF(A25=0,0,AF25)</f>
        <v>0</v>
      </c>
      <c r="AE25" s="137" t="n">
        <f aca="false">BG25</f>
        <v>0</v>
      </c>
      <c r="AF25" s="137" t="n">
        <f aca="false">AE25*X25</f>
        <v>0</v>
      </c>
      <c r="AG25" s="80" t="n">
        <f aca="false">IF(A25=0,0,D25)</f>
        <v>0</v>
      </c>
      <c r="AH25" s="138" t="e">
        <f aca="false">D25/(J25/100)</f>
        <v>#DIV/0!</v>
      </c>
      <c r="AI25" s="133" t="n">
        <f aca="false">A25*J25</f>
        <v>0</v>
      </c>
      <c r="AJ25" s="94"/>
      <c r="AK25" s="94"/>
      <c r="AL25" s="94"/>
      <c r="AM25" s="139" t="n">
        <f aca="false">(J25*10)*A25</f>
        <v>0</v>
      </c>
      <c r="AN25" s="94"/>
      <c r="AO25" s="94"/>
      <c r="AP25" s="139" t="n">
        <f aca="false">((D25/360)*180)*1000</f>
        <v>0</v>
      </c>
      <c r="AQ25" s="140" t="n">
        <f aca="false">DAYS360(Enter!C21,E25)/180</f>
        <v>0</v>
      </c>
      <c r="AR25" s="140" t="n">
        <f aca="false">AQ25-INT(AQ25)</f>
        <v>0</v>
      </c>
      <c r="AS25" s="157" t="n">
        <f aca="false">IF(AR25=0,0,AP25-(AP25)*AR25)</f>
        <v>0</v>
      </c>
      <c r="AT25" s="142" t="n">
        <f aca="false">IF(DAYS360(Enter!B21,Enter!C21)&lt;180,0,AS25*A25)</f>
        <v>0</v>
      </c>
      <c r="AU25" s="131" t="n">
        <f aca="false">IF((DAYS360(Enter!B21,Enter!C21))&lt;180,(DAYS360(Enter!B21,Enter!C21))/180*AP25*A25,0)</f>
        <v>0</v>
      </c>
      <c r="AV25" s="140"/>
      <c r="AW25" s="140"/>
      <c r="AX25" s="94"/>
      <c r="AY25" s="133" t="n">
        <f aca="false">X25*D25</f>
        <v>0</v>
      </c>
      <c r="AZ25" s="94"/>
      <c r="BA25" s="94"/>
      <c r="BB25" s="94"/>
      <c r="BC25" s="143" t="n">
        <f aca="false">IF(A25=0,0,IF(J25=100,D25,YIELD(Enter!C21,E25,D25,J25,100,2,0)))</f>
        <v>0</v>
      </c>
      <c r="BD25" s="144" t="n">
        <f aca="false">IF(A25=0,100,IF(F25=0,100,YIELD(Enter!C21,F25,D25,J25,G25,2,0)))</f>
        <v>100</v>
      </c>
      <c r="BE25" s="144" t="n">
        <f aca="false">IF(A25=0,1000,IF(H25=0,1000,YIELD(Enter!C21,H25,D25,J25,100,2,0)))</f>
        <v>1000</v>
      </c>
      <c r="BF25" s="144"/>
      <c r="BG25" s="138" t="n">
        <f aca="false">IF(R25=TRUE(),BD25,MIN(BC25:BE25))</f>
        <v>0</v>
      </c>
      <c r="BH25" s="158" t="n">
        <f aca="false">IF(R25=TRUE(),F25,IF(J25=100,E25,IF(MIN(BC25:BE25)=BC25,E25,IF(MIN(BC25:BE25)=BD25,F25,H25))))</f>
        <v>0</v>
      </c>
      <c r="BI25" s="100"/>
    </row>
    <row r="26" customFormat="false" ht="15.75" hidden="false" customHeight="false" outlineLevel="0" collapsed="false">
      <c r="A26" s="148" t="n">
        <f aca="false">Enter!A22</f>
        <v>0</v>
      </c>
      <c r="B26" s="149" t="n">
        <f aca="false">Enter!D22</f>
        <v>0</v>
      </c>
      <c r="C26" s="150" t="n">
        <f aca="false">Enter!E22</f>
        <v>0</v>
      </c>
      <c r="D26" s="151" t="n">
        <f aca="false">Enter!F22</f>
        <v>0</v>
      </c>
      <c r="E26" s="38" t="n">
        <f aca="false">Enter!G22</f>
        <v>0</v>
      </c>
      <c r="F26" s="38" t="n">
        <f aca="false">Enter!H22</f>
        <v>0</v>
      </c>
      <c r="G26" s="152" t="n">
        <f aca="false">Enter!I22</f>
        <v>0</v>
      </c>
      <c r="H26" s="38" t="n">
        <f aca="false">Enter!J22</f>
        <v>0</v>
      </c>
      <c r="I26" s="153" t="n">
        <f aca="false">Enter!K22</f>
        <v>0</v>
      </c>
      <c r="J26" s="154" t="n">
        <f aca="false">Enter!L22</f>
        <v>0</v>
      </c>
      <c r="K26" s="128" t="n">
        <f aca="false">IF(J26=100,0,IF(BG26=BC26,0,BG26))</f>
        <v>0</v>
      </c>
      <c r="L26" s="128" t="n">
        <f aca="false">IF(A26=0,0,IF(R26=TRUE(),0,BC26))</f>
        <v>0</v>
      </c>
      <c r="M26" s="128" t="n">
        <f aca="false">IF(AG26=0,0,AH26)</f>
        <v>0</v>
      </c>
      <c r="N26" s="128" t="n">
        <f aca="false">IF(A26=0,0,IF(K26=0,L26*Enter!G$27,K26*Enter!G$27))</f>
        <v>0</v>
      </c>
      <c r="R26" s="80" t="n">
        <f aca="false">IF(I26&gt;0,TRUE(),FALSE())</f>
        <v>0</v>
      </c>
      <c r="S26" s="155" t="n">
        <f aca="false">IF(R26=TRUE(),F26,E26)</f>
        <v>0</v>
      </c>
      <c r="T26" s="131" t="n">
        <f aca="false">IF(R26=TRUE(),G26*A26*10,100*A26)</f>
        <v>0</v>
      </c>
      <c r="U26" s="94" t="n">
        <v>33</v>
      </c>
      <c r="V26" s="132" t="n">
        <f aca="false">(A26*D26)*1000</f>
        <v>0</v>
      </c>
      <c r="W26" s="99"/>
      <c r="X26" s="133" t="n">
        <f aca="false">Volatility!AS26/Volatility!AS$29</f>
        <v>0</v>
      </c>
      <c r="Y26" s="134"/>
      <c r="Z26" s="156" t="n">
        <f aca="false">S26</f>
        <v>0</v>
      </c>
      <c r="AA26" s="94" t="n">
        <f aca="false">DAYS360(Enter!C22,Z26)</f>
        <v>0</v>
      </c>
      <c r="AB26" s="136" t="n">
        <f aca="false">IF(A26=0,0,AA26)</f>
        <v>0</v>
      </c>
      <c r="AC26" s="94" t="n">
        <f aca="false">X26*AB26</f>
        <v>0</v>
      </c>
      <c r="AD26" s="133" t="n">
        <f aca="false">IF(A26=0,0,AF26)</f>
        <v>0</v>
      </c>
      <c r="AE26" s="137" t="n">
        <f aca="false">BG26</f>
        <v>0</v>
      </c>
      <c r="AF26" s="137" t="n">
        <f aca="false">AE26*X26</f>
        <v>0</v>
      </c>
      <c r="AG26" s="80" t="n">
        <f aca="false">IF(A26=0,0,D26)</f>
        <v>0</v>
      </c>
      <c r="AH26" s="138" t="e">
        <f aca="false">D26/(J26/100)</f>
        <v>#DIV/0!</v>
      </c>
      <c r="AI26" s="133" t="n">
        <f aca="false">A26*J26</f>
        <v>0</v>
      </c>
      <c r="AJ26" s="94"/>
      <c r="AK26" s="94"/>
      <c r="AL26" s="94"/>
      <c r="AM26" s="139" t="n">
        <f aca="false">(J26*10)*A26</f>
        <v>0</v>
      </c>
      <c r="AN26" s="94"/>
      <c r="AO26" s="94"/>
      <c r="AP26" s="139" t="n">
        <f aca="false">((D26/360)*180)*1000</f>
        <v>0</v>
      </c>
      <c r="AQ26" s="140" t="n">
        <f aca="false">DAYS360(Enter!C22,E26)/180</f>
        <v>0</v>
      </c>
      <c r="AR26" s="140" t="n">
        <f aca="false">AQ26-INT(AQ26)</f>
        <v>0</v>
      </c>
      <c r="AS26" s="157" t="n">
        <f aca="false">IF(AR26=0,0,AP26-(AP26)*AR26)</f>
        <v>0</v>
      </c>
      <c r="AT26" s="142" t="n">
        <f aca="false">IF(DAYS360(Enter!B22,Enter!C22)&lt;180,0,AS26*A26)</f>
        <v>0</v>
      </c>
      <c r="AU26" s="131" t="n">
        <f aca="false">IF((DAYS360(Enter!B22,Enter!C22))&lt;180,(DAYS360(Enter!B22,Enter!C22))/180*AP26*A26,0)</f>
        <v>0</v>
      </c>
      <c r="AV26" s="140"/>
      <c r="AW26" s="140"/>
      <c r="AX26" s="94"/>
      <c r="AY26" s="133" t="n">
        <f aca="false">X26*D26</f>
        <v>0</v>
      </c>
      <c r="AZ26" s="94"/>
      <c r="BA26" s="94"/>
      <c r="BB26" s="94"/>
      <c r="BC26" s="143" t="n">
        <f aca="false">IF(A26=0,0,IF(J26=100,D26,YIELD(Enter!C22,E26,D26,J26,100,2,0)))</f>
        <v>0</v>
      </c>
      <c r="BD26" s="144" t="n">
        <f aca="false">IF(A26=0,100,IF(F26=0,100,YIELD(Enter!C22,F26,D26,J26,G26,2,0)))</f>
        <v>100</v>
      </c>
      <c r="BE26" s="144" t="n">
        <f aca="false">IF(A26=0,1000,IF(H26=0,1000,YIELD(Enter!C22,H26,D26,J26,100,2,0)))</f>
        <v>1000</v>
      </c>
      <c r="BF26" s="144"/>
      <c r="BG26" s="138" t="n">
        <f aca="false">IF(R26=TRUE(),BD26,MIN(BC26:BE26))</f>
        <v>0</v>
      </c>
      <c r="BH26" s="158" t="n">
        <f aca="false">IF(R26=TRUE(),F26,IF(J26=100,E26,IF(MIN(BC26:BE26)=BC26,E26,IF(MIN(BC26:BE26)=BD26,F26,H26))))</f>
        <v>0</v>
      </c>
      <c r="BI26" s="100"/>
    </row>
    <row r="27" customFormat="false" ht="15.75" hidden="false" customHeight="false" outlineLevel="0" collapsed="false">
      <c r="A27" s="148" t="n">
        <f aca="false">Enter!A23</f>
        <v>0</v>
      </c>
      <c r="B27" s="149" t="n">
        <f aca="false">Enter!D23</f>
        <v>0</v>
      </c>
      <c r="C27" s="150" t="n">
        <f aca="false">Enter!E23</f>
        <v>0</v>
      </c>
      <c r="D27" s="151" t="n">
        <f aca="false">Enter!F23</f>
        <v>0</v>
      </c>
      <c r="E27" s="38" t="n">
        <f aca="false">Enter!G23</f>
        <v>0</v>
      </c>
      <c r="F27" s="38" t="n">
        <f aca="false">Enter!H23</f>
        <v>0</v>
      </c>
      <c r="G27" s="152" t="n">
        <f aca="false">Enter!I23</f>
        <v>0</v>
      </c>
      <c r="H27" s="38" t="n">
        <f aca="false">Enter!J23</f>
        <v>0</v>
      </c>
      <c r="I27" s="153" t="n">
        <f aca="false">Enter!K23</f>
        <v>0</v>
      </c>
      <c r="J27" s="154" t="n">
        <f aca="false">Enter!L23</f>
        <v>0</v>
      </c>
      <c r="K27" s="128" t="n">
        <f aca="false">IF(J27=100,0,IF(BG27=BC27,0,BG27))</f>
        <v>0</v>
      </c>
      <c r="L27" s="128" t="n">
        <f aca="false">IF(A27=0,0,IF(R27=TRUE(),0,BC27))</f>
        <v>0</v>
      </c>
      <c r="M27" s="128" t="n">
        <f aca="false">IF(AG27=0,0,AH27)</f>
        <v>0</v>
      </c>
      <c r="N27" s="128" t="n">
        <f aca="false">IF(A27=0,0,IF(K27=0,L27*Enter!G$27,K27*Enter!G$27))</f>
        <v>0</v>
      </c>
      <c r="R27" s="80" t="n">
        <f aca="false">IF(I27&gt;0,TRUE(),FALSE())</f>
        <v>0</v>
      </c>
      <c r="S27" s="155" t="n">
        <f aca="false">IF(R27=TRUE(),F27,E27)</f>
        <v>0</v>
      </c>
      <c r="T27" s="131" t="n">
        <f aca="false">IF(R27=TRUE(),G27*A27*10,100*A27)</f>
        <v>0</v>
      </c>
      <c r="U27" s="94" t="n">
        <v>34</v>
      </c>
      <c r="V27" s="132" t="n">
        <f aca="false">(A27*D27)*1000</f>
        <v>0</v>
      </c>
      <c r="W27" s="99"/>
      <c r="X27" s="133" t="n">
        <f aca="false">Volatility!AS27/Volatility!AS$29</f>
        <v>0</v>
      </c>
      <c r="Y27" s="134"/>
      <c r="Z27" s="156" t="n">
        <f aca="false">S27</f>
        <v>0</v>
      </c>
      <c r="AA27" s="94" t="n">
        <f aca="false">DAYS360(Enter!C23,Z27)</f>
        <v>0</v>
      </c>
      <c r="AB27" s="136" t="n">
        <f aca="false">IF(A27=0,0,AA27)</f>
        <v>0</v>
      </c>
      <c r="AC27" s="94" t="n">
        <f aca="false">X27*AB27</f>
        <v>0</v>
      </c>
      <c r="AD27" s="133" t="n">
        <f aca="false">IF(A27=0,0,AF27)</f>
        <v>0</v>
      </c>
      <c r="AE27" s="137" t="n">
        <f aca="false">BG27</f>
        <v>0</v>
      </c>
      <c r="AF27" s="137" t="n">
        <f aca="false">AE27*X27</f>
        <v>0</v>
      </c>
      <c r="AG27" s="80" t="n">
        <f aca="false">IF(A27=0,0,D27)</f>
        <v>0</v>
      </c>
      <c r="AH27" s="138" t="e">
        <f aca="false">D27/(J27/100)</f>
        <v>#DIV/0!</v>
      </c>
      <c r="AI27" s="133" t="n">
        <f aca="false">A27*J27</f>
        <v>0</v>
      </c>
      <c r="AJ27" s="94"/>
      <c r="AK27" s="94"/>
      <c r="AL27" s="94"/>
      <c r="AM27" s="139" t="n">
        <f aca="false">(J27*10)*A27</f>
        <v>0</v>
      </c>
      <c r="AN27" s="94"/>
      <c r="AO27" s="94"/>
      <c r="AP27" s="139" t="n">
        <f aca="false">((D27/360)*180)*1000</f>
        <v>0</v>
      </c>
      <c r="AQ27" s="140" t="n">
        <f aca="false">DAYS360(Enter!C23,E27)/180</f>
        <v>0</v>
      </c>
      <c r="AR27" s="140" t="n">
        <f aca="false">AQ27-INT(AQ27)</f>
        <v>0</v>
      </c>
      <c r="AS27" s="157" t="n">
        <f aca="false">IF(AR27=0,0,AP27-(AP27)*AR27)</f>
        <v>0</v>
      </c>
      <c r="AT27" s="142" t="n">
        <f aca="false">IF(DAYS360(Enter!B23,Enter!C23)&lt;180,0,AS27*A27)</f>
        <v>0</v>
      </c>
      <c r="AU27" s="131" t="n">
        <f aca="false">IF((DAYS360(Enter!B23,Enter!C23))&lt;180,(DAYS360(Enter!B23,Enter!C23))/180*AP27*A27,0)</f>
        <v>0</v>
      </c>
      <c r="AV27" s="140"/>
      <c r="AW27" s="140"/>
      <c r="AX27" s="94"/>
      <c r="AY27" s="133" t="n">
        <f aca="false">X27*D27</f>
        <v>0</v>
      </c>
      <c r="AZ27" s="94"/>
      <c r="BA27" s="94"/>
      <c r="BB27" s="94"/>
      <c r="BC27" s="143" t="n">
        <f aca="false">IF(A27=0,0,IF(J27=100,D27,YIELD(Enter!C23,E27,D27,J27,100,2,0)))</f>
        <v>0</v>
      </c>
      <c r="BD27" s="144" t="n">
        <f aca="false">IF(A27=0,100,IF(F27=0,100,YIELD(Enter!C23,F27,D27,J27,G27,2,0)))</f>
        <v>100</v>
      </c>
      <c r="BE27" s="144" t="n">
        <f aca="false">IF(A27=0,1000,IF(H27=0,1000,YIELD(Enter!C23,H27,D27,J27,100,2,0)))</f>
        <v>1000</v>
      </c>
      <c r="BF27" s="144"/>
      <c r="BG27" s="138" t="n">
        <f aca="false">IF(R27=TRUE(),BD27,MIN(BC27:BE27))</f>
        <v>0</v>
      </c>
      <c r="BH27" s="158" t="n">
        <f aca="false">IF(R27=TRUE(),F27,IF(J27=100,E27,IF(MIN(BC27:BE27)=BC27,E27,IF(MIN(BC27:BE27)=BD27,F27,H27))))</f>
        <v>0</v>
      </c>
      <c r="BI27" s="100"/>
    </row>
    <row r="28" customFormat="false" ht="16.5" hidden="false" customHeight="false" outlineLevel="0" collapsed="false">
      <c r="A28" s="69" t="n">
        <f aca="false">Enter!A24</f>
        <v>0</v>
      </c>
      <c r="B28" s="159" t="n">
        <f aca="false">Enter!D24</f>
        <v>0</v>
      </c>
      <c r="C28" s="160" t="n">
        <f aca="false">Enter!E24</f>
        <v>0</v>
      </c>
      <c r="D28" s="161" t="n">
        <f aca="false">Enter!F24</f>
        <v>0</v>
      </c>
      <c r="E28" s="162" t="n">
        <f aca="false">Enter!G24</f>
        <v>0</v>
      </c>
      <c r="F28" s="162" t="n">
        <f aca="false">Enter!H24</f>
        <v>0</v>
      </c>
      <c r="G28" s="163" t="n">
        <f aca="false">Enter!I24</f>
        <v>0</v>
      </c>
      <c r="H28" s="162" t="n">
        <f aca="false">Enter!J24</f>
        <v>0</v>
      </c>
      <c r="I28" s="164" t="n">
        <f aca="false">Enter!K24</f>
        <v>0</v>
      </c>
      <c r="J28" s="165" t="n">
        <f aca="false">Enter!L24</f>
        <v>0</v>
      </c>
      <c r="K28" s="166" t="n">
        <f aca="false">IF(J28=100,0,IF(BG28=BC28,0,BG28))</f>
        <v>0</v>
      </c>
      <c r="L28" s="166" t="n">
        <f aca="false">IF(A28=0,0,IF(R28=TRUE(),0,BC28))</f>
        <v>0</v>
      </c>
      <c r="M28" s="166" t="n">
        <f aca="false">IF(AG28=0,0,AH28)</f>
        <v>0</v>
      </c>
      <c r="N28" s="166" t="n">
        <f aca="false">IF(A28=0,0,IF(K28=0,L28*Enter!G$27,K28*Enter!G$27))</f>
        <v>0</v>
      </c>
      <c r="R28" s="112" t="n">
        <f aca="false">IF(I28&gt;0,TRUE(),FALSE())</f>
        <v>0</v>
      </c>
      <c r="S28" s="167" t="n">
        <f aca="false">IF(R28=TRUE(),F28,E28)</f>
        <v>0</v>
      </c>
      <c r="T28" s="168" t="n">
        <f aca="false">IF(R28=TRUE(),G28*A28*10,100*A28)</f>
        <v>0</v>
      </c>
      <c r="U28" s="114" t="n">
        <v>35</v>
      </c>
      <c r="V28" s="169" t="n">
        <f aca="false">(A28*D28)*1000</f>
        <v>0</v>
      </c>
      <c r="W28" s="115"/>
      <c r="X28" s="113" t="n">
        <f aca="false">Volatility!AS28/Volatility!AS$29</f>
        <v>0</v>
      </c>
      <c r="Y28" s="116"/>
      <c r="Z28" s="170" t="n">
        <f aca="false">S28</f>
        <v>0</v>
      </c>
      <c r="AA28" s="114" t="n">
        <f aca="false">DAYS360(Enter!C24,Z28)</f>
        <v>0</v>
      </c>
      <c r="AB28" s="171" t="n">
        <f aca="false">IF(A28=0,0,AA28)</f>
        <v>0</v>
      </c>
      <c r="AC28" s="114" t="n">
        <f aca="false">X28*AB28</f>
        <v>0</v>
      </c>
      <c r="AD28" s="113" t="n">
        <f aca="false">IF(A28=0,0,AF28)</f>
        <v>0</v>
      </c>
      <c r="AE28" s="172" t="n">
        <f aca="false">BG28</f>
        <v>0</v>
      </c>
      <c r="AF28" s="172" t="n">
        <f aca="false">AE28*X28</f>
        <v>0</v>
      </c>
      <c r="AG28" s="117" t="n">
        <f aca="false">IF(A28=0,0,D28)</f>
        <v>0</v>
      </c>
      <c r="AH28" s="173" t="e">
        <f aca="false">D28/(J28/100)</f>
        <v>#DIV/0!</v>
      </c>
      <c r="AI28" s="113" t="n">
        <f aca="false">A28*J28</f>
        <v>0</v>
      </c>
      <c r="AJ28" s="114"/>
      <c r="AK28" s="114"/>
      <c r="AL28" s="114"/>
      <c r="AM28" s="174" t="n">
        <f aca="false">(J28*10)*A28</f>
        <v>0</v>
      </c>
      <c r="AN28" s="114"/>
      <c r="AO28" s="114"/>
      <c r="AP28" s="174" t="n">
        <f aca="false">((D28/360)*180)*1000</f>
        <v>0</v>
      </c>
      <c r="AQ28" s="175" t="n">
        <f aca="false">DAYS360(Enter!C24,E28)/180</f>
        <v>0</v>
      </c>
      <c r="AR28" s="175" t="n">
        <f aca="false">AQ28-INT(AQ28)</f>
        <v>0</v>
      </c>
      <c r="AS28" s="176" t="n">
        <f aca="false">IF(AR28=0,0,AP28-(AP28)*AR28)</f>
        <v>0</v>
      </c>
      <c r="AT28" s="177" t="n">
        <f aca="false">IF(DAYS360(Enter!B24,Enter!C24)&lt;180,0,AS28*A28)</f>
        <v>0</v>
      </c>
      <c r="AU28" s="168" t="n">
        <f aca="false">IF((DAYS360(Enter!B24,Enter!C24))&lt;180,(DAYS360(Enter!B24,Enter!C24))/180*AP28*A28,0)</f>
        <v>0</v>
      </c>
      <c r="AV28" s="175"/>
      <c r="AW28" s="175"/>
      <c r="AX28" s="114"/>
      <c r="AY28" s="113" t="n">
        <f aca="false">X28*D28</f>
        <v>0</v>
      </c>
      <c r="AZ28" s="114"/>
      <c r="BA28" s="114"/>
      <c r="BB28" s="114"/>
      <c r="BC28" s="178" t="n">
        <f aca="false">IF(A28=0,0,IF(J28=100,D28,YIELD(Enter!C24,E28,D28,J28,100,2,0)))</f>
        <v>0</v>
      </c>
      <c r="BD28" s="179" t="n">
        <f aca="false">IF(A28=0,100,IF(F28=0,100,YIELD(Enter!C24,F28,D28,J28,G28,2,0)))</f>
        <v>100</v>
      </c>
      <c r="BE28" s="179" t="n">
        <f aca="false">IF(A28=0,1000,IF(H28=0,1000,YIELD(Enter!C24,H28,D28,J28,100,2,0)))</f>
        <v>1000</v>
      </c>
      <c r="BF28" s="179"/>
      <c r="BG28" s="173" t="n">
        <f aca="false">IF(R28=TRUE(),BD28,MIN(BC28:BE28))</f>
        <v>0</v>
      </c>
      <c r="BH28" s="180" t="n">
        <f aca="false">IF(R28=TRUE(),F28,IF(J28=100,E28,IF(MIN(BC28:BE28)=BC28,E28,IF(MIN(BC28:BE28)=BD28,F28,H28))))</f>
        <v>0</v>
      </c>
      <c r="BI28" s="120"/>
    </row>
    <row r="29" customFormat="false" ht="15" hidden="false" customHeight="false" outlineLevel="0" collapsed="false">
      <c r="A29" s="181" t="n">
        <f aca="false">SUM(A7:A28)</f>
        <v>2000</v>
      </c>
      <c r="B29" s="182"/>
      <c r="C29" s="183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R29" s="80"/>
      <c r="S29" s="80"/>
      <c r="T29" s="94"/>
      <c r="U29" s="99"/>
      <c r="V29" s="132" t="n">
        <f aca="false">SUM(V7:V28)</f>
        <v>97450</v>
      </c>
      <c r="W29" s="99"/>
      <c r="X29" s="138" t="n">
        <f aca="false">SUM(X7:X28)</f>
        <v>1</v>
      </c>
      <c r="Y29" s="99"/>
      <c r="Z29" s="94"/>
      <c r="AA29" s="94"/>
      <c r="AB29" s="94"/>
      <c r="AC29" s="184" t="n">
        <f aca="false">SUM(AC7:AC28)/360</f>
        <v>19.7347572160313</v>
      </c>
      <c r="AD29" s="94" t="n">
        <f aca="false">SUM(AD7:AD28)</f>
        <v>0.0473518710891127</v>
      </c>
      <c r="AE29" s="94"/>
      <c r="AF29" s="94"/>
      <c r="AG29" s="94"/>
      <c r="AH29" s="94"/>
      <c r="AI29" s="94" t="n">
        <f aca="false">SUM(AI7:AI28)</f>
        <v>201567.4</v>
      </c>
      <c r="AJ29" s="94" t="n">
        <f aca="false">AI29/$A$29</f>
        <v>100.7837</v>
      </c>
      <c r="AK29" s="94"/>
      <c r="AL29" s="94"/>
      <c r="AM29" s="142" t="n">
        <f aca="false">SUM(AM7:AM28)</f>
        <v>2015674</v>
      </c>
      <c r="AN29" s="94"/>
      <c r="AO29" s="94"/>
      <c r="AP29" s="94"/>
      <c r="AQ29" s="94"/>
      <c r="AR29" s="94"/>
      <c r="AS29" s="94"/>
      <c r="AT29" s="142" t="n">
        <f aca="false">SUM(AT7:AT28)</f>
        <v>8055.55555555553</v>
      </c>
      <c r="AU29" s="131" t="n">
        <f aca="false">SUM(AU7:AU28)</f>
        <v>1986.80555555556</v>
      </c>
      <c r="AV29" s="185" t="s">
        <v>96</v>
      </c>
      <c r="AW29" s="142" t="n">
        <f aca="false">SUM(AT29:AV29)</f>
        <v>10042.3611111111</v>
      </c>
      <c r="AX29" s="94"/>
      <c r="AY29" s="144" t="n">
        <f aca="false">SUM(AY7:AY28)</f>
        <v>0.048752100538083</v>
      </c>
      <c r="AZ29" s="94"/>
      <c r="BA29" s="94"/>
      <c r="BB29" s="94"/>
      <c r="BC29" s="94"/>
      <c r="BD29" s="94"/>
      <c r="BE29" s="94"/>
      <c r="BF29" s="94"/>
      <c r="BG29" s="94"/>
      <c r="BH29" s="99"/>
      <c r="BI29" s="100"/>
    </row>
    <row r="30" customFormat="false" ht="15" hidden="false" customHeight="false" outlineLevel="0" collapsed="false">
      <c r="A30" s="182"/>
      <c r="B30" s="182"/>
      <c r="C30" s="183"/>
      <c r="D30" s="182"/>
      <c r="E30" s="182"/>
      <c r="F30" s="182"/>
      <c r="G30" s="182"/>
      <c r="H30" s="182"/>
      <c r="I30" s="183"/>
      <c r="J30" s="182"/>
      <c r="K30" s="182"/>
      <c r="L30" s="186"/>
      <c r="M30" s="182"/>
      <c r="R30" s="80"/>
      <c r="S30" s="80"/>
      <c r="T30" s="94"/>
      <c r="U30" s="99"/>
      <c r="V30" s="99"/>
      <c r="W30" s="99"/>
      <c r="X30" s="99"/>
      <c r="Y30" s="99"/>
      <c r="Z30" s="99"/>
      <c r="AA30" s="99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9"/>
      <c r="BI30" s="100"/>
    </row>
    <row r="31" customFormat="false" ht="15" hidden="false" customHeight="false" outlineLevel="0" collapsed="false">
      <c r="A31" s="182"/>
      <c r="B31" s="73"/>
      <c r="C31" s="187"/>
      <c r="D31" s="73"/>
      <c r="E31" s="73"/>
      <c r="F31" s="73"/>
      <c r="G31" s="73"/>
      <c r="H31" s="182"/>
      <c r="I31" s="187"/>
      <c r="J31" s="73"/>
      <c r="K31" s="73"/>
      <c r="L31" s="73"/>
      <c r="M31" s="73"/>
      <c r="R31" s="112"/>
      <c r="S31" s="117"/>
      <c r="T31" s="114"/>
      <c r="U31" s="115"/>
      <c r="V31" s="115"/>
      <c r="W31" s="115"/>
      <c r="X31" s="115"/>
      <c r="Y31" s="115"/>
      <c r="Z31" s="115"/>
      <c r="AA31" s="115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5"/>
      <c r="BI31" s="120"/>
    </row>
    <row r="32" customFormat="false" ht="15.75" hidden="false" customHeight="false" outlineLevel="0" collapsed="false">
      <c r="A32" s="31" t="s">
        <v>97</v>
      </c>
      <c r="B32" s="73"/>
      <c r="C32" s="187"/>
      <c r="D32" s="73"/>
      <c r="E32" s="73"/>
      <c r="F32" s="73"/>
      <c r="G32" s="73"/>
      <c r="H32" s="182"/>
      <c r="I32" s="187"/>
      <c r="J32" s="73"/>
      <c r="K32" s="73"/>
      <c r="L32" s="73"/>
      <c r="M32" s="73"/>
      <c r="T32" s="70"/>
      <c r="U32" s="70"/>
      <c r="V32" s="70"/>
      <c r="W32" s="59"/>
      <c r="X32" s="59"/>
      <c r="Y32" s="59"/>
      <c r="Z32" s="59"/>
      <c r="AA32" s="1"/>
    </row>
    <row r="33" customFormat="false" ht="15.75" hidden="false" customHeight="false" outlineLevel="0" collapsed="false">
      <c r="A33" s="31" t="s">
        <v>98</v>
      </c>
      <c r="B33" s="47"/>
      <c r="C33" s="188"/>
      <c r="D33" s="59"/>
      <c r="E33" s="59"/>
      <c r="F33" s="59"/>
      <c r="G33" s="59"/>
      <c r="H33" s="59"/>
      <c r="I33" s="187"/>
      <c r="J33" s="70"/>
      <c r="K33" s="70"/>
      <c r="L33" s="59"/>
      <c r="M33" s="59"/>
      <c r="T33" s="189"/>
      <c r="U33" s="59"/>
      <c r="V33" s="59"/>
      <c r="W33" s="59"/>
      <c r="X33" s="59"/>
      <c r="Y33" s="59"/>
      <c r="Z33" s="59"/>
      <c r="AA33" s="1"/>
    </row>
    <row r="34" customFormat="false" ht="15.75" hidden="false" customHeight="false" outlineLevel="0" collapsed="false">
      <c r="A34" s="31" t="s">
        <v>99</v>
      </c>
      <c r="B34" s="47"/>
      <c r="C34" s="188"/>
      <c r="D34" s="59"/>
      <c r="E34" s="61"/>
      <c r="F34" s="61"/>
      <c r="G34" s="59"/>
      <c r="H34" s="189"/>
      <c r="I34" s="189"/>
      <c r="J34" s="59"/>
      <c r="K34" s="59"/>
      <c r="L34" s="59"/>
      <c r="M34" s="59"/>
      <c r="T34" s="70"/>
      <c r="U34" s="59"/>
      <c r="V34" s="59"/>
      <c r="W34" s="59"/>
      <c r="X34" s="59"/>
      <c r="Y34" s="59"/>
      <c r="Z34" s="59"/>
      <c r="AA34" s="1"/>
    </row>
    <row r="35" customFormat="false" ht="12.75" hidden="false" customHeight="false" outlineLevel="0" collapsed="false">
      <c r="B35" s="59"/>
      <c r="C35" s="188"/>
      <c r="D35" s="59"/>
      <c r="G35" s="59"/>
      <c r="H35" s="59"/>
      <c r="I35" s="59"/>
      <c r="J35" s="59"/>
      <c r="K35" s="59"/>
      <c r="L35" s="59"/>
      <c r="M35" s="59"/>
      <c r="N35" s="58"/>
      <c r="O35" s="59"/>
      <c r="P35" s="59"/>
      <c r="Q35" s="59"/>
      <c r="R35" s="59"/>
      <c r="S35" s="59"/>
      <c r="T35" s="70"/>
      <c r="U35" s="59"/>
      <c r="V35" s="59"/>
      <c r="W35" s="59"/>
      <c r="X35" s="59"/>
      <c r="Y35" s="59"/>
      <c r="Z35" s="59"/>
      <c r="AA35" s="1"/>
    </row>
    <row r="36" customFormat="false" ht="12.75" hidden="false" customHeight="false" outlineLevel="0" collapsed="false">
      <c r="A36" s="58"/>
      <c r="B36" s="59"/>
      <c r="C36" s="188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70"/>
      <c r="U36" s="59"/>
      <c r="V36" s="59"/>
      <c r="W36" s="59"/>
      <c r="X36" s="59"/>
      <c r="Y36" s="59"/>
      <c r="Z36" s="59"/>
      <c r="AA36" s="1"/>
    </row>
    <row r="37" customFormat="false" ht="12.75" hidden="false" customHeight="false" outlineLevel="0" collapsed="false">
      <c r="L37" s="1"/>
      <c r="U37" s="1"/>
      <c r="Z37" s="1"/>
      <c r="AA37" s="1"/>
      <c r="AB37" s="1"/>
    </row>
    <row r="38" customFormat="false" ht="12.75" hidden="false" customHeight="false" outlineLevel="0" collapsed="false">
      <c r="L38" s="1"/>
      <c r="U38" s="1"/>
      <c r="Z38" s="1"/>
      <c r="AA38" s="1"/>
      <c r="AB38" s="1"/>
    </row>
    <row r="39" customFormat="false" ht="15.75" hidden="false" customHeight="false" outlineLevel="0" collapsed="false">
      <c r="A39" s="40"/>
      <c r="L39" s="1"/>
      <c r="U39" s="1"/>
      <c r="Z39" s="1"/>
      <c r="AA39" s="1"/>
      <c r="AB39" s="1"/>
    </row>
    <row r="40" customFormat="false" ht="15.75" hidden="false" customHeight="false" outlineLevel="0" collapsed="false">
      <c r="A40" s="40"/>
      <c r="L40" s="1"/>
      <c r="U40" s="1"/>
      <c r="Z40" s="1"/>
      <c r="AA40" s="1"/>
      <c r="AB40" s="1"/>
    </row>
    <row r="41" customFormat="false" ht="15.75" hidden="false" customHeight="false" outlineLevel="0" collapsed="false">
      <c r="A41" s="40"/>
      <c r="L41" s="1"/>
      <c r="U41" s="1"/>
      <c r="Z41" s="1"/>
      <c r="AA41" s="1"/>
      <c r="AB41" s="1"/>
    </row>
    <row r="42" customFormat="false" ht="15.75" hidden="false" customHeight="false" outlineLevel="0" collapsed="false">
      <c r="A42" s="40"/>
      <c r="L42" s="1"/>
      <c r="U42" s="1"/>
      <c r="Z42" s="1"/>
      <c r="AA42" s="1"/>
      <c r="AB42" s="1"/>
    </row>
    <row r="43" customFormat="false" ht="15.75" hidden="false" customHeight="false" outlineLevel="0" collapsed="false">
      <c r="A43" s="41"/>
      <c r="L43" s="1"/>
      <c r="U43" s="1"/>
      <c r="Z43" s="1"/>
      <c r="AA43" s="1"/>
      <c r="AB43" s="1"/>
    </row>
    <row r="44" customFormat="false" ht="12.75" hidden="false" customHeight="false" outlineLevel="0" collapsed="false">
      <c r="L44" s="1"/>
      <c r="U44" s="1"/>
      <c r="Z44" s="1"/>
      <c r="AA44" s="1"/>
      <c r="AB44" s="1"/>
    </row>
    <row r="45" customFormat="false" ht="12.75" hidden="false" customHeight="false" outlineLevel="0" collapsed="false">
      <c r="L45" s="1"/>
      <c r="U45" s="1"/>
      <c r="Z45" s="1"/>
      <c r="AA45" s="1"/>
      <c r="AB45" s="1"/>
    </row>
    <row r="46" customFormat="false" ht="12.75" hidden="false" customHeight="false" outlineLevel="0" collapsed="false">
      <c r="L46" s="1"/>
      <c r="U46" s="1"/>
      <c r="Z46" s="1"/>
      <c r="AA46" s="1"/>
      <c r="AB46" s="1"/>
    </row>
    <row r="47" customFormat="false" ht="12.75" hidden="false" customHeight="false" outlineLevel="0" collapsed="false">
      <c r="L47" s="1"/>
      <c r="U47" s="1"/>
      <c r="Z47" s="1"/>
      <c r="AA47" s="1"/>
      <c r="AB47" s="1"/>
    </row>
    <row r="48" customFormat="false" ht="12.75" hidden="false" customHeight="false" outlineLevel="0" collapsed="false">
      <c r="L48" s="1"/>
      <c r="U48" s="1"/>
      <c r="Z48" s="1"/>
      <c r="AA48" s="1"/>
      <c r="AB48" s="1"/>
    </row>
    <row r="49" customFormat="false" ht="12.75" hidden="false" customHeight="false" outlineLevel="0" collapsed="false">
      <c r="L49" s="1"/>
      <c r="U49" s="1"/>
      <c r="Z49" s="1"/>
      <c r="AA49" s="1"/>
      <c r="AB49" s="1"/>
    </row>
    <row r="50" customFormat="false" ht="12.75" hidden="false" customHeight="false" outlineLevel="0" collapsed="false">
      <c r="L50" s="1"/>
      <c r="U50" s="1"/>
      <c r="Z50" s="1"/>
      <c r="AA50" s="1"/>
      <c r="AB50" s="1"/>
    </row>
    <row r="51" customFormat="false" ht="12.75" hidden="false" customHeight="false" outlineLevel="0" collapsed="false">
      <c r="L51" s="1"/>
      <c r="U51" s="1"/>
      <c r="Z51" s="1"/>
      <c r="AA51" s="1"/>
      <c r="AB51" s="1"/>
    </row>
    <row r="52" customFormat="false" ht="12.75" hidden="false" customHeight="false" outlineLevel="0" collapsed="false">
      <c r="L52" s="1"/>
      <c r="U52" s="1"/>
      <c r="Z52" s="1"/>
      <c r="AA52" s="1"/>
      <c r="AB52" s="1"/>
    </row>
    <row r="53" customFormat="false" ht="12.75" hidden="false" customHeight="false" outlineLevel="0" collapsed="false">
      <c r="L53" s="1"/>
      <c r="U53" s="1"/>
      <c r="Z53" s="1"/>
      <c r="AA53" s="1"/>
      <c r="AB53" s="1"/>
    </row>
    <row r="54" customFormat="false" ht="12.75" hidden="false" customHeight="false" outlineLevel="0" collapsed="false">
      <c r="L54" s="1"/>
      <c r="U54" s="1"/>
      <c r="Z54" s="1"/>
      <c r="AA54" s="1"/>
      <c r="AB54" s="1"/>
    </row>
    <row r="55" customFormat="false" ht="12.75" hidden="false" customHeight="false" outlineLevel="0" collapsed="false">
      <c r="L55" s="1"/>
      <c r="U55" s="1"/>
      <c r="Z55" s="1"/>
      <c r="AA55" s="1"/>
      <c r="AB55" s="1"/>
    </row>
    <row r="56" customFormat="false" ht="12.75" hidden="false" customHeight="false" outlineLevel="0" collapsed="false">
      <c r="L56" s="1"/>
      <c r="U56" s="1"/>
      <c r="Z56" s="1"/>
      <c r="AA56" s="1"/>
      <c r="AB56" s="1"/>
    </row>
    <row r="57" customFormat="false" ht="12.75" hidden="false" customHeight="false" outlineLevel="0" collapsed="false">
      <c r="L57" s="1"/>
      <c r="U57" s="1"/>
      <c r="Z57" s="1"/>
      <c r="AA57" s="1"/>
      <c r="AB57" s="1"/>
    </row>
    <row r="58" customFormat="false" ht="12.75" hidden="false" customHeight="false" outlineLevel="0" collapsed="false">
      <c r="L58" s="1"/>
      <c r="U58" s="1"/>
      <c r="Z58" s="1"/>
      <c r="AA58" s="1"/>
      <c r="AB58" s="1"/>
    </row>
    <row r="59" customFormat="false" ht="12.75" hidden="false" customHeight="false" outlineLevel="0" collapsed="false">
      <c r="L59" s="1"/>
      <c r="U59" s="1"/>
      <c r="Z59" s="1"/>
      <c r="AA59" s="1"/>
      <c r="AB59" s="1"/>
    </row>
    <row r="60" customFormat="false" ht="12.75" hidden="false" customHeight="false" outlineLevel="0" collapsed="false">
      <c r="L60" s="1"/>
      <c r="U60" s="1"/>
      <c r="Z60" s="1"/>
      <c r="AA60" s="1"/>
      <c r="AB60" s="1"/>
    </row>
    <row r="61" customFormat="false" ht="12.75" hidden="false" customHeight="false" outlineLevel="0" collapsed="false">
      <c r="L61" s="1"/>
      <c r="U61" s="1"/>
      <c r="Z61" s="1"/>
      <c r="AA61" s="1"/>
      <c r="AB61" s="1"/>
    </row>
    <row r="62" customFormat="false" ht="12.75" hidden="false" customHeight="false" outlineLevel="0" collapsed="false">
      <c r="L62" s="1"/>
      <c r="U62" s="1"/>
      <c r="Z62" s="1"/>
      <c r="AA62" s="1"/>
      <c r="AB62" s="1"/>
    </row>
    <row r="63" customFormat="false" ht="12.75" hidden="false" customHeight="false" outlineLevel="0" collapsed="false">
      <c r="L63" s="1"/>
      <c r="U63" s="1"/>
      <c r="Z63" s="1"/>
      <c r="AA63" s="1"/>
      <c r="AB63" s="1"/>
    </row>
    <row r="64" customFormat="false" ht="12.75" hidden="false" customHeight="false" outlineLevel="0" collapsed="false">
      <c r="L64" s="1"/>
      <c r="U64" s="1"/>
      <c r="Z64" s="1"/>
      <c r="AA64" s="1"/>
      <c r="AB64" s="1"/>
    </row>
    <row r="65" customFormat="false" ht="12.75" hidden="false" customHeight="false" outlineLevel="0" collapsed="false">
      <c r="L65" s="1"/>
      <c r="U65" s="1"/>
      <c r="Z65" s="1"/>
      <c r="AA65" s="1"/>
      <c r="AB65" s="1"/>
    </row>
    <row r="66" customFormat="false" ht="12.75" hidden="false" customHeight="false" outlineLevel="0" collapsed="false">
      <c r="L66" s="1"/>
      <c r="U66" s="1"/>
      <c r="Z66" s="1"/>
      <c r="AA66" s="1"/>
      <c r="AB66" s="1"/>
    </row>
    <row r="67" customFormat="false" ht="12.75" hidden="false" customHeight="false" outlineLevel="0" collapsed="false">
      <c r="L67" s="1"/>
      <c r="U67" s="1"/>
      <c r="Z67" s="1"/>
      <c r="AA67" s="1"/>
      <c r="AB67" s="1"/>
    </row>
    <row r="68" customFormat="false" ht="12.75" hidden="false" customHeight="false" outlineLevel="0" collapsed="false">
      <c r="L68" s="1"/>
      <c r="U68" s="1"/>
      <c r="Z68" s="1"/>
      <c r="AA68" s="1"/>
      <c r="AB68" s="1"/>
    </row>
    <row r="69" customFormat="false" ht="12.75" hidden="false" customHeight="false" outlineLevel="0" collapsed="false">
      <c r="L69" s="1"/>
      <c r="U69" s="1"/>
      <c r="Z69" s="1"/>
      <c r="AA69" s="1"/>
      <c r="AB69" s="1"/>
    </row>
    <row r="70" customFormat="false" ht="12.75" hidden="false" customHeight="false" outlineLevel="0" collapsed="false">
      <c r="L70" s="1"/>
      <c r="U70" s="1"/>
      <c r="Z70" s="1"/>
      <c r="AA70" s="1"/>
      <c r="AB70" s="1"/>
    </row>
    <row r="71" customFormat="false" ht="12.75" hidden="false" customHeight="false" outlineLevel="0" collapsed="false">
      <c r="L71" s="1"/>
      <c r="U71" s="1"/>
      <c r="Z71" s="1"/>
      <c r="AA71" s="1"/>
      <c r="AB71" s="1"/>
    </row>
    <row r="72" customFormat="false" ht="12.75" hidden="false" customHeight="false" outlineLevel="0" collapsed="false">
      <c r="L72" s="1"/>
      <c r="U72" s="1"/>
      <c r="Z72" s="1"/>
      <c r="AA72" s="1"/>
      <c r="AB72" s="1"/>
    </row>
    <row r="73" customFormat="false" ht="12.75" hidden="false" customHeight="false" outlineLevel="0" collapsed="false">
      <c r="L73" s="1"/>
      <c r="U73" s="1"/>
      <c r="Z73" s="1"/>
      <c r="AA73" s="1"/>
      <c r="AB73" s="1"/>
    </row>
    <row r="74" customFormat="false" ht="12.75" hidden="false" customHeight="false" outlineLevel="0" collapsed="false">
      <c r="L74" s="1"/>
      <c r="U74" s="1"/>
      <c r="Z74" s="1"/>
      <c r="AA74" s="1"/>
      <c r="AB74" s="1"/>
    </row>
    <row r="75" customFormat="false" ht="12.75" hidden="false" customHeight="false" outlineLevel="0" collapsed="false">
      <c r="L75" s="1"/>
      <c r="U75" s="1"/>
      <c r="Z75" s="1"/>
      <c r="AA75" s="1"/>
      <c r="AB75" s="1"/>
    </row>
    <row r="76" customFormat="false" ht="12.75" hidden="false" customHeight="false" outlineLevel="0" collapsed="false">
      <c r="L76" s="1"/>
      <c r="U76" s="1"/>
      <c r="Z76" s="1"/>
      <c r="AA76" s="1"/>
      <c r="AB76" s="1"/>
    </row>
    <row r="77" customFormat="false" ht="12.75" hidden="false" customHeight="false" outlineLevel="0" collapsed="false">
      <c r="L77" s="1"/>
      <c r="U77" s="1"/>
      <c r="Z77" s="1"/>
      <c r="AA77" s="1"/>
      <c r="AB77" s="1"/>
    </row>
    <row r="78" customFormat="false" ht="12.75" hidden="false" customHeight="false" outlineLevel="0" collapsed="false">
      <c r="L78" s="1"/>
      <c r="U78" s="1"/>
      <c r="Z78" s="1"/>
      <c r="AA78" s="1"/>
      <c r="AB78" s="1"/>
    </row>
    <row r="79" customFormat="false" ht="12.75" hidden="false" customHeight="false" outlineLevel="0" collapsed="false">
      <c r="L79" s="1"/>
      <c r="U79" s="1"/>
      <c r="Z79" s="1"/>
      <c r="AA79" s="1"/>
      <c r="AB79" s="1"/>
    </row>
    <row r="80" customFormat="false" ht="12.75" hidden="false" customHeight="false" outlineLevel="0" collapsed="false">
      <c r="L80" s="1"/>
      <c r="U80" s="1"/>
      <c r="Z80" s="1"/>
      <c r="AA80" s="1"/>
      <c r="AB80" s="1"/>
    </row>
    <row r="81" customFormat="false" ht="12.75" hidden="false" customHeight="false" outlineLevel="0" collapsed="false">
      <c r="L81" s="1"/>
      <c r="U81" s="1"/>
      <c r="Z81" s="1"/>
      <c r="AA81" s="1"/>
      <c r="AB81" s="1"/>
    </row>
    <row r="82" customFormat="false" ht="12.75" hidden="false" customHeight="false" outlineLevel="0" collapsed="false">
      <c r="L82" s="1"/>
      <c r="U82" s="1"/>
      <c r="Z82" s="1"/>
      <c r="AA82" s="1"/>
      <c r="AB82" s="1"/>
    </row>
    <row r="83" customFormat="false" ht="12.75" hidden="false" customHeight="false" outlineLevel="0" collapsed="false">
      <c r="L83" s="1"/>
      <c r="U83" s="1"/>
      <c r="Z83" s="1"/>
      <c r="AA83" s="1"/>
      <c r="AB83" s="1"/>
    </row>
    <row r="84" customFormat="false" ht="12.75" hidden="false" customHeight="false" outlineLevel="0" collapsed="false">
      <c r="L84" s="1"/>
      <c r="U84" s="1"/>
      <c r="Z84" s="1"/>
      <c r="AA84" s="1"/>
      <c r="AB84" s="1"/>
    </row>
    <row r="85" customFormat="false" ht="12.75" hidden="false" customHeight="false" outlineLevel="0" collapsed="false">
      <c r="L85" s="1"/>
      <c r="U85" s="1"/>
      <c r="Z85" s="1"/>
      <c r="AA85" s="1"/>
      <c r="AB85" s="1"/>
    </row>
    <row r="86" customFormat="false" ht="12.75" hidden="false" customHeight="false" outlineLevel="0" collapsed="false">
      <c r="L86" s="1"/>
      <c r="U86" s="1"/>
      <c r="Z86" s="1"/>
      <c r="AA86" s="1"/>
      <c r="AB86" s="1"/>
    </row>
    <row r="87" customFormat="false" ht="12.75" hidden="false" customHeight="false" outlineLevel="0" collapsed="false">
      <c r="L87" s="1"/>
      <c r="U87" s="1"/>
      <c r="Z87" s="1"/>
      <c r="AA87" s="1"/>
      <c r="AB87" s="1"/>
    </row>
    <row r="88" customFormat="false" ht="12.75" hidden="false" customHeight="false" outlineLevel="0" collapsed="false">
      <c r="L88" s="1"/>
      <c r="U88" s="1"/>
      <c r="Z88" s="1"/>
      <c r="AA88" s="1"/>
      <c r="AB88" s="1"/>
    </row>
    <row r="89" customFormat="false" ht="12.75" hidden="false" customHeight="false" outlineLevel="0" collapsed="false">
      <c r="L89" s="1"/>
      <c r="U89" s="1"/>
      <c r="Z89" s="1"/>
      <c r="AA89" s="1"/>
      <c r="AB89" s="1"/>
    </row>
    <row r="90" customFormat="false" ht="12.75" hidden="false" customHeight="false" outlineLevel="0" collapsed="false">
      <c r="L90" s="1"/>
      <c r="U90" s="1"/>
      <c r="Z90" s="1"/>
      <c r="AA90" s="1"/>
      <c r="AB90" s="1"/>
    </row>
    <row r="91" customFormat="false" ht="12.75" hidden="false" customHeight="false" outlineLevel="0" collapsed="false">
      <c r="L91" s="1"/>
      <c r="U91" s="1"/>
      <c r="Z91" s="1"/>
      <c r="AA91" s="1"/>
      <c r="AB91" s="1"/>
    </row>
    <row r="92" customFormat="false" ht="12.75" hidden="false" customHeight="false" outlineLevel="0" collapsed="false">
      <c r="L92" s="1"/>
      <c r="U92" s="1"/>
      <c r="Z92" s="1"/>
      <c r="AA92" s="1"/>
      <c r="AB92" s="1"/>
    </row>
    <row r="93" customFormat="false" ht="12.75" hidden="false" customHeight="false" outlineLevel="0" collapsed="false">
      <c r="L93" s="1"/>
      <c r="U93" s="1"/>
      <c r="Z93" s="1"/>
      <c r="AA93" s="1"/>
      <c r="AB93" s="1"/>
    </row>
    <row r="94" customFormat="false" ht="12.75" hidden="false" customHeight="false" outlineLevel="0" collapsed="false">
      <c r="L94" s="1"/>
      <c r="U94" s="1"/>
      <c r="Z94" s="1"/>
      <c r="AA94" s="1"/>
      <c r="AB94" s="1"/>
    </row>
    <row r="95" customFormat="false" ht="12.75" hidden="false" customHeight="false" outlineLevel="0" collapsed="false">
      <c r="L95" s="1"/>
      <c r="U95" s="1"/>
      <c r="Z95" s="1"/>
      <c r="AA95" s="1"/>
      <c r="AB95" s="1"/>
    </row>
    <row r="96" customFormat="false" ht="12.75" hidden="false" customHeight="false" outlineLevel="0" collapsed="false">
      <c r="L96" s="1"/>
      <c r="U96" s="1"/>
      <c r="Z96" s="1"/>
      <c r="AA96" s="1"/>
      <c r="AB96" s="1"/>
    </row>
    <row r="97" customFormat="false" ht="12.75" hidden="false" customHeight="false" outlineLevel="0" collapsed="false">
      <c r="L97" s="1"/>
      <c r="U97" s="1"/>
      <c r="Z97" s="1"/>
      <c r="AA97" s="1"/>
      <c r="AB97" s="1"/>
    </row>
    <row r="98" customFormat="false" ht="12.75" hidden="false" customHeight="false" outlineLevel="0" collapsed="false">
      <c r="L98" s="1"/>
      <c r="U98" s="1"/>
      <c r="Z98" s="1"/>
      <c r="AA98" s="1"/>
      <c r="AB98" s="1"/>
    </row>
    <row r="99" customFormat="false" ht="12.75" hidden="false" customHeight="false" outlineLevel="0" collapsed="false">
      <c r="L99" s="1"/>
      <c r="U99" s="1"/>
      <c r="Z99" s="1"/>
      <c r="AA99" s="1"/>
      <c r="AB99" s="1"/>
    </row>
    <row r="100" customFormat="false" ht="12.75" hidden="false" customHeight="false" outlineLevel="0" collapsed="false">
      <c r="L100" s="1"/>
      <c r="U100" s="1"/>
      <c r="Z100" s="1"/>
      <c r="AA100" s="1"/>
      <c r="AB100" s="1"/>
    </row>
    <row r="101" customFormat="false" ht="12.75" hidden="false" customHeight="false" outlineLevel="0" collapsed="false">
      <c r="L101" s="1"/>
      <c r="U101" s="1"/>
      <c r="Z101" s="1"/>
      <c r="AA101" s="1"/>
      <c r="AB101" s="1"/>
    </row>
    <row r="102" customFormat="false" ht="12.75" hidden="false" customHeight="false" outlineLevel="0" collapsed="false">
      <c r="L102" s="1"/>
      <c r="U102" s="1"/>
      <c r="Z102" s="1"/>
      <c r="AA102" s="1"/>
      <c r="AB102" s="1"/>
    </row>
    <row r="103" customFormat="false" ht="12.75" hidden="false" customHeight="false" outlineLevel="0" collapsed="false">
      <c r="L103" s="1"/>
      <c r="U103" s="1"/>
      <c r="Z103" s="1"/>
      <c r="AA103" s="1"/>
      <c r="AB103" s="1"/>
    </row>
    <row r="104" customFormat="false" ht="12.75" hidden="false" customHeight="false" outlineLevel="0" collapsed="false">
      <c r="L104" s="1"/>
      <c r="U104" s="1"/>
      <c r="Z104" s="1"/>
      <c r="AA104" s="1"/>
      <c r="AB104" s="1"/>
    </row>
    <row r="105" customFormat="false" ht="12.75" hidden="false" customHeight="false" outlineLevel="0" collapsed="false">
      <c r="L105" s="1"/>
      <c r="U105" s="1"/>
      <c r="Z105" s="1"/>
      <c r="AA105" s="1"/>
      <c r="AB105" s="1"/>
    </row>
    <row r="106" customFormat="false" ht="12.75" hidden="false" customHeight="false" outlineLevel="0" collapsed="false">
      <c r="L106" s="1"/>
      <c r="U106" s="1"/>
      <c r="Z106" s="1"/>
      <c r="AA106" s="1"/>
      <c r="AB106" s="1"/>
    </row>
    <row r="107" customFormat="false" ht="12.75" hidden="false" customHeight="false" outlineLevel="0" collapsed="false">
      <c r="L107" s="1"/>
      <c r="U107" s="1"/>
      <c r="Z107" s="1"/>
      <c r="AA107" s="1"/>
      <c r="AB107" s="1"/>
    </row>
    <row r="108" customFormat="false" ht="12.75" hidden="false" customHeight="false" outlineLevel="0" collapsed="false">
      <c r="L108" s="1"/>
      <c r="U108" s="1"/>
      <c r="Z108" s="1"/>
      <c r="AA108" s="1"/>
      <c r="AB108" s="1"/>
    </row>
    <row r="109" customFormat="false" ht="12.75" hidden="false" customHeight="false" outlineLevel="0" collapsed="false">
      <c r="L109" s="1"/>
      <c r="U109" s="1"/>
      <c r="Z109" s="1"/>
      <c r="AA109" s="1"/>
      <c r="AB109" s="1"/>
    </row>
    <row r="110" customFormat="false" ht="12.75" hidden="false" customHeight="false" outlineLevel="0" collapsed="false">
      <c r="L110" s="1"/>
      <c r="U110" s="1"/>
      <c r="Z110" s="1"/>
      <c r="AA110" s="1"/>
      <c r="AB110" s="1"/>
    </row>
    <row r="111" customFormat="false" ht="12.75" hidden="false" customHeight="false" outlineLevel="0" collapsed="false">
      <c r="L111" s="1"/>
      <c r="U111" s="1"/>
      <c r="Z111" s="1"/>
      <c r="AA111" s="1"/>
      <c r="AB111" s="1"/>
    </row>
    <row r="112" customFormat="false" ht="12.75" hidden="false" customHeight="false" outlineLevel="0" collapsed="false">
      <c r="L112" s="1"/>
      <c r="U112" s="1"/>
      <c r="Z112" s="1"/>
      <c r="AA112" s="1"/>
      <c r="AB112" s="1"/>
    </row>
    <row r="113" customFormat="false" ht="12.75" hidden="false" customHeight="false" outlineLevel="0" collapsed="false">
      <c r="L113" s="1"/>
      <c r="U113" s="1"/>
      <c r="Z113" s="1"/>
      <c r="AA113" s="1"/>
      <c r="AB113" s="1"/>
    </row>
    <row r="114" customFormat="false" ht="12.75" hidden="false" customHeight="false" outlineLevel="0" collapsed="false">
      <c r="L114" s="1"/>
      <c r="U114" s="1"/>
      <c r="Z114" s="1"/>
      <c r="AA114" s="1"/>
      <c r="AB114" s="1"/>
    </row>
    <row r="115" customFormat="false" ht="12.75" hidden="false" customHeight="false" outlineLevel="0" collapsed="false">
      <c r="L115" s="1"/>
      <c r="U115" s="1"/>
      <c r="Z115" s="1"/>
      <c r="AA115" s="1"/>
      <c r="AB115" s="1"/>
    </row>
    <row r="116" customFormat="false" ht="12.75" hidden="false" customHeight="false" outlineLevel="0" collapsed="false">
      <c r="L116" s="1"/>
      <c r="U116" s="1"/>
      <c r="Z116" s="1"/>
      <c r="AA116" s="1"/>
      <c r="AB116" s="1"/>
    </row>
    <row r="117" customFormat="false" ht="12.75" hidden="false" customHeight="false" outlineLevel="0" collapsed="false">
      <c r="L117" s="1"/>
      <c r="U117" s="1"/>
      <c r="Z117" s="1"/>
      <c r="AA117" s="1"/>
      <c r="AB117" s="1"/>
    </row>
    <row r="118" customFormat="false" ht="12.75" hidden="false" customHeight="false" outlineLevel="0" collapsed="false">
      <c r="L118" s="1"/>
      <c r="U118" s="1"/>
      <c r="Z118" s="1"/>
      <c r="AA118" s="1"/>
      <c r="AB118" s="1"/>
    </row>
    <row r="119" customFormat="false" ht="12.75" hidden="false" customHeight="false" outlineLevel="0" collapsed="false">
      <c r="L119" s="1"/>
      <c r="U119" s="1"/>
      <c r="Z119" s="1"/>
      <c r="AA119" s="1"/>
      <c r="AB119" s="1"/>
    </row>
    <row r="120" customFormat="false" ht="12.75" hidden="false" customHeight="false" outlineLevel="0" collapsed="false">
      <c r="L120" s="1"/>
      <c r="U120" s="1"/>
      <c r="Z120" s="1"/>
      <c r="AA120" s="1"/>
      <c r="AB120" s="1"/>
    </row>
    <row r="121" customFormat="false" ht="12.75" hidden="false" customHeight="false" outlineLevel="0" collapsed="false">
      <c r="L121" s="1"/>
      <c r="U121" s="1"/>
      <c r="Z121" s="1"/>
      <c r="AA121" s="1"/>
      <c r="AB121" s="1"/>
    </row>
    <row r="122" customFormat="false" ht="12.75" hidden="false" customHeight="false" outlineLevel="0" collapsed="false">
      <c r="L122" s="1"/>
      <c r="U122" s="1"/>
      <c r="Z122" s="1"/>
      <c r="AA122" s="1"/>
      <c r="AB122" s="1"/>
    </row>
    <row r="123" customFormat="false" ht="12.75" hidden="false" customHeight="false" outlineLevel="0" collapsed="false">
      <c r="L123" s="1"/>
      <c r="U123" s="1"/>
      <c r="Z123" s="1"/>
      <c r="AA123" s="1"/>
      <c r="AB123" s="1"/>
    </row>
    <row r="124" customFormat="false" ht="12.75" hidden="false" customHeight="false" outlineLevel="0" collapsed="false">
      <c r="L124" s="1"/>
      <c r="U124" s="1"/>
      <c r="Z124" s="1"/>
      <c r="AA124" s="1"/>
      <c r="AB124" s="1"/>
    </row>
    <row r="125" customFormat="false" ht="12.75" hidden="false" customHeight="false" outlineLevel="0" collapsed="false">
      <c r="L125" s="1"/>
      <c r="U125" s="1"/>
      <c r="Z125" s="1"/>
      <c r="AA125" s="1"/>
      <c r="AB125" s="1"/>
    </row>
    <row r="126" customFormat="false" ht="12.75" hidden="false" customHeight="false" outlineLevel="0" collapsed="false">
      <c r="L126" s="1"/>
      <c r="U126" s="1"/>
      <c r="Z126" s="1"/>
      <c r="AA126" s="1"/>
      <c r="AB126" s="1"/>
    </row>
    <row r="127" customFormat="false" ht="12.75" hidden="false" customHeight="false" outlineLevel="0" collapsed="false">
      <c r="L127" s="1"/>
      <c r="U127" s="1"/>
      <c r="Z127" s="1"/>
      <c r="AA127" s="1"/>
      <c r="AB127" s="1"/>
    </row>
    <row r="128" customFormat="false" ht="12.75" hidden="false" customHeight="false" outlineLevel="0" collapsed="false">
      <c r="L128" s="1"/>
      <c r="U128" s="1"/>
      <c r="Z128" s="1"/>
      <c r="AA128" s="1"/>
      <c r="AB128" s="1"/>
    </row>
    <row r="129" customFormat="false" ht="12.75" hidden="false" customHeight="false" outlineLevel="0" collapsed="false">
      <c r="L129" s="1"/>
      <c r="U129" s="1"/>
      <c r="Z129" s="1"/>
      <c r="AA129" s="1"/>
      <c r="AB129" s="1"/>
    </row>
    <row r="130" customFormat="false" ht="12.75" hidden="false" customHeight="false" outlineLevel="0" collapsed="false">
      <c r="L130" s="1"/>
      <c r="U130" s="1"/>
      <c r="Z130" s="1"/>
      <c r="AA130" s="1"/>
      <c r="AB130" s="1"/>
    </row>
    <row r="131" customFormat="false" ht="12.75" hidden="false" customHeight="false" outlineLevel="0" collapsed="false">
      <c r="L131" s="1"/>
      <c r="U131" s="1"/>
      <c r="Z131" s="1"/>
      <c r="AA131" s="1"/>
      <c r="AB131" s="1"/>
    </row>
    <row r="132" customFormat="false" ht="12.75" hidden="false" customHeight="false" outlineLevel="0" collapsed="false">
      <c r="L132" s="1"/>
      <c r="U132" s="1"/>
      <c r="Z132" s="1"/>
      <c r="AA132" s="1"/>
      <c r="AB132" s="1"/>
    </row>
    <row r="133" customFormat="false" ht="12.75" hidden="false" customHeight="false" outlineLevel="0" collapsed="false">
      <c r="L133" s="1"/>
      <c r="U133" s="1"/>
      <c r="Z133" s="1"/>
      <c r="AA133" s="1"/>
      <c r="AB133" s="1"/>
    </row>
    <row r="134" customFormat="false" ht="12.75" hidden="false" customHeight="false" outlineLevel="0" collapsed="false">
      <c r="L134" s="1"/>
      <c r="U134" s="1"/>
      <c r="Z134" s="1"/>
      <c r="AA134" s="1"/>
      <c r="AB134" s="1"/>
    </row>
    <row r="135" customFormat="false" ht="12.75" hidden="false" customHeight="false" outlineLevel="0" collapsed="false">
      <c r="L135" s="1"/>
      <c r="U135" s="1"/>
      <c r="Z135" s="1"/>
      <c r="AA135" s="1"/>
      <c r="AB135" s="1"/>
    </row>
    <row r="136" customFormat="false" ht="12.75" hidden="false" customHeight="false" outlineLevel="0" collapsed="false">
      <c r="L136" s="1"/>
      <c r="U136" s="1"/>
      <c r="Z136" s="1"/>
      <c r="AA136" s="1"/>
      <c r="AB136" s="1"/>
    </row>
    <row r="137" customFormat="false" ht="12.75" hidden="false" customHeight="false" outlineLevel="0" collapsed="false">
      <c r="L137" s="1"/>
      <c r="U137" s="1"/>
      <c r="Z137" s="1"/>
      <c r="AA137" s="1"/>
      <c r="AB137" s="1"/>
    </row>
    <row r="138" customFormat="false" ht="12.75" hidden="false" customHeight="false" outlineLevel="0" collapsed="false">
      <c r="L138" s="1"/>
      <c r="U138" s="1"/>
      <c r="Z138" s="1"/>
      <c r="AA138" s="1"/>
      <c r="AB138" s="1"/>
    </row>
    <row r="139" customFormat="false" ht="12.75" hidden="false" customHeight="false" outlineLevel="0" collapsed="false">
      <c r="L139" s="1"/>
      <c r="U139" s="1"/>
      <c r="Z139" s="1"/>
      <c r="AA139" s="1"/>
      <c r="AB139" s="1"/>
    </row>
    <row r="140" customFormat="false" ht="12.75" hidden="false" customHeight="false" outlineLevel="0" collapsed="false">
      <c r="L140" s="1"/>
      <c r="U140" s="1"/>
      <c r="Z140" s="1"/>
      <c r="AA140" s="1"/>
      <c r="AB140" s="1"/>
    </row>
    <row r="141" customFormat="false" ht="12.75" hidden="false" customHeight="false" outlineLevel="0" collapsed="false">
      <c r="L141" s="1"/>
      <c r="U141" s="1"/>
      <c r="Z141" s="1"/>
      <c r="AA141" s="1"/>
      <c r="AB141" s="1"/>
    </row>
    <row r="142" customFormat="false" ht="12.75" hidden="false" customHeight="false" outlineLevel="0" collapsed="false">
      <c r="L142" s="1"/>
      <c r="U142" s="1"/>
      <c r="Z142" s="1"/>
      <c r="AA142" s="1"/>
      <c r="AB142" s="1"/>
    </row>
    <row r="143" customFormat="false" ht="12.75" hidden="false" customHeight="false" outlineLevel="0" collapsed="false">
      <c r="L143" s="1"/>
      <c r="U143" s="1"/>
      <c r="Z143" s="1"/>
      <c r="AA143" s="1"/>
      <c r="AB143" s="1"/>
    </row>
    <row r="144" customFormat="false" ht="12.75" hidden="false" customHeight="false" outlineLevel="0" collapsed="false">
      <c r="L144" s="1"/>
      <c r="U144" s="1"/>
      <c r="Z144" s="1"/>
      <c r="AA144" s="1"/>
      <c r="AB144" s="1"/>
    </row>
    <row r="145" customFormat="false" ht="12.75" hidden="false" customHeight="false" outlineLevel="0" collapsed="false">
      <c r="L145" s="1"/>
      <c r="U145" s="1"/>
      <c r="Z145" s="1"/>
      <c r="AA145" s="1"/>
      <c r="AB145" s="1"/>
    </row>
    <row r="146" customFormat="false" ht="12.75" hidden="false" customHeight="false" outlineLevel="0" collapsed="false">
      <c r="L146" s="1"/>
      <c r="U146" s="1"/>
      <c r="Z146" s="1"/>
      <c r="AA146" s="1"/>
      <c r="AB146" s="1"/>
    </row>
    <row r="147" customFormat="false" ht="12.75" hidden="false" customHeight="false" outlineLevel="0" collapsed="false">
      <c r="L147" s="1"/>
      <c r="U147" s="1"/>
      <c r="Z147" s="1"/>
      <c r="AA147" s="1"/>
      <c r="AB147" s="1"/>
    </row>
    <row r="148" customFormat="false" ht="12.75" hidden="false" customHeight="false" outlineLevel="0" collapsed="false">
      <c r="L148" s="1"/>
      <c r="U148" s="1"/>
      <c r="Z148" s="1"/>
      <c r="AA148" s="1"/>
      <c r="AB148" s="1"/>
    </row>
    <row r="149" customFormat="false" ht="12.75" hidden="false" customHeight="false" outlineLevel="0" collapsed="false">
      <c r="L149" s="1"/>
      <c r="U149" s="1"/>
      <c r="Z149" s="1"/>
      <c r="AA149" s="1"/>
      <c r="AB149" s="1"/>
    </row>
    <row r="150" customFormat="false" ht="12.75" hidden="false" customHeight="false" outlineLevel="0" collapsed="false">
      <c r="L150" s="1"/>
      <c r="U150" s="1"/>
      <c r="Z150" s="1"/>
      <c r="AA150" s="1"/>
      <c r="AB150" s="1"/>
    </row>
    <row r="151" customFormat="false" ht="12.75" hidden="false" customHeight="false" outlineLevel="0" collapsed="false">
      <c r="L151" s="1"/>
      <c r="U151" s="1"/>
      <c r="Z151" s="1"/>
      <c r="AA151" s="1"/>
      <c r="AB151" s="1"/>
    </row>
    <row r="152" customFormat="false" ht="12.75" hidden="false" customHeight="false" outlineLevel="0" collapsed="false">
      <c r="L152" s="1"/>
      <c r="U152" s="1"/>
      <c r="Z152" s="1"/>
      <c r="AA152" s="1"/>
      <c r="AB152" s="1"/>
    </row>
    <row r="153" customFormat="false" ht="12.75" hidden="false" customHeight="false" outlineLevel="0" collapsed="false">
      <c r="L153" s="1"/>
      <c r="U153" s="1"/>
      <c r="Z153" s="1"/>
      <c r="AA153" s="1"/>
      <c r="AB153" s="1"/>
    </row>
    <row r="154" customFormat="false" ht="12.75" hidden="false" customHeight="false" outlineLevel="0" collapsed="false">
      <c r="L154" s="1"/>
      <c r="U154" s="1"/>
      <c r="Z154" s="1"/>
      <c r="AA154" s="1"/>
      <c r="AB154" s="1"/>
    </row>
    <row r="155" customFormat="false" ht="12.75" hidden="false" customHeight="false" outlineLevel="0" collapsed="false">
      <c r="L155" s="1"/>
      <c r="U155" s="1"/>
      <c r="Z155" s="1"/>
      <c r="AA155" s="1"/>
      <c r="AB155" s="1"/>
    </row>
    <row r="156" customFormat="false" ht="12.75" hidden="false" customHeight="false" outlineLevel="0" collapsed="false">
      <c r="L156" s="1"/>
      <c r="U156" s="1"/>
      <c r="Z156" s="1"/>
      <c r="AA156" s="1"/>
      <c r="AB156" s="1"/>
    </row>
    <row r="157" customFormat="false" ht="12.75" hidden="false" customHeight="false" outlineLevel="0" collapsed="false">
      <c r="L157" s="1"/>
      <c r="U157" s="1"/>
      <c r="Z157" s="1"/>
      <c r="AA157" s="1"/>
      <c r="AB157" s="1"/>
    </row>
    <row r="158" customFormat="false" ht="12.75" hidden="false" customHeight="false" outlineLevel="0" collapsed="false">
      <c r="L158" s="1"/>
      <c r="U158" s="1"/>
      <c r="Z158" s="1"/>
      <c r="AA158" s="1"/>
      <c r="AB158" s="1"/>
    </row>
    <row r="159" customFormat="false" ht="12.75" hidden="false" customHeight="false" outlineLevel="0" collapsed="false">
      <c r="L159" s="1"/>
      <c r="U159" s="1"/>
      <c r="Z159" s="1"/>
      <c r="AA159" s="1"/>
      <c r="AB159" s="1"/>
    </row>
    <row r="160" customFormat="false" ht="12.75" hidden="false" customHeight="false" outlineLevel="0" collapsed="false">
      <c r="L160" s="1"/>
      <c r="U160" s="1"/>
      <c r="Z160" s="1"/>
      <c r="AA160" s="1"/>
      <c r="AB160" s="1"/>
    </row>
    <row r="161" customFormat="false" ht="12.75" hidden="false" customHeight="false" outlineLevel="0" collapsed="false">
      <c r="L161" s="1"/>
      <c r="U161" s="1"/>
      <c r="Z161" s="1"/>
      <c r="AA161" s="1"/>
      <c r="AB161" s="1"/>
    </row>
    <row r="162" customFormat="false" ht="12.75" hidden="false" customHeight="false" outlineLevel="0" collapsed="false">
      <c r="L162" s="1"/>
      <c r="U162" s="1"/>
      <c r="Z162" s="1"/>
      <c r="AA162" s="1"/>
      <c r="AB162" s="1"/>
    </row>
    <row r="163" customFormat="false" ht="12.75" hidden="false" customHeight="false" outlineLevel="0" collapsed="false">
      <c r="L163" s="1"/>
      <c r="U163" s="1"/>
      <c r="Z163" s="1"/>
      <c r="AA163" s="1"/>
      <c r="AB163" s="1"/>
    </row>
    <row r="164" customFormat="false" ht="12.75" hidden="false" customHeight="false" outlineLevel="0" collapsed="false">
      <c r="L164" s="1"/>
      <c r="U164" s="1"/>
      <c r="Z164" s="1"/>
      <c r="AA164" s="1"/>
      <c r="AB164" s="1"/>
    </row>
    <row r="165" customFormat="false" ht="12.75" hidden="false" customHeight="false" outlineLevel="0" collapsed="false">
      <c r="L165" s="1"/>
      <c r="U165" s="1"/>
      <c r="Z165" s="1"/>
      <c r="AA165" s="1"/>
      <c r="AB165" s="1"/>
    </row>
    <row r="166" customFormat="false" ht="12.75" hidden="false" customHeight="false" outlineLevel="0" collapsed="false">
      <c r="L166" s="1"/>
      <c r="U166" s="1"/>
      <c r="Z166" s="1"/>
      <c r="AA166" s="1"/>
      <c r="AB166" s="1"/>
    </row>
    <row r="167" customFormat="false" ht="12.75" hidden="false" customHeight="false" outlineLevel="0" collapsed="false">
      <c r="L167" s="1"/>
      <c r="U167" s="1"/>
      <c r="Z167" s="1"/>
      <c r="AA167" s="1"/>
      <c r="AB167" s="1"/>
    </row>
    <row r="168" customFormat="false" ht="12.75" hidden="false" customHeight="false" outlineLevel="0" collapsed="false">
      <c r="L168" s="1"/>
      <c r="U168" s="1"/>
      <c r="Z168" s="1"/>
      <c r="AA168" s="1"/>
      <c r="AB168" s="1"/>
    </row>
    <row r="169" customFormat="false" ht="12.75" hidden="false" customHeight="false" outlineLevel="0" collapsed="false">
      <c r="L169" s="1"/>
      <c r="U169" s="1"/>
      <c r="Z169" s="1"/>
      <c r="AA169" s="1"/>
      <c r="AB169" s="1"/>
    </row>
    <row r="170" customFormat="false" ht="12.75" hidden="false" customHeight="false" outlineLevel="0" collapsed="false">
      <c r="L170" s="1"/>
      <c r="U170" s="1"/>
      <c r="Z170" s="1"/>
      <c r="AA170" s="1"/>
      <c r="AB170" s="1"/>
    </row>
    <row r="171" customFormat="false" ht="12.75" hidden="false" customHeight="false" outlineLevel="0" collapsed="false">
      <c r="L171" s="1"/>
      <c r="U171" s="1"/>
      <c r="Z171" s="1"/>
      <c r="AA171" s="1"/>
      <c r="AB171" s="1"/>
    </row>
    <row r="172" customFormat="false" ht="12.75" hidden="false" customHeight="false" outlineLevel="0" collapsed="false">
      <c r="L172" s="1"/>
      <c r="U172" s="1"/>
      <c r="Z172" s="1"/>
      <c r="AA172" s="1"/>
      <c r="AB172" s="1"/>
    </row>
    <row r="173" customFormat="false" ht="12.75" hidden="false" customHeight="false" outlineLevel="0" collapsed="false">
      <c r="L173" s="1"/>
      <c r="U173" s="1"/>
      <c r="Z173" s="1"/>
      <c r="AA173" s="1"/>
      <c r="AB173" s="1"/>
    </row>
    <row r="174" customFormat="false" ht="12.75" hidden="false" customHeight="false" outlineLevel="0" collapsed="false">
      <c r="L174" s="1"/>
      <c r="U174" s="1"/>
      <c r="Z174" s="1"/>
      <c r="AA174" s="1"/>
      <c r="AB174" s="1"/>
    </row>
    <row r="175" customFormat="false" ht="12.75" hidden="false" customHeight="false" outlineLevel="0" collapsed="false">
      <c r="L175" s="1"/>
      <c r="U175" s="1"/>
      <c r="Z175" s="1"/>
      <c r="AA175" s="1"/>
      <c r="AB175" s="1"/>
    </row>
    <row r="176" customFormat="false" ht="12.75" hidden="false" customHeight="false" outlineLevel="0" collapsed="false">
      <c r="L176" s="1"/>
      <c r="U176" s="1"/>
      <c r="Z176" s="1"/>
      <c r="AA176" s="1"/>
      <c r="AB176" s="1"/>
    </row>
    <row r="177" customFormat="false" ht="12.75" hidden="false" customHeight="false" outlineLevel="0" collapsed="false">
      <c r="L177" s="1"/>
      <c r="U177" s="1"/>
      <c r="Z177" s="1"/>
      <c r="AA177" s="1"/>
      <c r="AB177" s="1"/>
    </row>
    <row r="178" customFormat="false" ht="12.75" hidden="false" customHeight="false" outlineLevel="0" collapsed="false">
      <c r="L178" s="1"/>
      <c r="U178" s="1"/>
      <c r="Z178" s="1"/>
      <c r="AA178" s="1"/>
      <c r="AB178" s="1"/>
    </row>
    <row r="179" customFormat="false" ht="12.75" hidden="false" customHeight="false" outlineLevel="0" collapsed="false">
      <c r="L179" s="1"/>
      <c r="U179" s="1"/>
      <c r="Z179" s="1"/>
      <c r="AA179" s="1"/>
      <c r="AB179" s="1"/>
    </row>
    <row r="180" customFormat="false" ht="12.75" hidden="false" customHeight="false" outlineLevel="0" collapsed="false">
      <c r="L180" s="1"/>
      <c r="U180" s="1"/>
      <c r="Z180" s="1"/>
      <c r="AA180" s="1"/>
      <c r="AB180" s="1"/>
    </row>
    <row r="181" customFormat="false" ht="12.75" hidden="false" customHeight="false" outlineLevel="0" collapsed="false">
      <c r="L181" s="1"/>
      <c r="U181" s="1"/>
      <c r="Z181" s="1"/>
      <c r="AA181" s="1"/>
      <c r="AB181" s="1"/>
    </row>
    <row r="182" customFormat="false" ht="12.75" hidden="false" customHeight="false" outlineLevel="0" collapsed="false">
      <c r="L182" s="1"/>
      <c r="U182" s="1"/>
      <c r="Z182" s="1"/>
      <c r="AA182" s="1"/>
      <c r="AB182" s="1"/>
    </row>
    <row r="183" customFormat="false" ht="12.75" hidden="false" customHeight="false" outlineLevel="0" collapsed="false">
      <c r="L183" s="1"/>
      <c r="U183" s="1"/>
      <c r="Z183" s="1"/>
      <c r="AA183" s="1"/>
      <c r="AB183" s="1"/>
    </row>
    <row r="184" customFormat="false" ht="12.75" hidden="false" customHeight="false" outlineLevel="0" collapsed="false">
      <c r="L184" s="1"/>
      <c r="U184" s="1"/>
      <c r="Z184" s="1"/>
      <c r="AA184" s="1"/>
      <c r="AB184" s="1"/>
    </row>
    <row r="185" customFormat="false" ht="12.75" hidden="false" customHeight="false" outlineLevel="0" collapsed="false">
      <c r="L185" s="1"/>
      <c r="U185" s="1"/>
      <c r="Z185" s="1"/>
      <c r="AA185" s="1"/>
      <c r="AB185" s="1"/>
    </row>
    <row r="186" customFormat="false" ht="12.75" hidden="false" customHeight="false" outlineLevel="0" collapsed="false">
      <c r="L186" s="1"/>
      <c r="U186" s="1"/>
      <c r="Z186" s="1"/>
      <c r="AA186" s="1"/>
      <c r="AB186" s="1"/>
    </row>
    <row r="187" customFormat="false" ht="12.75" hidden="false" customHeight="false" outlineLevel="0" collapsed="false">
      <c r="L187" s="1"/>
      <c r="U187" s="1"/>
      <c r="Z187" s="1"/>
      <c r="AA187" s="1"/>
      <c r="AB187" s="1"/>
    </row>
    <row r="188" customFormat="false" ht="12.75" hidden="false" customHeight="false" outlineLevel="0" collapsed="false">
      <c r="L188" s="1"/>
      <c r="U188" s="1"/>
      <c r="Z188" s="1"/>
      <c r="AA188" s="1"/>
      <c r="AB188" s="1"/>
    </row>
    <row r="189" customFormat="false" ht="12.75" hidden="false" customHeight="false" outlineLevel="0" collapsed="false">
      <c r="L189" s="1"/>
      <c r="U189" s="1"/>
      <c r="Z189" s="1"/>
      <c r="AA189" s="1"/>
      <c r="AB189" s="1"/>
    </row>
    <row r="190" customFormat="false" ht="12.75" hidden="false" customHeight="false" outlineLevel="0" collapsed="false">
      <c r="L190" s="1"/>
      <c r="U190" s="1"/>
      <c r="Z190" s="1"/>
      <c r="AA190" s="1"/>
      <c r="AB190" s="1"/>
    </row>
    <row r="191" customFormat="false" ht="12.75" hidden="false" customHeight="false" outlineLevel="0" collapsed="false">
      <c r="L191" s="1"/>
      <c r="U191" s="1"/>
      <c r="Z191" s="1"/>
      <c r="AA191" s="1"/>
      <c r="AB191" s="1"/>
    </row>
    <row r="192" customFormat="false" ht="12.75" hidden="false" customHeight="false" outlineLevel="0" collapsed="false">
      <c r="L192" s="1"/>
      <c r="U192" s="1"/>
      <c r="Z192" s="1"/>
      <c r="AA192" s="1"/>
      <c r="AB192" s="1"/>
    </row>
    <row r="193" customFormat="false" ht="12.75" hidden="false" customHeight="false" outlineLevel="0" collapsed="false">
      <c r="L193" s="1"/>
      <c r="U193" s="1"/>
      <c r="Z193" s="1"/>
      <c r="AA193" s="1"/>
      <c r="AB193" s="1"/>
    </row>
    <row r="194" customFormat="false" ht="12.75" hidden="false" customHeight="false" outlineLevel="0" collapsed="false">
      <c r="L194" s="1"/>
      <c r="U194" s="1"/>
      <c r="Z194" s="1"/>
      <c r="AA194" s="1"/>
      <c r="AB194" s="1"/>
    </row>
    <row r="195" customFormat="false" ht="12.75" hidden="false" customHeight="false" outlineLevel="0" collapsed="false">
      <c r="L195" s="1"/>
      <c r="U195" s="1"/>
      <c r="Z195" s="1"/>
      <c r="AA195" s="1"/>
      <c r="AB195" s="1"/>
    </row>
    <row r="196" customFormat="false" ht="12.75" hidden="false" customHeight="false" outlineLevel="0" collapsed="false">
      <c r="L196" s="1"/>
      <c r="U196" s="1"/>
      <c r="Z196" s="1"/>
      <c r="AA196" s="1"/>
      <c r="AB196" s="1"/>
    </row>
    <row r="197" customFormat="false" ht="12.75" hidden="false" customHeight="false" outlineLevel="0" collapsed="false">
      <c r="L197" s="1"/>
      <c r="U197" s="1"/>
      <c r="Z197" s="1"/>
      <c r="AA197" s="1"/>
      <c r="AB197" s="1"/>
    </row>
    <row r="198" customFormat="false" ht="12.75" hidden="false" customHeight="false" outlineLevel="0" collapsed="false">
      <c r="L198" s="1"/>
      <c r="U198" s="1"/>
      <c r="Z198" s="1"/>
      <c r="AA198" s="1"/>
      <c r="AB198" s="1"/>
    </row>
    <row r="199" customFormat="false" ht="12.75" hidden="false" customHeight="false" outlineLevel="0" collapsed="false">
      <c r="L199" s="1"/>
      <c r="U199" s="1"/>
      <c r="Z199" s="1"/>
      <c r="AA199" s="1"/>
      <c r="AB199" s="1"/>
    </row>
    <row r="200" customFormat="false" ht="12.75" hidden="false" customHeight="false" outlineLevel="0" collapsed="false">
      <c r="L200" s="1"/>
      <c r="U200" s="1"/>
      <c r="Z200" s="1"/>
      <c r="AA200" s="1"/>
      <c r="AB200" s="1"/>
    </row>
    <row r="201" customFormat="false" ht="12.75" hidden="false" customHeight="false" outlineLevel="0" collapsed="false">
      <c r="L201" s="1"/>
      <c r="U201" s="1"/>
      <c r="Z201" s="1"/>
      <c r="AA201" s="1"/>
      <c r="AB201" s="1"/>
    </row>
    <row r="202" customFormat="false" ht="12.75" hidden="false" customHeight="false" outlineLevel="0" collapsed="false">
      <c r="L202" s="1"/>
      <c r="U202" s="1"/>
      <c r="Z202" s="1"/>
      <c r="AA202" s="1"/>
      <c r="AB202" s="1"/>
    </row>
    <row r="203" customFormat="false" ht="12.75" hidden="false" customHeight="false" outlineLevel="0" collapsed="false">
      <c r="L203" s="1"/>
      <c r="U203" s="1"/>
      <c r="Z203" s="1"/>
      <c r="AA203" s="1"/>
      <c r="AB203" s="1"/>
    </row>
    <row r="204" customFormat="false" ht="12.75" hidden="false" customHeight="false" outlineLevel="0" collapsed="false">
      <c r="L204" s="1"/>
      <c r="U204" s="1"/>
      <c r="Z204" s="1"/>
      <c r="AA204" s="1"/>
      <c r="AB204" s="1"/>
    </row>
    <row r="205" customFormat="false" ht="12.75" hidden="false" customHeight="false" outlineLevel="0" collapsed="false">
      <c r="L205" s="1"/>
      <c r="U205" s="1"/>
      <c r="Z205" s="1"/>
      <c r="AA205" s="1"/>
      <c r="AB205" s="1"/>
    </row>
    <row r="206" customFormat="false" ht="12.75" hidden="false" customHeight="false" outlineLevel="0" collapsed="false">
      <c r="L206" s="1"/>
      <c r="U206" s="1"/>
      <c r="Z206" s="1"/>
      <c r="AA206" s="1"/>
      <c r="AB206" s="1"/>
    </row>
    <row r="207" customFormat="false" ht="12.75" hidden="false" customHeight="false" outlineLevel="0" collapsed="false">
      <c r="L207" s="1"/>
      <c r="U207" s="1"/>
      <c r="Z207" s="1"/>
      <c r="AA207" s="1"/>
      <c r="AB207" s="1"/>
    </row>
    <row r="208" customFormat="false" ht="12.75" hidden="false" customHeight="false" outlineLevel="0" collapsed="false">
      <c r="L208" s="1"/>
      <c r="U208" s="1"/>
      <c r="Z208" s="1"/>
      <c r="AA208" s="1"/>
      <c r="AB208" s="1"/>
    </row>
    <row r="209" customFormat="false" ht="12.75" hidden="false" customHeight="false" outlineLevel="0" collapsed="false">
      <c r="L209" s="1"/>
      <c r="U209" s="1"/>
      <c r="Z209" s="1"/>
      <c r="AA209" s="1"/>
      <c r="AB209" s="1"/>
    </row>
    <row r="210" customFormat="false" ht="12.75" hidden="false" customHeight="false" outlineLevel="0" collapsed="false">
      <c r="L210" s="1"/>
      <c r="U210" s="1"/>
      <c r="Z210" s="1"/>
      <c r="AA210" s="1"/>
      <c r="AB210" s="1"/>
    </row>
    <row r="211" customFormat="false" ht="12.75" hidden="false" customHeight="false" outlineLevel="0" collapsed="false">
      <c r="L211" s="1"/>
      <c r="U211" s="1"/>
      <c r="Z211" s="1"/>
      <c r="AA211" s="1"/>
      <c r="AB211" s="1"/>
    </row>
    <row r="212" customFormat="false" ht="12.75" hidden="false" customHeight="false" outlineLevel="0" collapsed="false">
      <c r="L212" s="1"/>
      <c r="U212" s="1"/>
      <c r="Z212" s="1"/>
      <c r="AA212" s="1"/>
      <c r="AB212" s="1"/>
    </row>
    <row r="213" customFormat="false" ht="12.75" hidden="false" customHeight="false" outlineLevel="0" collapsed="false">
      <c r="L213" s="1"/>
      <c r="U213" s="1"/>
      <c r="Z213" s="1"/>
      <c r="AA213" s="1"/>
      <c r="AB213" s="1"/>
    </row>
    <row r="214" customFormat="false" ht="12.75" hidden="false" customHeight="false" outlineLevel="0" collapsed="false">
      <c r="L214" s="1"/>
      <c r="U214" s="1"/>
      <c r="Z214" s="1"/>
      <c r="AA214" s="1"/>
      <c r="AB214" s="1"/>
    </row>
    <row r="215" customFormat="false" ht="12.75" hidden="false" customHeight="false" outlineLevel="0" collapsed="false">
      <c r="L215" s="1"/>
      <c r="U215" s="1"/>
      <c r="Z215" s="1"/>
      <c r="AA215" s="1"/>
      <c r="AB215" s="1"/>
    </row>
    <row r="216" customFormat="false" ht="12.75" hidden="false" customHeight="false" outlineLevel="0" collapsed="false">
      <c r="L216" s="1"/>
      <c r="U216" s="1"/>
      <c r="Z216" s="1"/>
      <c r="AA216" s="1"/>
      <c r="AB216" s="1"/>
    </row>
    <row r="217" customFormat="false" ht="12.75" hidden="false" customHeight="false" outlineLevel="0" collapsed="false">
      <c r="L217" s="1"/>
      <c r="U217" s="1"/>
      <c r="Z217" s="1"/>
      <c r="AA217" s="1"/>
      <c r="AB217" s="1"/>
    </row>
    <row r="218" customFormat="false" ht="12.75" hidden="false" customHeight="false" outlineLevel="0" collapsed="false">
      <c r="L218" s="1"/>
      <c r="U218" s="1"/>
      <c r="Z218" s="1"/>
      <c r="AA218" s="1"/>
      <c r="AB218" s="1"/>
    </row>
    <row r="219" customFormat="false" ht="12.75" hidden="false" customHeight="false" outlineLevel="0" collapsed="false">
      <c r="L219" s="1"/>
      <c r="U219" s="1"/>
      <c r="Z219" s="1"/>
      <c r="AA219" s="1"/>
      <c r="AB219" s="1"/>
    </row>
    <row r="220" customFormat="false" ht="12.75" hidden="false" customHeight="false" outlineLevel="0" collapsed="false">
      <c r="L220" s="1"/>
      <c r="U220" s="1"/>
      <c r="Z220" s="1"/>
      <c r="AA220" s="1"/>
      <c r="AB220" s="1"/>
    </row>
    <row r="221" customFormat="false" ht="12.75" hidden="false" customHeight="false" outlineLevel="0" collapsed="false">
      <c r="L221" s="1"/>
      <c r="U221" s="1"/>
      <c r="Z221" s="1"/>
      <c r="AA221" s="1"/>
      <c r="AB221" s="1"/>
    </row>
    <row r="222" customFormat="false" ht="12.75" hidden="false" customHeight="false" outlineLevel="0" collapsed="false">
      <c r="L222" s="1"/>
      <c r="U222" s="1"/>
      <c r="Z222" s="1"/>
      <c r="AA222" s="1"/>
      <c r="AB222" s="1"/>
    </row>
    <row r="223" customFormat="false" ht="12.75" hidden="false" customHeight="false" outlineLevel="0" collapsed="false">
      <c r="L223" s="1"/>
      <c r="U223" s="1"/>
      <c r="Z223" s="1"/>
      <c r="AA223" s="1"/>
      <c r="AB223" s="1"/>
    </row>
    <row r="224" customFormat="false" ht="12.75" hidden="false" customHeight="false" outlineLevel="0" collapsed="false">
      <c r="L224" s="1"/>
      <c r="U224" s="1"/>
      <c r="Z224" s="1"/>
      <c r="AA224" s="1"/>
      <c r="AB224" s="1"/>
    </row>
    <row r="225" customFormat="false" ht="12.75" hidden="false" customHeight="false" outlineLevel="0" collapsed="false">
      <c r="L225" s="1"/>
      <c r="U225" s="1"/>
      <c r="Z225" s="1"/>
      <c r="AA225" s="1"/>
      <c r="AB225" s="1"/>
    </row>
    <row r="226" customFormat="false" ht="12.75" hidden="false" customHeight="false" outlineLevel="0" collapsed="false">
      <c r="L226" s="1"/>
      <c r="U226" s="1"/>
      <c r="Z226" s="1"/>
      <c r="AA226" s="1"/>
      <c r="AB226" s="1"/>
    </row>
    <row r="227" customFormat="false" ht="12.75" hidden="false" customHeight="false" outlineLevel="0" collapsed="false">
      <c r="L227" s="1"/>
      <c r="U227" s="1"/>
      <c r="Z227" s="1"/>
      <c r="AA227" s="1"/>
      <c r="AB227" s="1"/>
    </row>
    <row r="228" customFormat="false" ht="12.75" hidden="false" customHeight="false" outlineLevel="0" collapsed="false">
      <c r="L228" s="1"/>
      <c r="U228" s="1"/>
      <c r="Z228" s="1"/>
      <c r="AA228" s="1"/>
      <c r="AB228" s="1"/>
    </row>
    <row r="229" customFormat="false" ht="12.75" hidden="false" customHeight="false" outlineLevel="0" collapsed="false">
      <c r="L229" s="1"/>
      <c r="U229" s="1"/>
      <c r="Z229" s="1"/>
      <c r="AA229" s="1"/>
      <c r="AB229" s="1"/>
    </row>
    <row r="230" customFormat="false" ht="12.75" hidden="false" customHeight="false" outlineLevel="0" collapsed="false">
      <c r="L230" s="1"/>
      <c r="U230" s="1"/>
      <c r="Z230" s="1"/>
      <c r="AA230" s="1"/>
      <c r="AB230" s="1"/>
    </row>
    <row r="231" customFormat="false" ht="12.75" hidden="false" customHeight="false" outlineLevel="0" collapsed="false">
      <c r="L231" s="1"/>
      <c r="U231" s="1"/>
      <c r="Z231" s="1"/>
      <c r="AA231" s="1"/>
      <c r="AB231" s="1"/>
    </row>
    <row r="232" customFormat="false" ht="12.75" hidden="false" customHeight="false" outlineLevel="0" collapsed="false">
      <c r="L232" s="1"/>
      <c r="U232" s="1"/>
      <c r="Z232" s="1"/>
      <c r="AA232" s="1"/>
      <c r="AB232" s="1"/>
    </row>
    <row r="233" customFormat="false" ht="12.75" hidden="false" customHeight="false" outlineLevel="0" collapsed="false">
      <c r="L233" s="1"/>
      <c r="U233" s="1"/>
      <c r="Z233" s="1"/>
      <c r="AA233" s="1"/>
      <c r="AB233" s="1"/>
    </row>
    <row r="234" customFormat="false" ht="12.75" hidden="false" customHeight="false" outlineLevel="0" collapsed="false">
      <c r="L234" s="1"/>
      <c r="U234" s="1"/>
      <c r="Z234" s="1"/>
      <c r="AA234" s="1"/>
      <c r="AB234" s="1"/>
    </row>
    <row r="235" customFormat="false" ht="12.75" hidden="false" customHeight="false" outlineLevel="0" collapsed="false">
      <c r="L235" s="1"/>
      <c r="U235" s="1"/>
      <c r="Z235" s="1"/>
      <c r="AA235" s="1"/>
      <c r="AB235" s="1"/>
    </row>
    <row r="236" customFormat="false" ht="12.75" hidden="false" customHeight="false" outlineLevel="0" collapsed="false">
      <c r="L236" s="1"/>
      <c r="U236" s="1"/>
      <c r="Z236" s="1"/>
      <c r="AA236" s="1"/>
      <c r="AB236" s="1"/>
    </row>
    <row r="237" customFormat="false" ht="12.75" hidden="false" customHeight="false" outlineLevel="0" collapsed="false">
      <c r="L237" s="1"/>
      <c r="U237" s="1"/>
      <c r="Z237" s="1"/>
      <c r="AA237" s="1"/>
      <c r="AB237" s="1"/>
    </row>
    <row r="238" customFormat="false" ht="12.75" hidden="false" customHeight="false" outlineLevel="0" collapsed="false">
      <c r="L238" s="1"/>
      <c r="U238" s="1"/>
      <c r="Z238" s="1"/>
      <c r="AA238" s="1"/>
      <c r="AB238" s="1"/>
    </row>
    <row r="239" customFormat="false" ht="12.75" hidden="false" customHeight="false" outlineLevel="0" collapsed="false">
      <c r="L239" s="1"/>
      <c r="U239" s="1"/>
      <c r="Z239" s="1"/>
      <c r="AA239" s="1"/>
      <c r="AB239" s="1"/>
    </row>
    <row r="240" customFormat="false" ht="12.75" hidden="false" customHeight="false" outlineLevel="0" collapsed="false">
      <c r="L240" s="1"/>
      <c r="U240" s="1"/>
      <c r="Z240" s="1"/>
      <c r="AA240" s="1"/>
      <c r="AB240" s="1"/>
    </row>
    <row r="241" customFormat="false" ht="12.75" hidden="false" customHeight="false" outlineLevel="0" collapsed="false">
      <c r="L241" s="1"/>
      <c r="U241" s="1"/>
      <c r="Z241" s="1"/>
      <c r="AA241" s="1"/>
      <c r="AB241" s="1"/>
    </row>
    <row r="242" customFormat="false" ht="12.75" hidden="false" customHeight="false" outlineLevel="0" collapsed="false">
      <c r="L242" s="1"/>
      <c r="U242" s="1"/>
      <c r="Z242" s="1"/>
      <c r="AA242" s="1"/>
      <c r="AB242" s="1"/>
    </row>
    <row r="243" customFormat="false" ht="12.75" hidden="false" customHeight="false" outlineLevel="0" collapsed="false">
      <c r="L243" s="1"/>
      <c r="U243" s="1"/>
      <c r="Z243" s="1"/>
      <c r="AA243" s="1"/>
      <c r="AB243" s="1"/>
    </row>
    <row r="244" customFormat="false" ht="12.75" hidden="false" customHeight="false" outlineLevel="0" collapsed="false">
      <c r="L244" s="1"/>
      <c r="U244" s="1"/>
      <c r="Z244" s="1"/>
      <c r="AA244" s="1"/>
      <c r="AB244" s="1"/>
    </row>
    <row r="245" customFormat="false" ht="12.75" hidden="false" customHeight="false" outlineLevel="0" collapsed="false">
      <c r="L245" s="1"/>
      <c r="U245" s="1"/>
      <c r="Z245" s="1"/>
      <c r="AA245" s="1"/>
      <c r="AB245" s="1"/>
    </row>
    <row r="246" customFormat="false" ht="12.75" hidden="false" customHeight="false" outlineLevel="0" collapsed="false">
      <c r="L246" s="1"/>
      <c r="U246" s="1"/>
      <c r="Z246" s="1"/>
      <c r="AA246" s="1"/>
      <c r="AB246" s="1"/>
    </row>
    <row r="247" customFormat="false" ht="12.75" hidden="false" customHeight="false" outlineLevel="0" collapsed="false">
      <c r="L247" s="1"/>
      <c r="U247" s="1"/>
      <c r="Z247" s="1"/>
      <c r="AA247" s="1"/>
      <c r="AB247" s="1"/>
    </row>
    <row r="248" customFormat="false" ht="12.75" hidden="false" customHeight="false" outlineLevel="0" collapsed="false">
      <c r="L248" s="1"/>
      <c r="U248" s="1"/>
      <c r="Z248" s="1"/>
      <c r="AA248" s="1"/>
      <c r="AB248" s="1"/>
    </row>
    <row r="249" customFormat="false" ht="12.75" hidden="false" customHeight="false" outlineLevel="0" collapsed="false">
      <c r="L249" s="1"/>
      <c r="U249" s="1"/>
      <c r="Z249" s="1"/>
      <c r="AA249" s="1"/>
      <c r="AB249" s="1"/>
    </row>
    <row r="250" customFormat="false" ht="12.75" hidden="false" customHeight="false" outlineLevel="0" collapsed="false">
      <c r="L250" s="1"/>
      <c r="U250" s="1"/>
      <c r="Z250" s="1"/>
      <c r="AA250" s="1"/>
      <c r="AB250" s="1"/>
    </row>
    <row r="251" customFormat="false" ht="12.75" hidden="false" customHeight="false" outlineLevel="0" collapsed="false">
      <c r="L251" s="1"/>
      <c r="U251" s="1"/>
      <c r="Z251" s="1"/>
      <c r="AA251" s="1"/>
      <c r="AB251" s="1"/>
    </row>
    <row r="252" customFormat="false" ht="12.75" hidden="false" customHeight="false" outlineLevel="0" collapsed="false">
      <c r="L252" s="1"/>
      <c r="U252" s="1"/>
      <c r="Z252" s="1"/>
      <c r="AA252" s="1"/>
      <c r="AB252" s="1"/>
    </row>
    <row r="253" customFormat="false" ht="12.75" hidden="false" customHeight="false" outlineLevel="0" collapsed="false">
      <c r="L253" s="1"/>
      <c r="U253" s="1"/>
      <c r="Z253" s="1"/>
      <c r="AA253" s="1"/>
      <c r="AB253" s="1"/>
    </row>
    <row r="254" customFormat="false" ht="12.75" hidden="false" customHeight="false" outlineLevel="0" collapsed="false">
      <c r="L254" s="1"/>
      <c r="U254" s="1"/>
      <c r="Z254" s="1"/>
      <c r="AA254" s="1"/>
      <c r="AB254" s="1"/>
    </row>
    <row r="255" customFormat="false" ht="12.75" hidden="false" customHeight="false" outlineLevel="0" collapsed="false">
      <c r="L255" s="1"/>
      <c r="U255" s="1"/>
      <c r="Z255" s="1"/>
      <c r="AA255" s="1"/>
      <c r="AB255" s="1"/>
    </row>
    <row r="256" customFormat="false" ht="12.75" hidden="false" customHeight="false" outlineLevel="0" collapsed="false">
      <c r="L256" s="1"/>
      <c r="U256" s="1"/>
      <c r="Z256" s="1"/>
      <c r="AA256" s="1"/>
      <c r="AB256" s="1"/>
    </row>
    <row r="257" customFormat="false" ht="12.75" hidden="false" customHeight="false" outlineLevel="0" collapsed="false">
      <c r="L257" s="1"/>
      <c r="U257" s="1"/>
      <c r="Z257" s="1"/>
      <c r="AA257" s="1"/>
      <c r="AB257" s="1"/>
    </row>
    <row r="258" customFormat="false" ht="12.75" hidden="false" customHeight="false" outlineLevel="0" collapsed="false">
      <c r="L258" s="1"/>
      <c r="U258" s="1"/>
      <c r="Z258" s="1"/>
      <c r="AA258" s="1"/>
      <c r="AB258" s="1"/>
    </row>
    <row r="259" customFormat="false" ht="12.75" hidden="false" customHeight="false" outlineLevel="0" collapsed="false">
      <c r="L259" s="1"/>
      <c r="U259" s="1"/>
      <c r="Z259" s="1"/>
      <c r="AA259" s="1"/>
      <c r="AB259" s="1"/>
    </row>
    <row r="260" customFormat="false" ht="12.75" hidden="false" customHeight="false" outlineLevel="0" collapsed="false">
      <c r="L260" s="1"/>
      <c r="U260" s="1"/>
      <c r="Z260" s="1"/>
      <c r="AA260" s="1"/>
      <c r="AB260" s="1"/>
    </row>
    <row r="261" customFormat="false" ht="12.75" hidden="false" customHeight="false" outlineLevel="0" collapsed="false">
      <c r="L261" s="1"/>
      <c r="U261" s="1"/>
      <c r="Z261" s="1"/>
      <c r="AA261" s="1"/>
      <c r="AB261" s="1"/>
    </row>
    <row r="262" customFormat="false" ht="12.75" hidden="false" customHeight="false" outlineLevel="0" collapsed="false">
      <c r="L262" s="1"/>
      <c r="U262" s="1"/>
      <c r="Z262" s="1"/>
      <c r="AA262" s="1"/>
      <c r="AB262" s="1"/>
    </row>
    <row r="263" customFormat="false" ht="12.75" hidden="false" customHeight="false" outlineLevel="0" collapsed="false">
      <c r="L263" s="1"/>
      <c r="U263" s="1"/>
      <c r="Z263" s="1"/>
      <c r="AA263" s="1"/>
      <c r="AB263" s="1"/>
    </row>
    <row r="264" customFormat="false" ht="12.75" hidden="false" customHeight="false" outlineLevel="0" collapsed="false">
      <c r="L264" s="1"/>
      <c r="U264" s="1"/>
      <c r="Z264" s="1"/>
      <c r="AA264" s="1"/>
      <c r="AB264" s="1"/>
    </row>
    <row r="265" customFormat="false" ht="12.75" hidden="false" customHeight="false" outlineLevel="0" collapsed="false">
      <c r="L265" s="1"/>
      <c r="U265" s="1"/>
      <c r="Z265" s="1"/>
      <c r="AA265" s="1"/>
      <c r="AB265" s="1"/>
    </row>
    <row r="266" customFormat="false" ht="12.75" hidden="false" customHeight="false" outlineLevel="0" collapsed="false">
      <c r="L266" s="1"/>
      <c r="U266" s="1"/>
      <c r="Z266" s="1"/>
      <c r="AA266" s="1"/>
      <c r="AB266" s="1"/>
    </row>
    <row r="267" customFormat="false" ht="12.75" hidden="false" customHeight="false" outlineLevel="0" collapsed="false">
      <c r="L267" s="1"/>
      <c r="U267" s="1"/>
      <c r="Z267" s="1"/>
      <c r="AA267" s="1"/>
      <c r="AB267" s="1"/>
    </row>
    <row r="268" customFormat="false" ht="12.75" hidden="false" customHeight="false" outlineLevel="0" collapsed="false">
      <c r="L268" s="1"/>
      <c r="U268" s="1"/>
      <c r="Z268" s="1"/>
      <c r="AA268" s="1"/>
      <c r="AB268" s="1"/>
    </row>
    <row r="269" customFormat="false" ht="12.75" hidden="false" customHeight="false" outlineLevel="0" collapsed="false">
      <c r="L269" s="1"/>
      <c r="U269" s="1"/>
      <c r="Z269" s="1"/>
      <c r="AA269" s="1"/>
      <c r="AB269" s="1"/>
    </row>
    <row r="270" customFormat="false" ht="12.75" hidden="false" customHeight="false" outlineLevel="0" collapsed="false">
      <c r="L270" s="1"/>
      <c r="U270" s="1"/>
      <c r="Z270" s="1"/>
      <c r="AA270" s="1"/>
      <c r="AB270" s="1"/>
    </row>
    <row r="271" customFormat="false" ht="12.75" hidden="false" customHeight="false" outlineLevel="0" collapsed="false">
      <c r="L271" s="1"/>
      <c r="U271" s="1"/>
      <c r="Z271" s="1"/>
      <c r="AA271" s="1"/>
      <c r="AB271" s="1"/>
    </row>
    <row r="272" customFormat="false" ht="12.75" hidden="false" customHeight="false" outlineLevel="0" collapsed="false">
      <c r="L272" s="1"/>
      <c r="U272" s="1"/>
      <c r="Z272" s="1"/>
      <c r="AA272" s="1"/>
      <c r="AB272" s="1"/>
    </row>
    <row r="273" customFormat="false" ht="12.75" hidden="false" customHeight="false" outlineLevel="0" collapsed="false">
      <c r="L273" s="1"/>
      <c r="U273" s="1"/>
      <c r="Z273" s="1"/>
      <c r="AA273" s="1"/>
      <c r="AB273" s="1"/>
    </row>
    <row r="274" customFormat="false" ht="12.75" hidden="false" customHeight="false" outlineLevel="0" collapsed="false">
      <c r="L274" s="1"/>
      <c r="U274" s="1"/>
      <c r="Z274" s="1"/>
      <c r="AA274" s="1"/>
      <c r="AB274" s="1"/>
    </row>
    <row r="275" customFormat="false" ht="12.75" hidden="false" customHeight="false" outlineLevel="0" collapsed="false">
      <c r="L275" s="1"/>
      <c r="U275" s="1"/>
      <c r="Z275" s="1"/>
      <c r="AA275" s="1"/>
      <c r="AB275" s="1"/>
    </row>
    <row r="276" customFormat="false" ht="12.75" hidden="false" customHeight="false" outlineLevel="0" collapsed="false">
      <c r="L276" s="1"/>
      <c r="U276" s="1"/>
      <c r="Z276" s="1"/>
      <c r="AA276" s="1"/>
      <c r="AB276" s="1"/>
    </row>
    <row r="277" customFormat="false" ht="12.75" hidden="false" customHeight="false" outlineLevel="0" collapsed="false">
      <c r="L277" s="1"/>
      <c r="U277" s="1"/>
      <c r="Z277" s="1"/>
      <c r="AA277" s="1"/>
      <c r="AB277" s="1"/>
    </row>
    <row r="278" customFormat="false" ht="12.75" hidden="false" customHeight="false" outlineLevel="0" collapsed="false">
      <c r="L278" s="1"/>
      <c r="U278" s="1"/>
      <c r="Z278" s="1"/>
      <c r="AA278" s="1"/>
      <c r="AB278" s="1"/>
    </row>
    <row r="279" customFormat="false" ht="12.75" hidden="false" customHeight="false" outlineLevel="0" collapsed="false">
      <c r="L279" s="1"/>
      <c r="U279" s="1"/>
      <c r="Z279" s="1"/>
      <c r="AA279" s="1"/>
      <c r="AB279" s="1"/>
    </row>
    <row r="280" customFormat="false" ht="12.75" hidden="false" customHeight="false" outlineLevel="0" collapsed="false">
      <c r="L280" s="1"/>
      <c r="U280" s="1"/>
      <c r="Z280" s="1"/>
      <c r="AA280" s="1"/>
      <c r="AB280" s="1"/>
    </row>
    <row r="281" customFormat="false" ht="12.75" hidden="false" customHeight="false" outlineLevel="0" collapsed="false">
      <c r="L281" s="1"/>
      <c r="U281" s="1"/>
      <c r="Z281" s="1"/>
      <c r="AA281" s="1"/>
      <c r="AB281" s="1"/>
    </row>
    <row r="282" customFormat="false" ht="12.75" hidden="false" customHeight="false" outlineLevel="0" collapsed="false">
      <c r="L282" s="1"/>
      <c r="U282" s="1"/>
      <c r="Z282" s="1"/>
      <c r="AA282" s="1"/>
      <c r="AB282" s="1"/>
    </row>
    <row r="283" customFormat="false" ht="12.75" hidden="false" customHeight="false" outlineLevel="0" collapsed="false">
      <c r="L283" s="1"/>
      <c r="U283" s="1"/>
      <c r="Z283" s="1"/>
      <c r="AA283" s="1"/>
      <c r="AB283" s="1"/>
    </row>
    <row r="284" customFormat="false" ht="12.75" hidden="false" customHeight="false" outlineLevel="0" collapsed="false">
      <c r="L284" s="1"/>
      <c r="U284" s="1"/>
      <c r="Z284" s="1"/>
      <c r="AA284" s="1"/>
      <c r="AB284" s="1"/>
    </row>
    <row r="285" customFormat="false" ht="12.75" hidden="false" customHeight="false" outlineLevel="0" collapsed="false">
      <c r="L285" s="1"/>
      <c r="U285" s="1"/>
      <c r="Z285" s="1"/>
      <c r="AA285" s="1"/>
      <c r="AB285" s="1"/>
    </row>
    <row r="286" customFormat="false" ht="12.75" hidden="false" customHeight="false" outlineLevel="0" collapsed="false">
      <c r="L286" s="1"/>
      <c r="U286" s="1"/>
      <c r="Z286" s="1"/>
      <c r="AA286" s="1"/>
      <c r="AB286" s="1"/>
    </row>
    <row r="287" customFormat="false" ht="12.75" hidden="false" customHeight="false" outlineLevel="0" collapsed="false">
      <c r="L287" s="1"/>
      <c r="U287" s="1"/>
      <c r="Z287" s="1"/>
      <c r="AA287" s="1"/>
      <c r="AB287" s="1"/>
    </row>
    <row r="288" customFormat="false" ht="12.75" hidden="false" customHeight="false" outlineLevel="0" collapsed="false">
      <c r="L288" s="1"/>
      <c r="U288" s="1"/>
      <c r="Z288" s="1"/>
      <c r="AA288" s="1"/>
      <c r="AB288" s="1"/>
    </row>
    <row r="289" customFormat="false" ht="12.75" hidden="false" customHeight="false" outlineLevel="0" collapsed="false">
      <c r="L289" s="1"/>
      <c r="U289" s="1"/>
      <c r="Z289" s="1"/>
      <c r="AA289" s="1"/>
      <c r="AB289" s="1"/>
    </row>
    <row r="290" customFormat="false" ht="12.75" hidden="false" customHeight="false" outlineLevel="0" collapsed="false">
      <c r="L290" s="1"/>
      <c r="U290" s="1"/>
      <c r="Z290" s="1"/>
      <c r="AA290" s="1"/>
      <c r="AB290" s="1"/>
    </row>
    <row r="291" customFormat="false" ht="12.75" hidden="false" customHeight="false" outlineLevel="0" collapsed="false">
      <c r="L291" s="1"/>
      <c r="U291" s="1"/>
      <c r="Z291" s="1"/>
      <c r="AA291" s="1"/>
      <c r="AB291" s="1"/>
    </row>
    <row r="292" customFormat="false" ht="12.75" hidden="false" customHeight="false" outlineLevel="0" collapsed="false">
      <c r="L292" s="1"/>
      <c r="U292" s="1"/>
      <c r="Z292" s="1"/>
      <c r="AA292" s="1"/>
      <c r="AB292" s="1"/>
    </row>
    <row r="293" customFormat="false" ht="12.75" hidden="false" customHeight="false" outlineLevel="0" collapsed="false">
      <c r="L293" s="1"/>
      <c r="U293" s="1"/>
      <c r="Z293" s="1"/>
      <c r="AA293" s="1"/>
      <c r="AB293" s="1"/>
    </row>
    <row r="294" customFormat="false" ht="12.75" hidden="false" customHeight="false" outlineLevel="0" collapsed="false">
      <c r="L294" s="1"/>
      <c r="U294" s="1"/>
      <c r="Z294" s="1"/>
      <c r="AA294" s="1"/>
      <c r="AB294" s="1"/>
    </row>
    <row r="295" customFormat="false" ht="12.75" hidden="false" customHeight="false" outlineLevel="0" collapsed="false">
      <c r="L295" s="1"/>
      <c r="U295" s="1"/>
      <c r="Z295" s="1"/>
      <c r="AA295" s="1"/>
      <c r="AB295" s="1"/>
    </row>
    <row r="296" customFormat="false" ht="12.75" hidden="false" customHeight="false" outlineLevel="0" collapsed="false">
      <c r="L296" s="1"/>
      <c r="U296" s="1"/>
      <c r="Z296" s="1"/>
      <c r="AA296" s="1"/>
      <c r="AB296" s="1"/>
    </row>
    <row r="297" customFormat="false" ht="12.75" hidden="false" customHeight="false" outlineLevel="0" collapsed="false">
      <c r="L297" s="1"/>
      <c r="U297" s="1"/>
      <c r="Z297" s="1"/>
      <c r="AA297" s="1"/>
      <c r="AB297" s="1"/>
    </row>
    <row r="298" customFormat="false" ht="12.75" hidden="false" customHeight="false" outlineLevel="0" collapsed="false">
      <c r="L298" s="1"/>
      <c r="U298" s="1"/>
      <c r="Z298" s="1"/>
      <c r="AA298" s="1"/>
      <c r="AB298" s="1"/>
    </row>
    <row r="299" customFormat="false" ht="12.75" hidden="false" customHeight="false" outlineLevel="0" collapsed="false">
      <c r="L299" s="1"/>
      <c r="U299" s="1"/>
      <c r="Z299" s="1"/>
      <c r="AA299" s="1"/>
      <c r="AB299" s="1"/>
    </row>
    <row r="300" customFormat="false" ht="12.75" hidden="false" customHeight="false" outlineLevel="0" collapsed="false">
      <c r="L300" s="1"/>
      <c r="U300" s="1"/>
      <c r="Z300" s="1"/>
      <c r="AA300" s="1"/>
      <c r="AB300" s="1"/>
    </row>
    <row r="301" customFormat="false" ht="12.75" hidden="false" customHeight="false" outlineLevel="0" collapsed="false">
      <c r="L301" s="1"/>
      <c r="U301" s="1"/>
      <c r="Z301" s="1"/>
      <c r="AA301" s="1"/>
      <c r="AB301" s="1"/>
    </row>
    <row r="302" customFormat="false" ht="12.75" hidden="false" customHeight="false" outlineLevel="0" collapsed="false">
      <c r="L302" s="1"/>
      <c r="U302" s="1"/>
      <c r="Z302" s="1"/>
      <c r="AA302" s="1"/>
      <c r="AB302" s="1"/>
    </row>
    <row r="303" customFormat="false" ht="12.75" hidden="false" customHeight="false" outlineLevel="0" collapsed="false">
      <c r="L303" s="1"/>
      <c r="U303" s="1"/>
      <c r="Z303" s="1"/>
      <c r="AA303" s="1"/>
      <c r="AB303" s="1"/>
    </row>
    <row r="304" customFormat="false" ht="12.75" hidden="false" customHeight="false" outlineLevel="0" collapsed="false">
      <c r="L304" s="1"/>
      <c r="U304" s="1"/>
      <c r="Z304" s="1"/>
      <c r="AA304" s="1"/>
      <c r="AB304" s="1"/>
    </row>
    <row r="305" customFormat="false" ht="12.75" hidden="false" customHeight="false" outlineLevel="0" collapsed="false">
      <c r="L305" s="1"/>
      <c r="U305" s="1"/>
      <c r="Z305" s="1"/>
      <c r="AA305" s="1"/>
      <c r="AB305" s="1"/>
    </row>
    <row r="306" customFormat="false" ht="12.75" hidden="false" customHeight="false" outlineLevel="0" collapsed="false">
      <c r="L306" s="1"/>
      <c r="U306" s="1"/>
      <c r="Z306" s="1"/>
      <c r="AA306" s="1"/>
      <c r="AB306" s="1"/>
    </row>
    <row r="307" customFormat="false" ht="12.75" hidden="false" customHeight="false" outlineLevel="0" collapsed="false">
      <c r="L307" s="1"/>
      <c r="U307" s="1"/>
      <c r="Z307" s="1"/>
      <c r="AA307" s="1"/>
      <c r="AB307" s="1"/>
    </row>
    <row r="308" customFormat="false" ht="12.75" hidden="false" customHeight="false" outlineLevel="0" collapsed="false">
      <c r="L308" s="1"/>
      <c r="U308" s="1"/>
      <c r="Z308" s="1"/>
      <c r="AA308" s="1"/>
      <c r="AB308" s="1"/>
    </row>
    <row r="309" customFormat="false" ht="12.75" hidden="false" customHeight="false" outlineLevel="0" collapsed="false">
      <c r="L309" s="1"/>
      <c r="U309" s="1"/>
      <c r="Z309" s="1"/>
      <c r="AA309" s="1"/>
      <c r="AB309" s="1"/>
    </row>
    <row r="310" customFormat="false" ht="12.75" hidden="false" customHeight="false" outlineLevel="0" collapsed="false">
      <c r="L310" s="1"/>
      <c r="U310" s="1"/>
      <c r="Z310" s="1"/>
      <c r="AA310" s="1"/>
      <c r="AB310" s="1"/>
    </row>
    <row r="311" customFormat="false" ht="12.75" hidden="false" customHeight="false" outlineLevel="0" collapsed="false">
      <c r="L311" s="1"/>
      <c r="U311" s="1"/>
      <c r="Z311" s="1"/>
      <c r="AA311" s="1"/>
      <c r="AB311" s="1"/>
    </row>
    <row r="312" customFormat="false" ht="12.75" hidden="false" customHeight="false" outlineLevel="0" collapsed="false">
      <c r="L312" s="1"/>
      <c r="U312" s="1"/>
      <c r="Z312" s="1"/>
      <c r="AA312" s="1"/>
      <c r="AB312" s="1"/>
    </row>
    <row r="313" customFormat="false" ht="12.75" hidden="false" customHeight="false" outlineLevel="0" collapsed="false">
      <c r="L313" s="1"/>
      <c r="U313" s="1"/>
      <c r="Z313" s="1"/>
      <c r="AA313" s="1"/>
      <c r="AB313" s="1"/>
    </row>
    <row r="314" customFormat="false" ht="12.75" hidden="false" customHeight="false" outlineLevel="0" collapsed="false">
      <c r="L314" s="1"/>
      <c r="U314" s="1"/>
      <c r="Z314" s="1"/>
      <c r="AA314" s="1"/>
      <c r="AB314" s="1"/>
    </row>
    <row r="315" customFormat="false" ht="12.75" hidden="false" customHeight="false" outlineLevel="0" collapsed="false">
      <c r="L315" s="1"/>
      <c r="U315" s="1"/>
      <c r="Z315" s="1"/>
      <c r="AA315" s="1"/>
      <c r="AB315" s="1"/>
    </row>
    <row r="316" customFormat="false" ht="12.75" hidden="false" customHeight="false" outlineLevel="0" collapsed="false">
      <c r="L316" s="1"/>
      <c r="U316" s="1"/>
      <c r="Z316" s="1"/>
      <c r="AA316" s="1"/>
      <c r="AB316" s="1"/>
    </row>
    <row r="317" customFormat="false" ht="12.75" hidden="false" customHeight="false" outlineLevel="0" collapsed="false">
      <c r="L317" s="1"/>
      <c r="U317" s="1"/>
      <c r="Z317" s="1"/>
      <c r="AA317" s="1"/>
      <c r="AB317" s="1"/>
    </row>
    <row r="318" customFormat="false" ht="12.75" hidden="false" customHeight="false" outlineLevel="0" collapsed="false">
      <c r="L318" s="1"/>
      <c r="U318" s="1"/>
      <c r="Z318" s="1"/>
      <c r="AA318" s="1"/>
      <c r="AB318" s="1"/>
    </row>
    <row r="319" customFormat="false" ht="12.75" hidden="false" customHeight="false" outlineLevel="0" collapsed="false">
      <c r="L319" s="1"/>
      <c r="U319" s="1"/>
      <c r="Z319" s="1"/>
      <c r="AA319" s="1"/>
      <c r="AB319" s="1"/>
    </row>
    <row r="320" customFormat="false" ht="12.75" hidden="false" customHeight="false" outlineLevel="0" collapsed="false">
      <c r="L320" s="1"/>
      <c r="U320" s="1"/>
      <c r="Z320" s="1"/>
      <c r="AA320" s="1"/>
      <c r="AB320" s="1"/>
    </row>
    <row r="321" customFormat="false" ht="12.75" hidden="false" customHeight="false" outlineLevel="0" collapsed="false">
      <c r="L321" s="1"/>
      <c r="U321" s="1"/>
      <c r="Z321" s="1"/>
      <c r="AA321" s="1"/>
      <c r="AB321" s="1"/>
    </row>
    <row r="322" customFormat="false" ht="12.75" hidden="false" customHeight="false" outlineLevel="0" collapsed="false">
      <c r="L322" s="1"/>
      <c r="U322" s="1"/>
      <c r="Z322" s="1"/>
      <c r="AA322" s="1"/>
      <c r="AB322" s="1"/>
    </row>
    <row r="323" customFormat="false" ht="12.75" hidden="false" customHeight="false" outlineLevel="0" collapsed="false">
      <c r="L323" s="1"/>
      <c r="U323" s="1"/>
      <c r="Z323" s="1"/>
      <c r="AA323" s="1"/>
      <c r="AB323" s="1"/>
    </row>
    <row r="324" customFormat="false" ht="12.75" hidden="false" customHeight="false" outlineLevel="0" collapsed="false">
      <c r="L324" s="1"/>
      <c r="U324" s="1"/>
      <c r="Z324" s="1"/>
      <c r="AA324" s="1"/>
      <c r="AB324" s="1"/>
    </row>
    <row r="325" customFormat="false" ht="12.75" hidden="false" customHeight="false" outlineLevel="0" collapsed="false">
      <c r="L325" s="1"/>
      <c r="U325" s="1"/>
      <c r="Z325" s="1"/>
      <c r="AA325" s="1"/>
      <c r="AB325" s="1"/>
    </row>
    <row r="326" customFormat="false" ht="12.75" hidden="false" customHeight="false" outlineLevel="0" collapsed="false">
      <c r="L326" s="1"/>
      <c r="U326" s="1"/>
      <c r="Z326" s="1"/>
      <c r="AA326" s="1"/>
      <c r="AB326" s="1"/>
    </row>
    <row r="327" customFormat="false" ht="12.75" hidden="false" customHeight="false" outlineLevel="0" collapsed="false">
      <c r="L327" s="1"/>
      <c r="U327" s="1"/>
      <c r="Z327" s="1"/>
      <c r="AA327" s="1"/>
      <c r="AB327" s="1"/>
    </row>
    <row r="328" customFormat="false" ht="12.75" hidden="false" customHeight="false" outlineLevel="0" collapsed="false">
      <c r="L328" s="1"/>
      <c r="U328" s="1"/>
      <c r="Z328" s="1"/>
      <c r="AA328" s="1"/>
      <c r="AB328" s="1"/>
    </row>
    <row r="329" customFormat="false" ht="12.75" hidden="false" customHeight="false" outlineLevel="0" collapsed="false">
      <c r="L329" s="1"/>
      <c r="U329" s="1"/>
      <c r="Z329" s="1"/>
      <c r="AA329" s="1"/>
      <c r="AB329" s="1"/>
    </row>
    <row r="330" customFormat="false" ht="12.75" hidden="false" customHeight="false" outlineLevel="0" collapsed="false">
      <c r="L330" s="1"/>
      <c r="U330" s="1"/>
      <c r="Z330" s="1"/>
      <c r="AA330" s="1"/>
      <c r="AB330" s="1"/>
    </row>
    <row r="331" customFormat="false" ht="12.75" hidden="false" customHeight="false" outlineLevel="0" collapsed="false">
      <c r="L331" s="1"/>
      <c r="U331" s="1"/>
      <c r="Z331" s="1"/>
      <c r="AA331" s="1"/>
      <c r="AB331" s="1"/>
    </row>
    <row r="332" customFormat="false" ht="12.75" hidden="false" customHeight="false" outlineLevel="0" collapsed="false">
      <c r="L332" s="1"/>
      <c r="U332" s="1"/>
      <c r="Z332" s="1"/>
      <c r="AA332" s="1"/>
      <c r="AB332" s="1"/>
    </row>
    <row r="333" customFormat="false" ht="12.75" hidden="false" customHeight="false" outlineLevel="0" collapsed="false">
      <c r="L333" s="1"/>
      <c r="U333" s="1"/>
      <c r="Z333" s="1"/>
      <c r="AA333" s="1"/>
      <c r="AB333" s="1"/>
    </row>
    <row r="334" customFormat="false" ht="12.75" hidden="false" customHeight="false" outlineLevel="0" collapsed="false">
      <c r="L334" s="1"/>
      <c r="U334" s="1"/>
      <c r="Z334" s="1"/>
      <c r="AA334" s="1"/>
      <c r="AB334" s="1"/>
    </row>
    <row r="335" customFormat="false" ht="12.75" hidden="false" customHeight="false" outlineLevel="0" collapsed="false">
      <c r="L335" s="1"/>
      <c r="U335" s="1"/>
      <c r="Z335" s="1"/>
      <c r="AA335" s="1"/>
      <c r="AB335" s="1"/>
    </row>
    <row r="336" customFormat="false" ht="12.75" hidden="false" customHeight="false" outlineLevel="0" collapsed="false">
      <c r="L336" s="1"/>
      <c r="U336" s="1"/>
      <c r="Z336" s="1"/>
      <c r="AA336" s="1"/>
      <c r="AB336" s="1"/>
    </row>
    <row r="337" customFormat="false" ht="12.75" hidden="false" customHeight="false" outlineLevel="0" collapsed="false">
      <c r="L337" s="1"/>
      <c r="U337" s="1"/>
      <c r="Z337" s="1"/>
      <c r="AA337" s="1"/>
      <c r="AB337" s="1"/>
    </row>
    <row r="338" customFormat="false" ht="12.75" hidden="false" customHeight="false" outlineLevel="0" collapsed="false">
      <c r="L338" s="1"/>
      <c r="U338" s="1"/>
      <c r="Z338" s="1"/>
      <c r="AA338" s="1"/>
      <c r="AB338" s="1"/>
    </row>
    <row r="339" customFormat="false" ht="12.75" hidden="false" customHeight="false" outlineLevel="0" collapsed="false">
      <c r="L339" s="1"/>
      <c r="U339" s="1"/>
      <c r="Z339" s="1"/>
      <c r="AA339" s="1"/>
      <c r="AB339" s="1"/>
    </row>
    <row r="340" customFormat="false" ht="12.75" hidden="false" customHeight="false" outlineLevel="0" collapsed="false">
      <c r="L340" s="1"/>
      <c r="U340" s="1"/>
      <c r="Z340" s="1"/>
      <c r="AA340" s="1"/>
      <c r="AB340" s="1"/>
    </row>
    <row r="341" customFormat="false" ht="12.75" hidden="false" customHeight="false" outlineLevel="0" collapsed="false">
      <c r="L341" s="1"/>
      <c r="U341" s="1"/>
      <c r="Z341" s="1"/>
      <c r="AA341" s="1"/>
      <c r="AB341" s="1"/>
    </row>
    <row r="342" customFormat="false" ht="12.75" hidden="false" customHeight="false" outlineLevel="0" collapsed="false">
      <c r="L342" s="1"/>
      <c r="U342" s="1"/>
      <c r="Z342" s="1"/>
      <c r="AA342" s="1"/>
      <c r="AB342" s="1"/>
    </row>
    <row r="343" customFormat="false" ht="12.75" hidden="false" customHeight="false" outlineLevel="0" collapsed="false">
      <c r="L343" s="1"/>
      <c r="U343" s="1"/>
      <c r="Z343" s="1"/>
      <c r="AA343" s="1"/>
      <c r="AB343" s="1"/>
    </row>
    <row r="344" customFormat="false" ht="12.75" hidden="false" customHeight="false" outlineLevel="0" collapsed="false">
      <c r="L344" s="1"/>
      <c r="U344" s="1"/>
      <c r="Z344" s="1"/>
      <c r="AA344" s="1"/>
      <c r="AB344" s="1"/>
    </row>
    <row r="345" customFormat="false" ht="12.75" hidden="false" customHeight="false" outlineLevel="0" collapsed="false">
      <c r="L345" s="1"/>
      <c r="U345" s="1"/>
      <c r="Z345" s="1"/>
      <c r="AA345" s="1"/>
      <c r="AB345" s="1"/>
    </row>
    <row r="346" customFormat="false" ht="12.75" hidden="false" customHeight="false" outlineLevel="0" collapsed="false">
      <c r="L346" s="1"/>
      <c r="U346" s="1"/>
      <c r="Z346" s="1"/>
      <c r="AA346" s="1"/>
      <c r="AB346" s="1"/>
    </row>
    <row r="347" customFormat="false" ht="12.75" hidden="false" customHeight="false" outlineLevel="0" collapsed="false">
      <c r="L347" s="1"/>
      <c r="U347" s="1"/>
      <c r="Z347" s="1"/>
      <c r="AA347" s="1"/>
      <c r="AB347" s="1"/>
    </row>
    <row r="348" customFormat="false" ht="12.75" hidden="false" customHeight="false" outlineLevel="0" collapsed="false">
      <c r="L348" s="1"/>
      <c r="U348" s="1"/>
      <c r="Z348" s="1"/>
      <c r="AA348" s="1"/>
      <c r="AB348" s="1"/>
    </row>
    <row r="349" customFormat="false" ht="12.75" hidden="false" customHeight="false" outlineLevel="0" collapsed="false">
      <c r="L349" s="1"/>
      <c r="U349" s="1"/>
      <c r="Z349" s="1"/>
      <c r="AA349" s="1"/>
      <c r="AB349" s="1"/>
    </row>
    <row r="350" customFormat="false" ht="12.75" hidden="false" customHeight="false" outlineLevel="0" collapsed="false">
      <c r="L350" s="1"/>
      <c r="U350" s="1"/>
      <c r="Z350" s="1"/>
      <c r="AA350" s="1"/>
      <c r="AB350" s="1"/>
    </row>
    <row r="351" customFormat="false" ht="12.75" hidden="false" customHeight="false" outlineLevel="0" collapsed="false">
      <c r="L351" s="1"/>
      <c r="U351" s="1"/>
      <c r="Z351" s="1"/>
      <c r="AA351" s="1"/>
      <c r="AB351" s="1"/>
    </row>
    <row r="352" customFormat="false" ht="12.75" hidden="false" customHeight="false" outlineLevel="0" collapsed="false">
      <c r="L352" s="1"/>
      <c r="U352" s="1"/>
      <c r="Z352" s="1"/>
      <c r="AA352" s="1"/>
      <c r="AB352" s="1"/>
    </row>
    <row r="353" customFormat="false" ht="12.75" hidden="false" customHeight="false" outlineLevel="0" collapsed="false">
      <c r="L353" s="1"/>
      <c r="U353" s="1"/>
      <c r="Z353" s="1"/>
      <c r="AA353" s="1"/>
      <c r="AB353" s="1"/>
    </row>
    <row r="354" customFormat="false" ht="12.75" hidden="false" customHeight="false" outlineLevel="0" collapsed="false">
      <c r="L354" s="1"/>
      <c r="U354" s="1"/>
      <c r="Z354" s="1"/>
      <c r="AA354" s="1"/>
      <c r="AB354" s="1"/>
    </row>
    <row r="355" customFormat="false" ht="12.75" hidden="false" customHeight="false" outlineLevel="0" collapsed="false">
      <c r="L355" s="1"/>
      <c r="U355" s="1"/>
      <c r="Z355" s="1"/>
      <c r="AA355" s="1"/>
      <c r="AB355" s="1"/>
    </row>
    <row r="356" customFormat="false" ht="12.75" hidden="false" customHeight="false" outlineLevel="0" collapsed="false">
      <c r="L356" s="1"/>
      <c r="U356" s="1"/>
      <c r="Z356" s="1"/>
      <c r="AA356" s="1"/>
      <c r="AB356" s="1"/>
    </row>
    <row r="357" customFormat="false" ht="12.75" hidden="false" customHeight="false" outlineLevel="0" collapsed="false">
      <c r="L357" s="1"/>
      <c r="U357" s="1"/>
      <c r="Z357" s="1"/>
      <c r="AA357" s="1"/>
      <c r="AB357" s="1"/>
    </row>
    <row r="358" customFormat="false" ht="12.75" hidden="false" customHeight="false" outlineLevel="0" collapsed="false">
      <c r="L358" s="1"/>
      <c r="U358" s="1"/>
      <c r="Z358" s="1"/>
      <c r="AA358" s="1"/>
      <c r="AB358" s="1"/>
    </row>
    <row r="359" customFormat="false" ht="12.75" hidden="false" customHeight="false" outlineLevel="0" collapsed="false">
      <c r="L359" s="1"/>
      <c r="U359" s="1"/>
      <c r="Z359" s="1"/>
      <c r="AA359" s="1"/>
      <c r="AB359" s="1"/>
    </row>
    <row r="360" customFormat="false" ht="12.75" hidden="false" customHeight="false" outlineLevel="0" collapsed="false">
      <c r="L360" s="1"/>
      <c r="U360" s="1"/>
      <c r="Z360" s="1"/>
      <c r="AA360" s="1"/>
      <c r="AB360" s="1"/>
    </row>
    <row r="361" customFormat="false" ht="12.75" hidden="false" customHeight="false" outlineLevel="0" collapsed="false">
      <c r="L361" s="1"/>
      <c r="U361" s="1"/>
      <c r="Z361" s="1"/>
      <c r="AA361" s="1"/>
      <c r="AB361" s="1"/>
    </row>
    <row r="362" customFormat="false" ht="12.75" hidden="false" customHeight="false" outlineLevel="0" collapsed="false">
      <c r="L362" s="1"/>
      <c r="U362" s="1"/>
      <c r="Z362" s="1"/>
      <c r="AA362" s="1"/>
      <c r="AB362" s="1"/>
    </row>
    <row r="363" customFormat="false" ht="12.75" hidden="false" customHeight="false" outlineLevel="0" collapsed="false">
      <c r="L363" s="1"/>
      <c r="U363" s="1"/>
      <c r="Z363" s="1"/>
      <c r="AA363" s="1"/>
      <c r="AB363" s="1"/>
    </row>
    <row r="364" customFormat="false" ht="12.75" hidden="false" customHeight="false" outlineLevel="0" collapsed="false">
      <c r="L364" s="1"/>
      <c r="U364" s="1"/>
      <c r="Z364" s="1"/>
      <c r="AA364" s="1"/>
      <c r="AB364" s="1"/>
    </row>
    <row r="365" customFormat="false" ht="12.75" hidden="false" customHeight="false" outlineLevel="0" collapsed="false">
      <c r="L365" s="1"/>
      <c r="U365" s="1"/>
      <c r="Z365" s="1"/>
      <c r="AA365" s="1"/>
      <c r="AB365" s="1"/>
    </row>
    <row r="366" customFormat="false" ht="12.75" hidden="false" customHeight="false" outlineLevel="0" collapsed="false">
      <c r="L366" s="1"/>
      <c r="U366" s="1"/>
      <c r="Z366" s="1"/>
      <c r="AA366" s="1"/>
      <c r="AB366" s="1"/>
    </row>
    <row r="367" customFormat="false" ht="12.75" hidden="false" customHeight="false" outlineLevel="0" collapsed="false">
      <c r="L367" s="1"/>
      <c r="U367" s="1"/>
      <c r="Z367" s="1"/>
      <c r="AA367" s="1"/>
      <c r="AB367" s="1"/>
    </row>
    <row r="368" customFormat="false" ht="12.75" hidden="false" customHeight="false" outlineLevel="0" collapsed="false">
      <c r="L368" s="1"/>
      <c r="U368" s="1"/>
      <c r="Z368" s="1"/>
      <c r="AA368" s="1"/>
      <c r="AB368" s="1"/>
    </row>
    <row r="369" customFormat="false" ht="12.75" hidden="false" customHeight="false" outlineLevel="0" collapsed="false">
      <c r="L369" s="1"/>
      <c r="U369" s="1"/>
      <c r="Z369" s="1"/>
      <c r="AA369" s="1"/>
      <c r="AB369" s="1"/>
    </row>
    <row r="370" customFormat="false" ht="12.75" hidden="false" customHeight="false" outlineLevel="0" collapsed="false">
      <c r="L370" s="1"/>
      <c r="U370" s="1"/>
      <c r="Z370" s="1"/>
      <c r="AA370" s="1"/>
      <c r="AB370" s="1"/>
    </row>
    <row r="371" customFormat="false" ht="12.75" hidden="false" customHeight="false" outlineLevel="0" collapsed="false">
      <c r="L371" s="1"/>
      <c r="U371" s="1"/>
      <c r="Z371" s="1"/>
      <c r="AA371" s="1"/>
      <c r="AB371" s="1"/>
    </row>
    <row r="372" customFormat="false" ht="12.75" hidden="false" customHeight="false" outlineLevel="0" collapsed="false">
      <c r="L372" s="1"/>
      <c r="U372" s="1"/>
      <c r="Z372" s="1"/>
      <c r="AA372" s="1"/>
      <c r="AB372" s="1"/>
    </row>
    <row r="373" customFormat="false" ht="12.75" hidden="false" customHeight="false" outlineLevel="0" collapsed="false">
      <c r="L373" s="1"/>
      <c r="U373" s="1"/>
      <c r="Z373" s="1"/>
      <c r="AA373" s="1"/>
      <c r="AB373" s="1"/>
    </row>
    <row r="374" customFormat="false" ht="12.75" hidden="false" customHeight="false" outlineLevel="0" collapsed="false">
      <c r="L374" s="1"/>
      <c r="U374" s="1"/>
      <c r="Z374" s="1"/>
      <c r="AA374" s="1"/>
      <c r="AB374" s="1"/>
    </row>
    <row r="375" customFormat="false" ht="12.75" hidden="false" customHeight="false" outlineLevel="0" collapsed="false">
      <c r="L375" s="1"/>
      <c r="U375" s="1"/>
      <c r="Z375" s="1"/>
      <c r="AA375" s="1"/>
      <c r="AB375" s="1"/>
    </row>
    <row r="376" customFormat="false" ht="12.75" hidden="false" customHeight="false" outlineLevel="0" collapsed="false">
      <c r="L376" s="1"/>
      <c r="U376" s="1"/>
      <c r="Z376" s="1"/>
      <c r="AA376" s="1"/>
      <c r="AB376" s="1"/>
    </row>
    <row r="377" customFormat="false" ht="12.75" hidden="false" customHeight="false" outlineLevel="0" collapsed="false">
      <c r="L377" s="1"/>
      <c r="U377" s="1"/>
      <c r="Z377" s="1"/>
      <c r="AA377" s="1"/>
      <c r="AB377" s="1"/>
    </row>
    <row r="378" customFormat="false" ht="12.75" hidden="false" customHeight="false" outlineLevel="0" collapsed="false">
      <c r="L378" s="1"/>
      <c r="U378" s="1"/>
      <c r="Z378" s="1"/>
      <c r="AA378" s="1"/>
      <c r="AB378" s="1"/>
    </row>
    <row r="379" customFormat="false" ht="12.75" hidden="false" customHeight="false" outlineLevel="0" collapsed="false">
      <c r="L379" s="1"/>
      <c r="U379" s="1"/>
      <c r="Z379" s="1"/>
      <c r="AA379" s="1"/>
      <c r="AB379" s="1"/>
    </row>
    <row r="380" customFormat="false" ht="12.75" hidden="false" customHeight="false" outlineLevel="0" collapsed="false">
      <c r="L380" s="1"/>
      <c r="U380" s="1"/>
      <c r="Z380" s="1"/>
      <c r="AA380" s="1"/>
      <c r="AB380" s="1"/>
    </row>
    <row r="381" customFormat="false" ht="12.75" hidden="false" customHeight="false" outlineLevel="0" collapsed="false">
      <c r="L381" s="1"/>
      <c r="U381" s="1"/>
      <c r="Z381" s="1"/>
      <c r="AA381" s="1"/>
      <c r="AB381" s="1"/>
    </row>
    <row r="382" customFormat="false" ht="12.75" hidden="false" customHeight="false" outlineLevel="0" collapsed="false">
      <c r="L382" s="1"/>
      <c r="U382" s="1"/>
      <c r="Z382" s="1"/>
      <c r="AA382" s="1"/>
      <c r="AB382" s="1"/>
    </row>
    <row r="383" customFormat="false" ht="12.75" hidden="false" customHeight="false" outlineLevel="0" collapsed="false">
      <c r="L383" s="1"/>
      <c r="U383" s="1"/>
      <c r="Z383" s="1"/>
      <c r="AA383" s="1"/>
      <c r="AB383" s="1"/>
    </row>
    <row r="384" customFormat="false" ht="12.75" hidden="false" customHeight="false" outlineLevel="0" collapsed="false">
      <c r="L384" s="1"/>
      <c r="U384" s="1"/>
      <c r="Z384" s="1"/>
      <c r="AA384" s="1"/>
      <c r="AB384" s="1"/>
    </row>
    <row r="385" customFormat="false" ht="12.75" hidden="false" customHeight="false" outlineLevel="0" collapsed="false">
      <c r="L385" s="1"/>
      <c r="U385" s="1"/>
      <c r="Z385" s="1"/>
      <c r="AA385" s="1"/>
      <c r="AB385" s="1"/>
    </row>
    <row r="386" customFormat="false" ht="12.75" hidden="false" customHeight="false" outlineLevel="0" collapsed="false">
      <c r="L386" s="1"/>
      <c r="U386" s="1"/>
      <c r="Z386" s="1"/>
      <c r="AA386" s="1"/>
      <c r="AB386" s="1"/>
    </row>
    <row r="387" customFormat="false" ht="12.75" hidden="false" customHeight="false" outlineLevel="0" collapsed="false">
      <c r="L387" s="1"/>
      <c r="U387" s="1"/>
      <c r="Z387" s="1"/>
      <c r="AA387" s="1"/>
      <c r="AB387" s="1"/>
    </row>
    <row r="388" customFormat="false" ht="12.75" hidden="false" customHeight="false" outlineLevel="0" collapsed="false">
      <c r="L388" s="1"/>
      <c r="U388" s="1"/>
      <c r="Z388" s="1"/>
      <c r="AA388" s="1"/>
      <c r="AB388" s="1"/>
    </row>
    <row r="389" customFormat="false" ht="12.75" hidden="false" customHeight="false" outlineLevel="0" collapsed="false">
      <c r="L389" s="1"/>
      <c r="U389" s="1"/>
      <c r="Z389" s="1"/>
      <c r="AA389" s="1"/>
      <c r="AB389" s="1"/>
    </row>
    <row r="390" customFormat="false" ht="12.75" hidden="false" customHeight="false" outlineLevel="0" collapsed="false">
      <c r="L390" s="1"/>
      <c r="U390" s="1"/>
      <c r="Z390" s="1"/>
      <c r="AA390" s="1"/>
      <c r="AB390" s="1"/>
    </row>
    <row r="391" customFormat="false" ht="12.75" hidden="false" customHeight="false" outlineLevel="0" collapsed="false">
      <c r="L391" s="1"/>
      <c r="U391" s="1"/>
      <c r="Z391" s="1"/>
      <c r="AA391" s="1"/>
      <c r="AB391" s="1"/>
    </row>
    <row r="392" customFormat="false" ht="12.75" hidden="false" customHeight="false" outlineLevel="0" collapsed="false">
      <c r="L392" s="1"/>
      <c r="U392" s="1"/>
      <c r="Z392" s="1"/>
      <c r="AA392" s="1"/>
      <c r="AB392" s="1"/>
    </row>
    <row r="393" customFormat="false" ht="12.75" hidden="false" customHeight="false" outlineLevel="0" collapsed="false">
      <c r="L393" s="1"/>
      <c r="U393" s="1"/>
      <c r="Z393" s="1"/>
      <c r="AA393" s="1"/>
      <c r="AB393" s="1"/>
    </row>
    <row r="394" customFormat="false" ht="12.75" hidden="false" customHeight="false" outlineLevel="0" collapsed="false">
      <c r="L394" s="1"/>
      <c r="U394" s="1"/>
      <c r="Z394" s="1"/>
      <c r="AA394" s="1"/>
      <c r="AB394" s="1"/>
    </row>
    <row r="395" customFormat="false" ht="12.75" hidden="false" customHeight="false" outlineLevel="0" collapsed="false">
      <c r="L395" s="1"/>
      <c r="U395" s="1"/>
      <c r="Z395" s="1"/>
      <c r="AA395" s="1"/>
      <c r="AB395" s="1"/>
    </row>
    <row r="396" customFormat="false" ht="12.75" hidden="false" customHeight="false" outlineLevel="0" collapsed="false">
      <c r="L396" s="1"/>
      <c r="U396" s="1"/>
      <c r="Z396" s="1"/>
      <c r="AA396" s="1"/>
      <c r="AB396" s="1"/>
    </row>
    <row r="397" customFormat="false" ht="12.75" hidden="false" customHeight="false" outlineLevel="0" collapsed="false">
      <c r="L397" s="1"/>
      <c r="U397" s="1"/>
      <c r="Z397" s="1"/>
      <c r="AA397" s="1"/>
      <c r="AB397" s="1"/>
    </row>
    <row r="398" customFormat="false" ht="12.75" hidden="false" customHeight="false" outlineLevel="0" collapsed="false">
      <c r="L398" s="1"/>
      <c r="U398" s="1"/>
      <c r="Z398" s="1"/>
      <c r="AA398" s="1"/>
      <c r="AB398" s="1"/>
    </row>
    <row r="399" customFormat="false" ht="12.75" hidden="false" customHeight="false" outlineLevel="0" collapsed="false">
      <c r="L399" s="1"/>
      <c r="U399" s="1"/>
      <c r="Z399" s="1"/>
      <c r="AA399" s="1"/>
      <c r="AB399" s="1"/>
    </row>
    <row r="400" customFormat="false" ht="12.75" hidden="false" customHeight="false" outlineLevel="0" collapsed="false">
      <c r="L400" s="1"/>
      <c r="U400" s="1"/>
      <c r="Z400" s="1"/>
      <c r="AA400" s="1"/>
      <c r="AB400" s="1"/>
    </row>
    <row r="401" customFormat="false" ht="12.75" hidden="false" customHeight="false" outlineLevel="0" collapsed="false">
      <c r="L401" s="1"/>
      <c r="U401" s="1"/>
      <c r="Z401" s="1"/>
      <c r="AA401" s="1"/>
      <c r="AB401" s="1"/>
    </row>
    <row r="402" customFormat="false" ht="12.75" hidden="false" customHeight="false" outlineLevel="0" collapsed="false">
      <c r="L402" s="1"/>
      <c r="U402" s="1"/>
      <c r="Z402" s="1"/>
      <c r="AA402" s="1"/>
      <c r="AB402" s="1"/>
    </row>
    <row r="403" customFormat="false" ht="12.75" hidden="false" customHeight="false" outlineLevel="0" collapsed="false">
      <c r="L403" s="1"/>
      <c r="U403" s="1"/>
      <c r="Z403" s="1"/>
      <c r="AA403" s="1"/>
      <c r="AB403" s="1"/>
    </row>
    <row r="404" customFormat="false" ht="12.75" hidden="false" customHeight="false" outlineLevel="0" collapsed="false">
      <c r="L404" s="1"/>
      <c r="U404" s="1"/>
      <c r="Z404" s="1"/>
      <c r="AA404" s="1"/>
      <c r="AB404" s="1"/>
    </row>
    <row r="405" customFormat="false" ht="12.75" hidden="false" customHeight="false" outlineLevel="0" collapsed="false">
      <c r="L405" s="1"/>
      <c r="U405" s="1"/>
      <c r="Z405" s="1"/>
      <c r="AA405" s="1"/>
      <c r="AB405" s="1"/>
    </row>
    <row r="406" customFormat="false" ht="12.75" hidden="false" customHeight="false" outlineLevel="0" collapsed="false">
      <c r="L406" s="1"/>
      <c r="U406" s="1"/>
      <c r="Z406" s="1"/>
      <c r="AA406" s="1"/>
      <c r="AB406" s="1"/>
    </row>
    <row r="407" customFormat="false" ht="12.75" hidden="false" customHeight="false" outlineLevel="0" collapsed="false">
      <c r="L407" s="1"/>
      <c r="U407" s="1"/>
      <c r="Z407" s="1"/>
      <c r="AA407" s="1"/>
      <c r="AB407" s="1"/>
    </row>
    <row r="408" customFormat="false" ht="12.75" hidden="false" customHeight="false" outlineLevel="0" collapsed="false">
      <c r="L408" s="1"/>
      <c r="U408" s="1"/>
      <c r="Z408" s="1"/>
      <c r="AA408" s="1"/>
      <c r="AB408" s="1"/>
    </row>
    <row r="409" customFormat="false" ht="12.75" hidden="false" customHeight="false" outlineLevel="0" collapsed="false">
      <c r="L409" s="1"/>
      <c r="U409" s="1"/>
      <c r="Z409" s="1"/>
      <c r="AA409" s="1"/>
      <c r="AB409" s="1"/>
    </row>
    <row r="410" customFormat="false" ht="12.75" hidden="false" customHeight="false" outlineLevel="0" collapsed="false">
      <c r="L410" s="1"/>
      <c r="U410" s="1"/>
      <c r="Z410" s="1"/>
      <c r="AA410" s="1"/>
      <c r="AB410" s="1"/>
    </row>
    <row r="411" customFormat="false" ht="12.75" hidden="false" customHeight="false" outlineLevel="0" collapsed="false">
      <c r="L411" s="1"/>
      <c r="U411" s="1"/>
      <c r="Z411" s="1"/>
      <c r="AA411" s="1"/>
      <c r="AB411" s="1"/>
    </row>
    <row r="412" customFormat="false" ht="12.75" hidden="false" customHeight="false" outlineLevel="0" collapsed="false">
      <c r="L412" s="1"/>
      <c r="U412" s="1"/>
      <c r="Z412" s="1"/>
      <c r="AA412" s="1"/>
      <c r="AB412" s="1"/>
    </row>
    <row r="413" customFormat="false" ht="12.75" hidden="false" customHeight="false" outlineLevel="0" collapsed="false">
      <c r="L413" s="1"/>
      <c r="U413" s="1"/>
      <c r="Z413" s="1"/>
      <c r="AA413" s="1"/>
      <c r="AB413" s="1"/>
    </row>
    <row r="414" customFormat="false" ht="12.75" hidden="false" customHeight="false" outlineLevel="0" collapsed="false">
      <c r="L414" s="1"/>
      <c r="U414" s="1"/>
      <c r="Z414" s="1"/>
      <c r="AA414" s="1"/>
      <c r="AB414" s="1"/>
    </row>
    <row r="415" customFormat="false" ht="12.75" hidden="false" customHeight="false" outlineLevel="0" collapsed="false">
      <c r="L415" s="1"/>
      <c r="U415" s="1"/>
      <c r="Z415" s="1"/>
      <c r="AA415" s="1"/>
      <c r="AB415" s="1"/>
    </row>
    <row r="416" customFormat="false" ht="12.75" hidden="false" customHeight="false" outlineLevel="0" collapsed="false">
      <c r="L416" s="1"/>
      <c r="U416" s="1"/>
      <c r="Z416" s="1"/>
      <c r="AA416" s="1"/>
      <c r="AB416" s="1"/>
    </row>
    <row r="417" customFormat="false" ht="12.75" hidden="false" customHeight="false" outlineLevel="0" collapsed="false">
      <c r="L417" s="1"/>
      <c r="U417" s="1"/>
      <c r="Z417" s="1"/>
      <c r="AA417" s="1"/>
      <c r="AB417" s="1"/>
    </row>
    <row r="418" customFormat="false" ht="12.75" hidden="false" customHeight="false" outlineLevel="0" collapsed="false">
      <c r="L418" s="1"/>
      <c r="U418" s="1"/>
      <c r="Z418" s="1"/>
      <c r="AA418" s="1"/>
      <c r="AB418" s="1"/>
    </row>
    <row r="419" customFormat="false" ht="12.75" hidden="false" customHeight="false" outlineLevel="0" collapsed="false">
      <c r="L419" s="1"/>
      <c r="U419" s="1"/>
      <c r="Z419" s="1"/>
      <c r="AA419" s="1"/>
      <c r="AB419" s="1"/>
    </row>
    <row r="420" customFormat="false" ht="12.75" hidden="false" customHeight="false" outlineLevel="0" collapsed="false">
      <c r="L420" s="1"/>
      <c r="U420" s="1"/>
      <c r="Z420" s="1"/>
      <c r="AA420" s="1"/>
      <c r="AB420" s="1"/>
    </row>
    <row r="421" customFormat="false" ht="12.75" hidden="false" customHeight="false" outlineLevel="0" collapsed="false">
      <c r="L421" s="1"/>
      <c r="U421" s="1"/>
      <c r="Z421" s="1"/>
      <c r="AA421" s="1"/>
      <c r="AB421" s="1"/>
    </row>
    <row r="422" customFormat="false" ht="12.75" hidden="false" customHeight="false" outlineLevel="0" collapsed="false">
      <c r="L422" s="1"/>
      <c r="U422" s="1"/>
      <c r="Z422" s="1"/>
      <c r="AA422" s="1"/>
      <c r="AB422" s="1"/>
    </row>
    <row r="423" customFormat="false" ht="12.75" hidden="false" customHeight="false" outlineLevel="0" collapsed="false">
      <c r="L423" s="1"/>
      <c r="U423" s="1"/>
      <c r="Z423" s="1"/>
      <c r="AA423" s="1"/>
      <c r="AB423" s="1"/>
    </row>
    <row r="424" customFormat="false" ht="12.75" hidden="false" customHeight="false" outlineLevel="0" collapsed="false">
      <c r="L424" s="1"/>
      <c r="U424" s="1"/>
      <c r="Z424" s="1"/>
      <c r="AA424" s="1"/>
      <c r="AB424" s="1"/>
    </row>
    <row r="425" customFormat="false" ht="12.75" hidden="false" customHeight="false" outlineLevel="0" collapsed="false">
      <c r="L425" s="1"/>
      <c r="U425" s="1"/>
      <c r="Z425" s="1"/>
      <c r="AA425" s="1"/>
      <c r="AB425" s="1"/>
    </row>
    <row r="426" customFormat="false" ht="12.75" hidden="false" customHeight="false" outlineLevel="0" collapsed="false">
      <c r="L426" s="1"/>
      <c r="U426" s="1"/>
      <c r="Z426" s="1"/>
      <c r="AA426" s="1"/>
      <c r="AB426" s="1"/>
    </row>
    <row r="427" customFormat="false" ht="12.75" hidden="false" customHeight="false" outlineLevel="0" collapsed="false">
      <c r="L427" s="1"/>
      <c r="U427" s="1"/>
      <c r="Z427" s="1"/>
      <c r="AA427" s="1"/>
      <c r="AB427" s="1"/>
    </row>
    <row r="428" customFormat="false" ht="12.75" hidden="false" customHeight="false" outlineLevel="0" collapsed="false">
      <c r="L428" s="1"/>
      <c r="U428" s="1"/>
      <c r="Z428" s="1"/>
      <c r="AA428" s="1"/>
      <c r="AB428" s="1"/>
    </row>
    <row r="429" customFormat="false" ht="12.75" hidden="false" customHeight="false" outlineLevel="0" collapsed="false">
      <c r="L429" s="1"/>
      <c r="U429" s="1"/>
      <c r="Z429" s="1"/>
      <c r="AA429" s="1"/>
      <c r="AB429" s="1"/>
    </row>
    <row r="430" customFormat="false" ht="12.75" hidden="false" customHeight="false" outlineLevel="0" collapsed="false">
      <c r="L430" s="1"/>
      <c r="U430" s="1"/>
      <c r="Z430" s="1"/>
      <c r="AA430" s="1"/>
      <c r="AB430" s="1"/>
    </row>
    <row r="431" customFormat="false" ht="12.75" hidden="false" customHeight="false" outlineLevel="0" collapsed="false">
      <c r="L431" s="1"/>
      <c r="U431" s="1"/>
      <c r="Z431" s="1"/>
      <c r="AA431" s="1"/>
      <c r="AB431" s="1"/>
    </row>
    <row r="432" customFormat="false" ht="12.75" hidden="false" customHeight="false" outlineLevel="0" collapsed="false">
      <c r="L432" s="1"/>
      <c r="U432" s="1"/>
      <c r="Z432" s="1"/>
      <c r="AA432" s="1"/>
      <c r="AB432" s="1"/>
    </row>
    <row r="433" customFormat="false" ht="12.75" hidden="false" customHeight="false" outlineLevel="0" collapsed="false">
      <c r="L433" s="1"/>
      <c r="U433" s="1"/>
      <c r="Z433" s="1"/>
      <c r="AA433" s="1"/>
      <c r="AB433" s="1"/>
    </row>
    <row r="434" customFormat="false" ht="12.75" hidden="false" customHeight="false" outlineLevel="0" collapsed="false">
      <c r="L434" s="1"/>
      <c r="U434" s="1"/>
      <c r="Z434" s="1"/>
      <c r="AA434" s="1"/>
      <c r="AB434" s="1"/>
    </row>
    <row r="435" customFormat="false" ht="12.75" hidden="false" customHeight="false" outlineLevel="0" collapsed="false">
      <c r="L435" s="1"/>
      <c r="U435" s="1"/>
      <c r="Z435" s="1"/>
      <c r="AA435" s="1"/>
      <c r="AB435" s="1"/>
    </row>
    <row r="436" customFormat="false" ht="12.75" hidden="false" customHeight="false" outlineLevel="0" collapsed="false">
      <c r="L436" s="1"/>
      <c r="U436" s="1"/>
      <c r="Z436" s="1"/>
      <c r="AA436" s="1"/>
      <c r="AB436" s="1"/>
    </row>
    <row r="437" customFormat="false" ht="12.75" hidden="false" customHeight="false" outlineLevel="0" collapsed="false">
      <c r="L437" s="1"/>
      <c r="U437" s="1"/>
      <c r="Z437" s="1"/>
      <c r="AA437" s="1"/>
      <c r="AB437" s="1"/>
    </row>
    <row r="438" customFormat="false" ht="12.75" hidden="false" customHeight="false" outlineLevel="0" collapsed="false">
      <c r="L438" s="1"/>
      <c r="U438" s="1"/>
      <c r="Z438" s="1"/>
      <c r="AA438" s="1"/>
      <c r="AB438" s="1"/>
    </row>
    <row r="439" customFormat="false" ht="12.75" hidden="false" customHeight="false" outlineLevel="0" collapsed="false">
      <c r="L439" s="1"/>
      <c r="U439" s="1"/>
      <c r="Z439" s="1"/>
      <c r="AA439" s="1"/>
      <c r="AB439" s="1"/>
    </row>
    <row r="440" customFormat="false" ht="12.75" hidden="false" customHeight="false" outlineLevel="0" collapsed="false">
      <c r="L440" s="1"/>
      <c r="U440" s="1"/>
      <c r="Z440" s="1"/>
      <c r="AA440" s="1"/>
      <c r="AB440" s="1"/>
    </row>
    <row r="441" customFormat="false" ht="12.75" hidden="false" customHeight="false" outlineLevel="0" collapsed="false">
      <c r="L441" s="1"/>
      <c r="U441" s="1"/>
      <c r="Z441" s="1"/>
      <c r="AA441" s="1"/>
      <c r="AB441" s="1"/>
    </row>
    <row r="442" customFormat="false" ht="12.75" hidden="false" customHeight="false" outlineLevel="0" collapsed="false">
      <c r="L442" s="1"/>
      <c r="U442" s="1"/>
      <c r="Z442" s="1"/>
      <c r="AA442" s="1"/>
      <c r="AB442" s="1"/>
    </row>
    <row r="443" customFormat="false" ht="12.75" hidden="false" customHeight="false" outlineLevel="0" collapsed="false">
      <c r="L443" s="1"/>
      <c r="U443" s="1"/>
      <c r="Z443" s="1"/>
      <c r="AA443" s="1"/>
      <c r="AB443" s="1"/>
    </row>
    <row r="444" customFormat="false" ht="12.75" hidden="false" customHeight="false" outlineLevel="0" collapsed="false">
      <c r="L444" s="1"/>
      <c r="U444" s="1"/>
      <c r="Z444" s="1"/>
      <c r="AA444" s="1"/>
      <c r="AB444" s="1"/>
    </row>
    <row r="445" customFormat="false" ht="12.75" hidden="false" customHeight="false" outlineLevel="0" collapsed="false">
      <c r="L445" s="1"/>
      <c r="U445" s="1"/>
      <c r="Z445" s="1"/>
      <c r="AA445" s="1"/>
      <c r="AB445" s="1"/>
    </row>
    <row r="446" customFormat="false" ht="12.75" hidden="false" customHeight="false" outlineLevel="0" collapsed="false">
      <c r="L446" s="1"/>
      <c r="U446" s="1"/>
      <c r="Z446" s="1"/>
      <c r="AA446" s="1"/>
      <c r="AB446" s="1"/>
    </row>
    <row r="447" customFormat="false" ht="12.75" hidden="false" customHeight="false" outlineLevel="0" collapsed="false">
      <c r="L447" s="1"/>
      <c r="U447" s="1"/>
      <c r="Z447" s="1"/>
      <c r="AA447" s="1"/>
      <c r="AB447" s="1"/>
    </row>
    <row r="448" customFormat="false" ht="12.75" hidden="false" customHeight="false" outlineLevel="0" collapsed="false">
      <c r="L448" s="1"/>
      <c r="U448" s="1"/>
      <c r="Z448" s="1"/>
      <c r="AA448" s="1"/>
      <c r="AB448" s="1"/>
    </row>
    <row r="449" customFormat="false" ht="12.75" hidden="false" customHeight="false" outlineLevel="0" collapsed="false">
      <c r="L449" s="1"/>
      <c r="U449" s="1"/>
      <c r="Z449" s="1"/>
      <c r="AA449" s="1"/>
      <c r="AB449" s="1"/>
    </row>
    <row r="450" customFormat="false" ht="12.75" hidden="false" customHeight="false" outlineLevel="0" collapsed="false">
      <c r="L450" s="1"/>
      <c r="U450" s="1"/>
      <c r="Z450" s="1"/>
      <c r="AA450" s="1"/>
      <c r="AB450" s="1"/>
    </row>
    <row r="451" customFormat="false" ht="12.75" hidden="false" customHeight="false" outlineLevel="0" collapsed="false">
      <c r="L451" s="1"/>
      <c r="U451" s="1"/>
      <c r="Z451" s="1"/>
      <c r="AA451" s="1"/>
      <c r="AB451" s="1"/>
    </row>
    <row r="452" customFormat="false" ht="12.75" hidden="false" customHeight="false" outlineLevel="0" collapsed="false">
      <c r="L452" s="1"/>
      <c r="U452" s="1"/>
      <c r="Z452" s="1"/>
      <c r="AA452" s="1"/>
      <c r="AB452" s="1"/>
    </row>
    <row r="453" customFormat="false" ht="12.75" hidden="false" customHeight="false" outlineLevel="0" collapsed="false">
      <c r="L453" s="1"/>
      <c r="U453" s="1"/>
      <c r="Z453" s="1"/>
      <c r="AA453" s="1"/>
      <c r="AB453" s="1"/>
    </row>
    <row r="454" customFormat="false" ht="12.75" hidden="false" customHeight="false" outlineLevel="0" collapsed="false">
      <c r="L454" s="1"/>
      <c r="U454" s="1"/>
      <c r="Z454" s="1"/>
      <c r="AA454" s="1"/>
      <c r="AB454" s="1"/>
    </row>
    <row r="455" customFormat="false" ht="12.75" hidden="false" customHeight="false" outlineLevel="0" collapsed="false">
      <c r="L455" s="1"/>
      <c r="U455" s="1"/>
      <c r="Z455" s="1"/>
      <c r="AA455" s="1"/>
      <c r="AB455" s="1"/>
    </row>
    <row r="456" customFormat="false" ht="12.75" hidden="false" customHeight="false" outlineLevel="0" collapsed="false">
      <c r="L456" s="1"/>
      <c r="U456" s="1"/>
      <c r="Z456" s="1"/>
      <c r="AA456" s="1"/>
      <c r="AB456" s="1"/>
    </row>
    <row r="457" customFormat="false" ht="12.75" hidden="false" customHeight="false" outlineLevel="0" collapsed="false">
      <c r="L457" s="1"/>
      <c r="U457" s="1"/>
      <c r="Z457" s="1"/>
      <c r="AA457" s="1"/>
      <c r="AB457" s="1"/>
    </row>
    <row r="458" customFormat="false" ht="12.75" hidden="false" customHeight="false" outlineLevel="0" collapsed="false">
      <c r="L458" s="1"/>
      <c r="U458" s="1"/>
      <c r="Z458" s="1"/>
      <c r="AA458" s="1"/>
      <c r="AB458" s="1"/>
    </row>
    <row r="459" customFormat="false" ht="12.75" hidden="false" customHeight="false" outlineLevel="0" collapsed="false">
      <c r="L459" s="1"/>
      <c r="U459" s="1"/>
      <c r="Z459" s="1"/>
      <c r="AA459" s="1"/>
      <c r="AB459" s="1"/>
    </row>
    <row r="460" customFormat="false" ht="12.75" hidden="false" customHeight="false" outlineLevel="0" collapsed="false">
      <c r="L460" s="1"/>
      <c r="U460" s="1"/>
      <c r="Z460" s="1"/>
      <c r="AA460" s="1"/>
      <c r="AB460" s="1"/>
    </row>
    <row r="461" customFormat="false" ht="12.75" hidden="false" customHeight="false" outlineLevel="0" collapsed="false">
      <c r="L461" s="1"/>
      <c r="U461" s="1"/>
      <c r="Z461" s="1"/>
      <c r="AA461" s="1"/>
      <c r="AB461" s="1"/>
    </row>
    <row r="462" customFormat="false" ht="12.75" hidden="false" customHeight="false" outlineLevel="0" collapsed="false">
      <c r="L462" s="1"/>
      <c r="U462" s="1"/>
      <c r="Z462" s="1"/>
      <c r="AA462" s="1"/>
      <c r="AB462" s="1"/>
    </row>
    <row r="463" customFormat="false" ht="12.75" hidden="false" customHeight="false" outlineLevel="0" collapsed="false">
      <c r="L463" s="1"/>
      <c r="U463" s="1"/>
      <c r="Z463" s="1"/>
      <c r="AA463" s="1"/>
      <c r="AB463" s="1"/>
    </row>
    <row r="464" customFormat="false" ht="12.75" hidden="false" customHeight="false" outlineLevel="0" collapsed="false">
      <c r="L464" s="1"/>
      <c r="U464" s="1"/>
      <c r="Z464" s="1"/>
      <c r="AA464" s="1"/>
      <c r="AB464" s="1"/>
    </row>
    <row r="465" customFormat="false" ht="12.75" hidden="false" customHeight="false" outlineLevel="0" collapsed="false">
      <c r="L465" s="1"/>
      <c r="U465" s="1"/>
      <c r="Z465" s="1"/>
      <c r="AA465" s="1"/>
      <c r="AB465" s="1"/>
    </row>
    <row r="466" customFormat="false" ht="12.75" hidden="false" customHeight="false" outlineLevel="0" collapsed="false">
      <c r="L466" s="1"/>
      <c r="U466" s="1"/>
      <c r="Z466" s="1"/>
      <c r="AA466" s="1"/>
      <c r="AB466" s="1"/>
    </row>
    <row r="467" customFormat="false" ht="12.75" hidden="false" customHeight="false" outlineLevel="0" collapsed="false">
      <c r="L467" s="1"/>
      <c r="U467" s="1"/>
      <c r="Z467" s="1"/>
      <c r="AA467" s="1"/>
      <c r="AB467" s="1"/>
    </row>
    <row r="468" customFormat="false" ht="12.75" hidden="false" customHeight="false" outlineLevel="0" collapsed="false">
      <c r="L468" s="1"/>
      <c r="U468" s="1"/>
      <c r="Z468" s="1"/>
      <c r="AA468" s="1"/>
      <c r="AB468" s="1"/>
    </row>
    <row r="469" customFormat="false" ht="12.75" hidden="false" customHeight="false" outlineLevel="0" collapsed="false">
      <c r="L469" s="1"/>
      <c r="U469" s="1"/>
      <c r="Z469" s="1"/>
      <c r="AA469" s="1"/>
      <c r="AB469" s="1"/>
    </row>
    <row r="470" customFormat="false" ht="12.75" hidden="false" customHeight="false" outlineLevel="0" collapsed="false">
      <c r="L470" s="1"/>
      <c r="U470" s="1"/>
      <c r="Z470" s="1"/>
      <c r="AA470" s="1"/>
      <c r="AB470" s="1"/>
    </row>
    <row r="471" customFormat="false" ht="12.75" hidden="false" customHeight="false" outlineLevel="0" collapsed="false">
      <c r="L471" s="1"/>
      <c r="U471" s="1"/>
      <c r="Z471" s="1"/>
      <c r="AA471" s="1"/>
      <c r="AB471" s="1"/>
    </row>
    <row r="472" customFormat="false" ht="12.75" hidden="false" customHeight="false" outlineLevel="0" collapsed="false">
      <c r="L472" s="1"/>
      <c r="U472" s="1"/>
      <c r="Z472" s="1"/>
      <c r="AA472" s="1"/>
      <c r="AB472" s="1"/>
    </row>
    <row r="473" customFormat="false" ht="12.75" hidden="false" customHeight="false" outlineLevel="0" collapsed="false">
      <c r="L473" s="1"/>
      <c r="U473" s="1"/>
      <c r="Z473" s="1"/>
      <c r="AA473" s="1"/>
      <c r="AB473" s="1"/>
    </row>
    <row r="474" customFormat="false" ht="12.75" hidden="false" customHeight="false" outlineLevel="0" collapsed="false">
      <c r="L474" s="1"/>
      <c r="U474" s="1"/>
      <c r="Z474" s="1"/>
      <c r="AA474" s="1"/>
      <c r="AB474" s="1"/>
    </row>
    <row r="475" customFormat="false" ht="12.75" hidden="false" customHeight="false" outlineLevel="0" collapsed="false">
      <c r="L475" s="1"/>
      <c r="U475" s="1"/>
      <c r="Z475" s="1"/>
      <c r="AA475" s="1"/>
      <c r="AB475" s="1"/>
    </row>
    <row r="476" customFormat="false" ht="12.75" hidden="false" customHeight="false" outlineLevel="0" collapsed="false">
      <c r="L476" s="1"/>
      <c r="U476" s="1"/>
      <c r="Z476" s="1"/>
      <c r="AA476" s="1"/>
      <c r="AB476" s="1"/>
    </row>
    <row r="477" customFormat="false" ht="12.75" hidden="false" customHeight="false" outlineLevel="0" collapsed="false">
      <c r="L477" s="1"/>
      <c r="U477" s="1"/>
      <c r="Z477" s="1"/>
      <c r="AA477" s="1"/>
      <c r="AB477" s="1"/>
    </row>
    <row r="478" customFormat="false" ht="12.75" hidden="false" customHeight="false" outlineLevel="0" collapsed="false">
      <c r="L478" s="1"/>
      <c r="U478" s="1"/>
      <c r="Z478" s="1"/>
      <c r="AA478" s="1"/>
      <c r="AB478" s="1"/>
    </row>
    <row r="479" customFormat="false" ht="12.75" hidden="false" customHeight="false" outlineLevel="0" collapsed="false">
      <c r="L479" s="1"/>
      <c r="U479" s="1"/>
      <c r="Z479" s="1"/>
      <c r="AA479" s="1"/>
      <c r="AB479" s="1"/>
    </row>
    <row r="480" customFormat="false" ht="12.75" hidden="false" customHeight="false" outlineLevel="0" collapsed="false">
      <c r="L480" s="1"/>
      <c r="U480" s="1"/>
      <c r="Z480" s="1"/>
      <c r="AA480" s="1"/>
      <c r="AB480" s="1"/>
    </row>
    <row r="481" customFormat="false" ht="12.75" hidden="false" customHeight="false" outlineLevel="0" collapsed="false">
      <c r="L481" s="1"/>
      <c r="U481" s="1"/>
      <c r="Z481" s="1"/>
      <c r="AA481" s="1"/>
      <c r="AB481" s="1"/>
    </row>
    <row r="482" customFormat="false" ht="12.75" hidden="false" customHeight="false" outlineLevel="0" collapsed="false">
      <c r="L482" s="1"/>
      <c r="U482" s="1"/>
      <c r="Z482" s="1"/>
      <c r="AA482" s="1"/>
      <c r="AB482" s="1"/>
    </row>
    <row r="483" customFormat="false" ht="12.75" hidden="false" customHeight="false" outlineLevel="0" collapsed="false">
      <c r="L483" s="1"/>
      <c r="U483" s="1"/>
      <c r="Z483" s="1"/>
      <c r="AA483" s="1"/>
      <c r="AB483" s="1"/>
    </row>
    <row r="484" customFormat="false" ht="12.75" hidden="false" customHeight="false" outlineLevel="0" collapsed="false">
      <c r="L484" s="1"/>
      <c r="U484" s="1"/>
      <c r="Z484" s="1"/>
      <c r="AA484" s="1"/>
      <c r="AB484" s="1"/>
    </row>
    <row r="485" customFormat="false" ht="12.75" hidden="false" customHeight="false" outlineLevel="0" collapsed="false">
      <c r="L485" s="1"/>
      <c r="U485" s="1"/>
      <c r="Z485" s="1"/>
      <c r="AA485" s="1"/>
      <c r="AB485" s="1"/>
    </row>
    <row r="486" customFormat="false" ht="12.75" hidden="false" customHeight="false" outlineLevel="0" collapsed="false">
      <c r="L486" s="1"/>
      <c r="U486" s="1"/>
      <c r="Z486" s="1"/>
      <c r="AA486" s="1"/>
      <c r="AB486" s="1"/>
    </row>
    <row r="487" customFormat="false" ht="12.75" hidden="false" customHeight="false" outlineLevel="0" collapsed="false">
      <c r="L487" s="1"/>
      <c r="U487" s="1"/>
      <c r="Z487" s="1"/>
      <c r="AA487" s="1"/>
      <c r="AB487" s="1"/>
    </row>
    <row r="488" customFormat="false" ht="12.75" hidden="false" customHeight="false" outlineLevel="0" collapsed="false">
      <c r="L488" s="1"/>
      <c r="U488" s="1"/>
      <c r="Z488" s="1"/>
      <c r="AA488" s="1"/>
      <c r="AB488" s="1"/>
    </row>
    <row r="489" customFormat="false" ht="12.75" hidden="false" customHeight="false" outlineLevel="0" collapsed="false">
      <c r="L489" s="1"/>
      <c r="U489" s="1"/>
      <c r="Z489" s="1"/>
      <c r="AA489" s="1"/>
      <c r="AB489" s="1"/>
    </row>
    <row r="490" customFormat="false" ht="12.75" hidden="false" customHeight="false" outlineLevel="0" collapsed="false">
      <c r="L490" s="1"/>
      <c r="U490" s="1"/>
      <c r="Z490" s="1"/>
      <c r="AA490" s="1"/>
      <c r="AB490" s="1"/>
    </row>
    <row r="491" customFormat="false" ht="12.75" hidden="false" customHeight="false" outlineLevel="0" collapsed="false">
      <c r="L491" s="1"/>
      <c r="U491" s="1"/>
      <c r="Z491" s="1"/>
      <c r="AA491" s="1"/>
      <c r="AB491" s="1"/>
    </row>
    <row r="492" customFormat="false" ht="12.75" hidden="false" customHeight="false" outlineLevel="0" collapsed="false">
      <c r="L492" s="1"/>
      <c r="U492" s="1"/>
      <c r="Z492" s="1"/>
      <c r="AA492" s="1"/>
      <c r="AB492" s="1"/>
    </row>
    <row r="493" customFormat="false" ht="12.75" hidden="false" customHeight="false" outlineLevel="0" collapsed="false">
      <c r="L493" s="1"/>
      <c r="U493" s="1"/>
      <c r="Z493" s="1"/>
      <c r="AA493" s="1"/>
      <c r="AB493" s="1"/>
    </row>
    <row r="494" customFormat="false" ht="12.75" hidden="false" customHeight="false" outlineLevel="0" collapsed="false">
      <c r="L494" s="1"/>
      <c r="U494" s="1"/>
      <c r="Z494" s="1"/>
      <c r="AA494" s="1"/>
      <c r="AB494" s="1"/>
    </row>
    <row r="495" customFormat="false" ht="12.75" hidden="false" customHeight="false" outlineLevel="0" collapsed="false">
      <c r="L495" s="1"/>
      <c r="U495" s="1"/>
      <c r="Z495" s="1"/>
      <c r="AA495" s="1"/>
      <c r="AB495" s="1"/>
    </row>
    <row r="496" customFormat="false" ht="12.75" hidden="false" customHeight="false" outlineLevel="0" collapsed="false">
      <c r="L496" s="1"/>
      <c r="U496" s="1"/>
      <c r="Z496" s="1"/>
      <c r="AA496" s="1"/>
      <c r="AB496" s="1"/>
    </row>
    <row r="497" customFormat="false" ht="12.75" hidden="false" customHeight="false" outlineLevel="0" collapsed="false">
      <c r="L497" s="1"/>
      <c r="U497" s="1"/>
      <c r="Z497" s="1"/>
      <c r="AA497" s="1"/>
      <c r="AB497" s="1"/>
    </row>
    <row r="498" customFormat="false" ht="12.75" hidden="false" customHeight="false" outlineLevel="0" collapsed="false">
      <c r="L498" s="1"/>
      <c r="U498" s="1"/>
      <c r="Z498" s="1"/>
      <c r="AA498" s="1"/>
      <c r="AB498" s="1"/>
    </row>
    <row r="499" customFormat="false" ht="12.75" hidden="false" customHeight="false" outlineLevel="0" collapsed="false">
      <c r="L499" s="1"/>
      <c r="U499" s="1"/>
      <c r="Z499" s="1"/>
      <c r="AA499" s="1"/>
      <c r="AB499" s="1"/>
    </row>
    <row r="500" customFormat="false" ht="12.75" hidden="false" customHeight="false" outlineLevel="0" collapsed="false">
      <c r="L500" s="1"/>
      <c r="U500" s="1"/>
      <c r="Z500" s="1"/>
      <c r="AA500" s="1"/>
      <c r="AB500" s="1"/>
    </row>
    <row r="501" customFormat="false" ht="12.75" hidden="false" customHeight="false" outlineLevel="0" collapsed="false">
      <c r="L501" s="1"/>
      <c r="U501" s="1"/>
      <c r="Z501" s="1"/>
      <c r="AA501" s="1"/>
      <c r="AB501" s="1"/>
    </row>
    <row r="502" customFormat="false" ht="12.75" hidden="false" customHeight="false" outlineLevel="0" collapsed="false">
      <c r="L502" s="1"/>
      <c r="U502" s="1"/>
      <c r="Z502" s="1"/>
      <c r="AA502" s="1"/>
      <c r="AB502" s="1"/>
    </row>
    <row r="503" customFormat="false" ht="12.75" hidden="false" customHeight="false" outlineLevel="0" collapsed="false">
      <c r="L503" s="1"/>
      <c r="U503" s="1"/>
      <c r="Z503" s="1"/>
      <c r="AA503" s="1"/>
      <c r="AB503" s="1"/>
    </row>
    <row r="504" customFormat="false" ht="12.75" hidden="false" customHeight="false" outlineLevel="0" collapsed="false">
      <c r="L504" s="1"/>
      <c r="U504" s="1"/>
      <c r="Z504" s="1"/>
      <c r="AA504" s="1"/>
      <c r="AB504" s="1"/>
    </row>
    <row r="505" customFormat="false" ht="12.75" hidden="false" customHeight="false" outlineLevel="0" collapsed="false">
      <c r="L505" s="1"/>
      <c r="U505" s="1"/>
      <c r="Z505" s="1"/>
      <c r="AA505" s="1"/>
      <c r="AB505" s="1"/>
    </row>
    <row r="506" customFormat="false" ht="12.75" hidden="false" customHeight="false" outlineLevel="0" collapsed="false">
      <c r="L506" s="1"/>
      <c r="U506" s="1"/>
      <c r="Z506" s="1"/>
      <c r="AA506" s="1"/>
      <c r="AB506" s="1"/>
    </row>
    <row r="507" customFormat="false" ht="12.75" hidden="false" customHeight="false" outlineLevel="0" collapsed="false">
      <c r="L507" s="1"/>
      <c r="U507" s="1"/>
      <c r="Z507" s="1"/>
      <c r="AA507" s="1"/>
      <c r="AB507" s="1"/>
    </row>
    <row r="508" customFormat="false" ht="12.75" hidden="false" customHeight="false" outlineLevel="0" collapsed="false">
      <c r="L508" s="1"/>
      <c r="U508" s="1"/>
      <c r="Z508" s="1"/>
      <c r="AA508" s="1"/>
      <c r="AB508" s="1"/>
    </row>
    <row r="509" customFormat="false" ht="12.75" hidden="false" customHeight="false" outlineLevel="0" collapsed="false">
      <c r="L509" s="1"/>
      <c r="U509" s="1"/>
      <c r="Z509" s="1"/>
      <c r="AA509" s="1"/>
      <c r="AB509" s="1"/>
    </row>
    <row r="510" customFormat="false" ht="12.75" hidden="false" customHeight="false" outlineLevel="0" collapsed="false">
      <c r="L510" s="1"/>
      <c r="U510" s="1"/>
      <c r="Z510" s="1"/>
      <c r="AA510" s="1"/>
      <c r="AB510" s="1"/>
    </row>
    <row r="511" customFormat="false" ht="12.75" hidden="false" customHeight="false" outlineLevel="0" collapsed="false">
      <c r="L511" s="1"/>
      <c r="U511" s="1"/>
      <c r="Z511" s="1"/>
      <c r="AA511" s="1"/>
      <c r="AB511" s="1"/>
    </row>
    <row r="512" customFormat="false" ht="12.75" hidden="false" customHeight="false" outlineLevel="0" collapsed="false">
      <c r="L512" s="1"/>
      <c r="U512" s="1"/>
      <c r="Z512" s="1"/>
      <c r="AA512" s="1"/>
      <c r="AB512" s="1"/>
    </row>
    <row r="513" customFormat="false" ht="12.75" hidden="false" customHeight="false" outlineLevel="0" collapsed="false">
      <c r="L513" s="1"/>
      <c r="U513" s="1"/>
      <c r="Z513" s="1"/>
      <c r="AA513" s="1"/>
      <c r="AB513" s="1"/>
    </row>
    <row r="514" customFormat="false" ht="12.75" hidden="false" customHeight="false" outlineLevel="0" collapsed="false">
      <c r="L514" s="1"/>
      <c r="U514" s="1"/>
      <c r="Z514" s="1"/>
      <c r="AA514" s="1"/>
      <c r="AB514" s="1"/>
    </row>
    <row r="515" customFormat="false" ht="12.75" hidden="false" customHeight="false" outlineLevel="0" collapsed="false">
      <c r="L515" s="1"/>
      <c r="U515" s="1"/>
      <c r="Z515" s="1"/>
      <c r="AA515" s="1"/>
      <c r="AB515" s="1"/>
    </row>
    <row r="516" customFormat="false" ht="12.75" hidden="false" customHeight="false" outlineLevel="0" collapsed="false">
      <c r="L516" s="1"/>
      <c r="U516" s="1"/>
      <c r="Z516" s="1"/>
      <c r="AA516" s="1"/>
      <c r="AB516" s="1"/>
    </row>
    <row r="517" customFormat="false" ht="12.75" hidden="false" customHeight="false" outlineLevel="0" collapsed="false">
      <c r="L517" s="1"/>
      <c r="U517" s="1"/>
      <c r="Z517" s="1"/>
      <c r="AA517" s="1"/>
      <c r="AB517" s="1"/>
    </row>
    <row r="518" customFormat="false" ht="12.75" hidden="false" customHeight="false" outlineLevel="0" collapsed="false">
      <c r="L518" s="1"/>
      <c r="U518" s="1"/>
      <c r="Z518" s="1"/>
      <c r="AA518" s="1"/>
      <c r="AB518" s="1"/>
    </row>
    <row r="519" customFormat="false" ht="12.75" hidden="false" customHeight="false" outlineLevel="0" collapsed="false">
      <c r="L519" s="1"/>
      <c r="U519" s="1"/>
      <c r="Z519" s="1"/>
      <c r="AA519" s="1"/>
      <c r="AB519" s="1"/>
    </row>
    <row r="520" customFormat="false" ht="12.75" hidden="false" customHeight="false" outlineLevel="0" collapsed="false">
      <c r="L520" s="1"/>
      <c r="U520" s="1"/>
      <c r="Z520" s="1"/>
      <c r="AA520" s="1"/>
      <c r="AB520" s="1"/>
    </row>
    <row r="521" customFormat="false" ht="12.75" hidden="false" customHeight="false" outlineLevel="0" collapsed="false">
      <c r="L521" s="1"/>
      <c r="U521" s="1"/>
      <c r="Z521" s="1"/>
      <c r="AA521" s="1"/>
      <c r="AB521" s="1"/>
    </row>
    <row r="522" customFormat="false" ht="12.75" hidden="false" customHeight="false" outlineLevel="0" collapsed="false">
      <c r="L522" s="1"/>
      <c r="U522" s="1"/>
      <c r="Z522" s="1"/>
      <c r="AA522" s="1"/>
      <c r="AB522" s="1"/>
    </row>
    <row r="523" customFormat="false" ht="12.75" hidden="false" customHeight="false" outlineLevel="0" collapsed="false">
      <c r="L523" s="1"/>
      <c r="U523" s="1"/>
      <c r="Z523" s="1"/>
      <c r="AA523" s="1"/>
      <c r="AB523" s="1"/>
    </row>
    <row r="524" customFormat="false" ht="12.75" hidden="false" customHeight="false" outlineLevel="0" collapsed="false">
      <c r="L524" s="1"/>
      <c r="U524" s="1"/>
      <c r="Z524" s="1"/>
      <c r="AA524" s="1"/>
      <c r="AB524" s="1"/>
    </row>
    <row r="525" customFormat="false" ht="12.75" hidden="false" customHeight="false" outlineLevel="0" collapsed="false">
      <c r="L525" s="1"/>
      <c r="U525" s="1"/>
      <c r="Z525" s="1"/>
      <c r="AA525" s="1"/>
      <c r="AB525" s="1"/>
    </row>
    <row r="526" customFormat="false" ht="12.75" hidden="false" customHeight="false" outlineLevel="0" collapsed="false">
      <c r="L526" s="1"/>
      <c r="U526" s="1"/>
      <c r="Z526" s="1"/>
      <c r="AA526" s="1"/>
      <c r="AB526" s="1"/>
    </row>
    <row r="527" customFormat="false" ht="12.75" hidden="false" customHeight="false" outlineLevel="0" collapsed="false">
      <c r="L527" s="1"/>
      <c r="U527" s="1"/>
      <c r="Z527" s="1"/>
      <c r="AA527" s="1"/>
      <c r="AB527" s="1"/>
    </row>
    <row r="528" customFormat="false" ht="12.75" hidden="false" customHeight="false" outlineLevel="0" collapsed="false">
      <c r="L528" s="1"/>
      <c r="U528" s="1"/>
      <c r="Z528" s="1"/>
      <c r="AA528" s="1"/>
      <c r="AB528" s="1"/>
    </row>
    <row r="529" customFormat="false" ht="12.75" hidden="false" customHeight="false" outlineLevel="0" collapsed="false">
      <c r="L529" s="1"/>
      <c r="U529" s="1"/>
      <c r="Z529" s="1"/>
      <c r="AA529" s="1"/>
      <c r="AB529" s="1"/>
    </row>
    <row r="530" customFormat="false" ht="12.75" hidden="false" customHeight="false" outlineLevel="0" collapsed="false">
      <c r="L530" s="1"/>
      <c r="U530" s="1"/>
      <c r="Z530" s="1"/>
      <c r="AA530" s="1"/>
      <c r="AB530" s="1"/>
    </row>
    <row r="531" customFormat="false" ht="12.75" hidden="false" customHeight="false" outlineLevel="0" collapsed="false">
      <c r="L531" s="1"/>
      <c r="U531" s="1"/>
      <c r="Z531" s="1"/>
      <c r="AA531" s="1"/>
      <c r="AB531" s="1"/>
    </row>
    <row r="532" customFormat="false" ht="12.75" hidden="false" customHeight="false" outlineLevel="0" collapsed="false">
      <c r="L532" s="1"/>
      <c r="U532" s="1"/>
      <c r="Z532" s="1"/>
      <c r="AA532" s="1"/>
      <c r="AB532" s="1"/>
    </row>
    <row r="533" customFormat="false" ht="12.75" hidden="false" customHeight="false" outlineLevel="0" collapsed="false">
      <c r="L533" s="1"/>
      <c r="U533" s="1"/>
      <c r="Z533" s="1"/>
      <c r="AA533" s="1"/>
      <c r="AB533" s="1"/>
    </row>
    <row r="534" customFormat="false" ht="12.75" hidden="false" customHeight="false" outlineLevel="0" collapsed="false">
      <c r="L534" s="1"/>
      <c r="U534" s="1"/>
      <c r="Z534" s="1"/>
      <c r="AA534" s="1"/>
      <c r="AB534" s="1"/>
    </row>
    <row r="535" customFormat="false" ht="12.75" hidden="false" customHeight="false" outlineLevel="0" collapsed="false">
      <c r="L535" s="1"/>
      <c r="U535" s="1"/>
      <c r="Z535" s="1"/>
      <c r="AA535" s="1"/>
      <c r="AB535" s="1"/>
    </row>
    <row r="536" customFormat="false" ht="12.75" hidden="false" customHeight="false" outlineLevel="0" collapsed="false">
      <c r="L536" s="1"/>
      <c r="U536" s="1"/>
      <c r="Z536" s="1"/>
      <c r="AA536" s="1"/>
      <c r="AB536" s="1"/>
    </row>
    <row r="537" customFormat="false" ht="12.75" hidden="false" customHeight="false" outlineLevel="0" collapsed="false">
      <c r="L537" s="1"/>
      <c r="U537" s="1"/>
      <c r="Z537" s="1"/>
      <c r="AA537" s="1"/>
      <c r="AB537" s="1"/>
    </row>
    <row r="538" customFormat="false" ht="12.75" hidden="false" customHeight="false" outlineLevel="0" collapsed="false">
      <c r="L538" s="1"/>
      <c r="U538" s="1"/>
      <c r="Z538" s="1"/>
      <c r="AA538" s="1"/>
      <c r="AB538" s="1"/>
    </row>
    <row r="539" customFormat="false" ht="12.75" hidden="false" customHeight="false" outlineLevel="0" collapsed="false">
      <c r="L539" s="1"/>
      <c r="U539" s="1"/>
      <c r="Z539" s="1"/>
      <c r="AA539" s="1"/>
      <c r="AB539" s="1"/>
    </row>
    <row r="540" customFormat="false" ht="12.75" hidden="false" customHeight="false" outlineLevel="0" collapsed="false">
      <c r="L540" s="1"/>
      <c r="U540" s="1"/>
      <c r="Z540" s="1"/>
      <c r="AA540" s="1"/>
      <c r="AB540" s="1"/>
    </row>
    <row r="541" customFormat="false" ht="12.75" hidden="false" customHeight="false" outlineLevel="0" collapsed="false">
      <c r="L541" s="1"/>
      <c r="U541" s="1"/>
      <c r="Z541" s="1"/>
      <c r="AA541" s="1"/>
      <c r="AB541" s="1"/>
    </row>
    <row r="542" customFormat="false" ht="12.75" hidden="false" customHeight="false" outlineLevel="0" collapsed="false">
      <c r="L542" s="1"/>
      <c r="U542" s="1"/>
      <c r="Z542" s="1"/>
      <c r="AA542" s="1"/>
      <c r="AB542" s="1"/>
    </row>
    <row r="543" customFormat="false" ht="12.75" hidden="false" customHeight="false" outlineLevel="0" collapsed="false">
      <c r="L543" s="1"/>
      <c r="U543" s="1"/>
      <c r="Z543" s="1"/>
      <c r="AA543" s="1"/>
      <c r="AB543" s="1"/>
    </row>
    <row r="544" customFormat="false" ht="12.75" hidden="false" customHeight="false" outlineLevel="0" collapsed="false">
      <c r="L544" s="1"/>
      <c r="U544" s="1"/>
      <c r="Z544" s="1"/>
      <c r="AA544" s="1"/>
      <c r="AB544" s="1"/>
    </row>
    <row r="545" customFormat="false" ht="12.75" hidden="false" customHeight="false" outlineLevel="0" collapsed="false">
      <c r="L545" s="1"/>
      <c r="U545" s="1"/>
      <c r="Z545" s="1"/>
      <c r="AA545" s="1"/>
      <c r="AB545" s="1"/>
    </row>
    <row r="546" customFormat="false" ht="12.75" hidden="false" customHeight="false" outlineLevel="0" collapsed="false">
      <c r="L546" s="1"/>
      <c r="U546" s="1"/>
      <c r="Z546" s="1"/>
      <c r="AA546" s="1"/>
      <c r="AB546" s="1"/>
    </row>
    <row r="547" customFormat="false" ht="12.75" hidden="false" customHeight="false" outlineLevel="0" collapsed="false">
      <c r="L547" s="1"/>
      <c r="U547" s="1"/>
      <c r="Z547" s="1"/>
      <c r="AA547" s="1"/>
      <c r="AB547" s="1"/>
    </row>
    <row r="548" customFormat="false" ht="12.75" hidden="false" customHeight="false" outlineLevel="0" collapsed="false">
      <c r="L548" s="1"/>
      <c r="U548" s="1"/>
      <c r="Z548" s="1"/>
      <c r="AA548" s="1"/>
      <c r="AB548" s="1"/>
    </row>
    <row r="549" customFormat="false" ht="12.75" hidden="false" customHeight="false" outlineLevel="0" collapsed="false">
      <c r="L549" s="1"/>
      <c r="U549" s="1"/>
      <c r="Z549" s="1"/>
      <c r="AA549" s="1"/>
      <c r="AB549" s="1"/>
    </row>
    <row r="550" customFormat="false" ht="12.75" hidden="false" customHeight="false" outlineLevel="0" collapsed="false">
      <c r="L550" s="1"/>
      <c r="U550" s="1"/>
      <c r="Z550" s="1"/>
      <c r="AA550" s="1"/>
      <c r="AB550" s="1"/>
    </row>
    <row r="551" customFormat="false" ht="12.75" hidden="false" customHeight="false" outlineLevel="0" collapsed="false">
      <c r="L551" s="1"/>
      <c r="U551" s="1"/>
      <c r="Z551" s="1"/>
      <c r="AA551" s="1"/>
      <c r="AB551" s="1"/>
    </row>
    <row r="552" customFormat="false" ht="12.75" hidden="false" customHeight="false" outlineLevel="0" collapsed="false">
      <c r="L552" s="1"/>
      <c r="U552" s="1"/>
      <c r="Z552" s="1"/>
      <c r="AA552" s="1"/>
      <c r="AB552" s="1"/>
    </row>
    <row r="553" customFormat="false" ht="12.75" hidden="false" customHeight="false" outlineLevel="0" collapsed="false">
      <c r="L553" s="1"/>
      <c r="U553" s="1"/>
      <c r="Z553" s="1"/>
      <c r="AA553" s="1"/>
      <c r="AB553" s="1"/>
    </row>
    <row r="554" customFormat="false" ht="12.75" hidden="false" customHeight="false" outlineLevel="0" collapsed="false">
      <c r="L554" s="1"/>
      <c r="U554" s="1"/>
      <c r="Z554" s="1"/>
      <c r="AA554" s="1"/>
      <c r="AB554" s="1"/>
    </row>
    <row r="555" customFormat="false" ht="12.75" hidden="false" customHeight="false" outlineLevel="0" collapsed="false">
      <c r="L555" s="1"/>
      <c r="U555" s="1"/>
      <c r="Z555" s="1"/>
      <c r="AA555" s="1"/>
      <c r="AB555" s="1"/>
    </row>
    <row r="556" customFormat="false" ht="12.75" hidden="false" customHeight="false" outlineLevel="0" collapsed="false">
      <c r="L556" s="1"/>
      <c r="U556" s="1"/>
      <c r="Z556" s="1"/>
      <c r="AA556" s="1"/>
      <c r="AB556" s="1"/>
    </row>
    <row r="557" customFormat="false" ht="12.75" hidden="false" customHeight="false" outlineLevel="0" collapsed="false">
      <c r="L557" s="1"/>
      <c r="U557" s="1"/>
      <c r="Z557" s="1"/>
      <c r="AA557" s="1"/>
      <c r="AB557" s="1"/>
    </row>
    <row r="558" customFormat="false" ht="12.75" hidden="false" customHeight="false" outlineLevel="0" collapsed="false">
      <c r="L558" s="1"/>
      <c r="U558" s="1"/>
      <c r="Z558" s="1"/>
      <c r="AA558" s="1"/>
      <c r="AB558" s="1"/>
    </row>
    <row r="559" customFormat="false" ht="12.75" hidden="false" customHeight="false" outlineLevel="0" collapsed="false">
      <c r="L559" s="1"/>
      <c r="U559" s="1"/>
      <c r="Z559" s="1"/>
      <c r="AA559" s="1"/>
      <c r="AB559" s="1"/>
    </row>
    <row r="560" customFormat="false" ht="12.75" hidden="false" customHeight="false" outlineLevel="0" collapsed="false">
      <c r="L560" s="1"/>
      <c r="U560" s="1"/>
      <c r="Z560" s="1"/>
      <c r="AA560" s="1"/>
      <c r="AB560" s="1"/>
    </row>
    <row r="561" customFormat="false" ht="12.75" hidden="false" customHeight="false" outlineLevel="0" collapsed="false">
      <c r="L561" s="1"/>
      <c r="U561" s="1"/>
      <c r="Z561" s="1"/>
      <c r="AA561" s="1"/>
      <c r="AB561" s="1"/>
    </row>
    <row r="562" customFormat="false" ht="12.75" hidden="false" customHeight="false" outlineLevel="0" collapsed="false">
      <c r="L562" s="1"/>
      <c r="U562" s="1"/>
      <c r="Z562" s="1"/>
      <c r="AA562" s="1"/>
      <c r="AB562" s="1"/>
    </row>
    <row r="563" customFormat="false" ht="12.75" hidden="false" customHeight="false" outlineLevel="0" collapsed="false">
      <c r="L563" s="1"/>
      <c r="U563" s="1"/>
      <c r="Z563" s="1"/>
      <c r="AA563" s="1"/>
      <c r="AB563" s="1"/>
    </row>
    <row r="564" customFormat="false" ht="12.75" hidden="false" customHeight="false" outlineLevel="0" collapsed="false">
      <c r="L564" s="1"/>
      <c r="U564" s="1"/>
      <c r="Z564" s="1"/>
      <c r="AA564" s="1"/>
      <c r="AB564" s="1"/>
    </row>
    <row r="565" customFormat="false" ht="12.75" hidden="false" customHeight="false" outlineLevel="0" collapsed="false">
      <c r="L565" s="1"/>
      <c r="U565" s="1"/>
      <c r="Z565" s="1"/>
      <c r="AA565" s="1"/>
      <c r="AB565" s="1"/>
    </row>
    <row r="566" customFormat="false" ht="12.75" hidden="false" customHeight="false" outlineLevel="0" collapsed="false">
      <c r="L566" s="1"/>
      <c r="U566" s="1"/>
      <c r="Z566" s="1"/>
      <c r="AA566" s="1"/>
      <c r="AB566" s="1"/>
    </row>
    <row r="567" customFormat="false" ht="12.75" hidden="false" customHeight="false" outlineLevel="0" collapsed="false">
      <c r="L567" s="1"/>
      <c r="U567" s="1"/>
      <c r="Z567" s="1"/>
      <c r="AA567" s="1"/>
      <c r="AB567" s="1"/>
    </row>
    <row r="568" customFormat="false" ht="12.75" hidden="false" customHeight="false" outlineLevel="0" collapsed="false">
      <c r="L568" s="1"/>
      <c r="U568" s="1"/>
      <c r="Z568" s="1"/>
      <c r="AA568" s="1"/>
      <c r="AB568" s="1"/>
    </row>
    <row r="569" customFormat="false" ht="12.75" hidden="false" customHeight="false" outlineLevel="0" collapsed="false">
      <c r="L569" s="1"/>
      <c r="U569" s="1"/>
      <c r="Z569" s="1"/>
      <c r="AA569" s="1"/>
      <c r="AB569" s="1"/>
    </row>
    <row r="570" customFormat="false" ht="12.75" hidden="false" customHeight="false" outlineLevel="0" collapsed="false">
      <c r="L570" s="1"/>
      <c r="U570" s="1"/>
      <c r="Z570" s="1"/>
      <c r="AA570" s="1"/>
      <c r="AB570" s="1"/>
    </row>
    <row r="571" customFormat="false" ht="12.75" hidden="false" customHeight="false" outlineLevel="0" collapsed="false">
      <c r="L571" s="1"/>
      <c r="U571" s="1"/>
      <c r="Z571" s="1"/>
      <c r="AA571" s="1"/>
      <c r="AB571" s="1"/>
    </row>
    <row r="572" customFormat="false" ht="12.75" hidden="false" customHeight="false" outlineLevel="0" collapsed="false">
      <c r="L572" s="1"/>
      <c r="U572" s="1"/>
      <c r="Z572" s="1"/>
      <c r="AA572" s="1"/>
      <c r="AB572" s="1"/>
    </row>
    <row r="573" customFormat="false" ht="12.75" hidden="false" customHeight="false" outlineLevel="0" collapsed="false">
      <c r="L573" s="1"/>
      <c r="U573" s="1"/>
      <c r="Z573" s="1"/>
      <c r="AA573" s="1"/>
      <c r="AB573" s="1"/>
    </row>
    <row r="574" customFormat="false" ht="12.75" hidden="false" customHeight="false" outlineLevel="0" collapsed="false">
      <c r="L574" s="1"/>
      <c r="U574" s="1"/>
      <c r="Z574" s="1"/>
      <c r="AA574" s="1"/>
      <c r="AB574" s="1"/>
    </row>
    <row r="575" customFormat="false" ht="12.75" hidden="false" customHeight="false" outlineLevel="0" collapsed="false">
      <c r="L575" s="1"/>
      <c r="U575" s="1"/>
      <c r="Z575" s="1"/>
      <c r="AA575" s="1"/>
      <c r="AB575" s="1"/>
    </row>
    <row r="576" customFormat="false" ht="12.75" hidden="false" customHeight="false" outlineLevel="0" collapsed="false">
      <c r="L576" s="1"/>
      <c r="U576" s="1"/>
      <c r="Z576" s="1"/>
      <c r="AA576" s="1"/>
      <c r="AB576" s="1"/>
    </row>
    <row r="577" customFormat="false" ht="12.75" hidden="false" customHeight="false" outlineLevel="0" collapsed="false">
      <c r="L577" s="1"/>
      <c r="U577" s="1"/>
      <c r="Z577" s="1"/>
      <c r="AA577" s="1"/>
      <c r="AB577" s="1"/>
    </row>
  </sheetData>
  <sheetProtection sheet="true" password="dd15" objects="true" scenarios="true"/>
  <printOptions headings="false" gridLines="false" gridLinesSet="true" horizontalCentered="false" verticalCentered="false"/>
  <pageMargins left="0.25" right="0.25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0"/>
  <sheetViews>
    <sheetView showFormulas="false" showGridLines="false" showRowColHeaders="true" showZeros="false" rightToLeft="false" tabSelected="false" showOutlineSymbols="true" defaultGridColor="true" view="normal" topLeftCell="A5" colorId="64" zoomScale="65" zoomScaleNormal="6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7"/>
    <col collapsed="false" customWidth="true" hidden="false" outlineLevel="0" max="2" min="2" style="62" width="38.99"/>
    <col collapsed="false" customWidth="true" hidden="false" outlineLevel="0" max="3" min="3" style="1" width="10.41"/>
    <col collapsed="false" customWidth="true" hidden="false" outlineLevel="0" max="4" min="4" style="1" width="11.85"/>
    <col collapsed="false" customWidth="true" hidden="false" outlineLevel="0" max="16" min="5" style="1" width="11.56"/>
    <col collapsed="false" customWidth="true" hidden="false" outlineLevel="0" max="17" min="17" style="1" width="13.99"/>
    <col collapsed="false" customWidth="false" hidden="false" outlineLevel="0" max="20" min="18" style="1" width="9.14"/>
    <col collapsed="false" customWidth="true" hidden="false" outlineLevel="0" max="21" min="21" style="1" width="12.42"/>
    <col collapsed="false" customWidth="true" hidden="false" outlineLevel="0" max="22" min="22" style="1" width="11.13"/>
    <col collapsed="false" customWidth="true" hidden="false" outlineLevel="0" max="23" min="23" style="1" width="13.14"/>
    <col collapsed="false" customWidth="false" hidden="false" outlineLevel="0" max="257" min="24" style="1" width="9.14"/>
  </cols>
  <sheetData>
    <row r="1" customFormat="false" ht="19.5" hidden="false" customHeight="false" outlineLevel="0" collapsed="false">
      <c r="A1" s="43"/>
      <c r="B1" s="190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91"/>
      <c r="O1" s="192"/>
      <c r="P1" s="66"/>
      <c r="Q1" s="193" t="s">
        <v>100</v>
      </c>
      <c r="U1" s="75"/>
    </row>
    <row r="2" customFormat="false" ht="15.75" hidden="false" customHeight="true" outlineLevel="0" collapsed="false">
      <c r="A2" s="46"/>
      <c r="B2" s="18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194"/>
      <c r="O2" s="70"/>
      <c r="P2" s="59"/>
      <c r="U2" s="59"/>
    </row>
    <row r="3" customFormat="false" ht="12.75" hidden="false" customHeight="false" outlineLevel="0" collapsed="false">
      <c r="U3" s="80"/>
      <c r="V3" s="84"/>
      <c r="W3" s="85"/>
    </row>
    <row r="4" customFormat="false" ht="15.75" hidden="false" customHeight="false" outlineLevel="0" collapsed="false">
      <c r="A4" s="102" t="s">
        <v>54</v>
      </c>
      <c r="B4" s="195"/>
      <c r="C4" s="102"/>
      <c r="D4" s="102" t="s">
        <v>10</v>
      </c>
      <c r="E4" s="102" t="n">
        <v>1</v>
      </c>
      <c r="F4" s="102" t="n">
        <v>2</v>
      </c>
      <c r="G4" s="102" t="n">
        <v>3</v>
      </c>
      <c r="H4" s="102" t="n">
        <v>4</v>
      </c>
      <c r="I4" s="102" t="n">
        <v>5</v>
      </c>
      <c r="J4" s="102" t="n">
        <v>6</v>
      </c>
      <c r="K4" s="102" t="n">
        <v>7</v>
      </c>
      <c r="L4" s="102" t="n">
        <v>8</v>
      </c>
      <c r="M4" s="102" t="n">
        <v>9</v>
      </c>
      <c r="N4" s="102" t="n">
        <v>10</v>
      </c>
      <c r="O4" s="102" t="n">
        <v>11</v>
      </c>
      <c r="P4" s="102" t="n">
        <v>12</v>
      </c>
      <c r="Q4" s="102"/>
      <c r="R4" s="64"/>
      <c r="S4" s="64"/>
      <c r="T4" s="64"/>
      <c r="U4" s="133" t="s">
        <v>10</v>
      </c>
      <c r="V4" s="94"/>
      <c r="W4" s="13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</row>
    <row r="5" customFormat="false" ht="15.75" hidden="false" customHeight="false" outlineLevel="0" collapsed="false">
      <c r="A5" s="196" t="s">
        <v>3</v>
      </c>
      <c r="B5" s="196" t="s">
        <v>8</v>
      </c>
      <c r="C5" s="196" t="s">
        <v>9</v>
      </c>
      <c r="D5" s="196" t="s">
        <v>32</v>
      </c>
      <c r="E5" s="196" t="s">
        <v>101</v>
      </c>
      <c r="F5" s="196" t="s">
        <v>102</v>
      </c>
      <c r="G5" s="196" t="s">
        <v>103</v>
      </c>
      <c r="H5" s="196" t="s">
        <v>104</v>
      </c>
      <c r="I5" s="196" t="s">
        <v>105</v>
      </c>
      <c r="J5" s="196" t="s">
        <v>106</v>
      </c>
      <c r="K5" s="196" t="s">
        <v>107</v>
      </c>
      <c r="L5" s="196" t="s">
        <v>108</v>
      </c>
      <c r="M5" s="196" t="s">
        <v>109</v>
      </c>
      <c r="N5" s="196" t="s">
        <v>110</v>
      </c>
      <c r="O5" s="196" t="s">
        <v>111</v>
      </c>
      <c r="P5" s="196" t="s">
        <v>112</v>
      </c>
      <c r="Q5" s="196" t="s">
        <v>113</v>
      </c>
      <c r="R5" s="64"/>
      <c r="S5" s="64"/>
      <c r="T5" s="64"/>
      <c r="U5" s="113" t="s">
        <v>114</v>
      </c>
      <c r="V5" s="197" t="s">
        <v>115</v>
      </c>
      <c r="W5" s="198" t="s">
        <v>116</v>
      </c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</row>
    <row r="6" customFormat="false" ht="15.75" hidden="false" customHeight="false" outlineLevel="0" collapsed="false">
      <c r="A6" s="199" t="n">
        <f aca="false">Proposal!A7</f>
        <v>200</v>
      </c>
      <c r="B6" s="200" t="str">
        <f aca="false">Proposal!C7</f>
        <v>SPRING TX ISD PSF</v>
      </c>
      <c r="C6" s="201" t="n">
        <f aca="false">Proposal!D7</f>
        <v>0.05</v>
      </c>
      <c r="D6" s="202" t="n">
        <f aca="false">IF(Proposal!R7=TRUE(),Proposal!F7,Proposal!E7)</f>
        <v>42597</v>
      </c>
      <c r="E6" s="203" t="n">
        <f aca="false">IF(E$4=MONTH($D6),$A6*1000*$C6*0.5,0)+(IF(E$4+6=MONTH($D6),$A6*1000*$C6*0.5,0))</f>
        <v>0</v>
      </c>
      <c r="F6" s="203" t="n">
        <f aca="false">IF(F$4=MONTH($D6),$A6*1000*$C6*0.5,0)+(IF(F$4+6=MONTH($D6),$A6*1000*$C6*0.5,0))</f>
        <v>5000</v>
      </c>
      <c r="G6" s="203" t="n">
        <f aca="false">IF(G$4=MONTH($D6),$A6*1000*$C6*0.5,0)+(IF(G$4+6=MONTH($D6),$A6*1000*$C6*0.5,0))</f>
        <v>0</v>
      </c>
      <c r="H6" s="203" t="n">
        <f aca="false">IF(H$4=MONTH($D6),$A6*1000*$C6*0.5,0)+(IF(H$4+6=MONTH($D6),$A6*1000*$C6*0.5,0))</f>
        <v>0</v>
      </c>
      <c r="I6" s="203" t="n">
        <f aca="false">IF(I$4=MONTH($D6),$A6*1000*$C6*0.5,0)+(IF(I$4+6=MONTH($D6),$A6*1000*$C6*0.5,0))</f>
        <v>0</v>
      </c>
      <c r="J6" s="203" t="n">
        <f aca="false">IF(J$4=MONTH($D6),$A6*1000*$C6*0.5,0)+(IF(J$4+6=MONTH($D6),$A6*1000*$C6*0.5,0))</f>
        <v>0</v>
      </c>
      <c r="K6" s="203" t="n">
        <f aca="false">IF(K$4=MONTH($D6),$A6*1000*$C6*0.5,0)+(IF(K$4-6=MONTH($D6),$A6*1000*$C6*0.5,0))</f>
        <v>0</v>
      </c>
      <c r="L6" s="203" t="n">
        <f aca="false">IF(L$4=MONTH($D6),$A6*1000*$C6*0.5,0)+(IF(L$4-6=MONTH($D6),$A6*1000*$C6*0.5,0))</f>
        <v>5000</v>
      </c>
      <c r="M6" s="203" t="n">
        <f aca="false">IF(M$4=MONTH($D6),$A6*1000*$C6*0.5,0)+(IF(M$4-6=MONTH($D6),$A6*1000*$C6*0.5,0))</f>
        <v>0</v>
      </c>
      <c r="N6" s="203" t="n">
        <f aca="false">IF(N$4=MONTH($D6),$A6*1000*$C6*0.5,0)+(IF(N$4-6=MONTH($D6),$A6*1000*$C6*0.5,0))</f>
        <v>0</v>
      </c>
      <c r="O6" s="203" t="n">
        <f aca="false">IF(O$4=MONTH($D6),$A6*1000*$C6*0.5,0)+(IF(O$4-6=MONTH($D6),$A6*1000*$C6*0.5,0))</f>
        <v>0</v>
      </c>
      <c r="P6" s="203" t="n">
        <f aca="false">IF(P$4=MONTH($D6),$A6*1000*$C6*0.5,0)+(IF(P$4-6=MONTH($D6),$A6*1000*$C6*0.5,0))</f>
        <v>0</v>
      </c>
      <c r="Q6" s="204" t="n">
        <f aca="false">SUM(E6:P6)</f>
        <v>10000</v>
      </c>
      <c r="R6" s="64"/>
      <c r="S6" s="64"/>
      <c r="T6" s="64"/>
      <c r="U6" s="133" t="n">
        <f aca="false">YEAR(D6)</f>
        <v>2016</v>
      </c>
      <c r="V6" s="94" t="s">
        <v>101</v>
      </c>
      <c r="W6" s="205" t="n">
        <f aca="false">Income!E$28</f>
        <v>2500</v>
      </c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</row>
    <row r="7" customFormat="false" ht="15.75" hidden="false" customHeight="false" outlineLevel="0" collapsed="false">
      <c r="A7" s="199" t="n">
        <f aca="false">Proposal!A8</f>
        <v>200</v>
      </c>
      <c r="B7" s="206" t="str">
        <f aca="false">Proposal!C8</f>
        <v>PORT HOUSTON</v>
      </c>
      <c r="C7" s="207" t="n">
        <f aca="false">Proposal!D8</f>
        <v>0.0475</v>
      </c>
      <c r="D7" s="208" t="n">
        <f aca="false">IF(Proposal!R8=TRUE(),Proposal!F8,Proposal!E8)</f>
        <v>43009</v>
      </c>
      <c r="E7" s="209" t="n">
        <f aca="false">IF(E$4=MONTH($D7),$A7*1000*$C7*0.5,0)+(IF(E$4+6=MONTH($D7),$A7*1000*$C7*0.5,0))</f>
        <v>0</v>
      </c>
      <c r="F7" s="209" t="n">
        <f aca="false">IF(F$4=MONTH($D7),$A7*1000*$C7*0.5,0)+(IF(F$4+6=MONTH($D7),$A7*1000*$C7*0.5,0))</f>
        <v>0</v>
      </c>
      <c r="G7" s="209" t="n">
        <f aca="false">IF(G$4=MONTH($D7),$A7*1000*$C7*0.5,0)+(IF(G$4+6=MONTH($D7),$A7*1000*$C7*0.5,0))</f>
        <v>0</v>
      </c>
      <c r="H7" s="209" t="n">
        <f aca="false">IF(H$4=MONTH($D7),$A7*1000*$C7*0.5,0)+(IF(H$4+6=MONTH($D7),$A7*1000*$C7*0.5,0))</f>
        <v>4750</v>
      </c>
      <c r="I7" s="209" t="n">
        <f aca="false">IF(I$4=MONTH($D7),$A7*1000*$C7*0.5,0)+(IF(I$4+6=MONTH($D7),$A7*1000*$C7*0.5,0))</f>
        <v>0</v>
      </c>
      <c r="J7" s="209" t="n">
        <f aca="false">IF(J$4=MONTH($D7),$A7*1000*$C7*0.5,0)+(IF(J$4+6=MONTH($D7),$A7*1000*$C7*0.5,0))</f>
        <v>0</v>
      </c>
      <c r="K7" s="209" t="n">
        <f aca="false">IF(K$4=MONTH($D7),$A7*1000*$C7*0.5,0)+(IF(K$4-6=MONTH($D7),$A7*1000*$C7*0.5,0))</f>
        <v>0</v>
      </c>
      <c r="L7" s="209" t="n">
        <f aca="false">IF(L$4=MONTH($D7),$A7*1000*$C7*0.5,0)+(IF(L$4-6=MONTH($D7),$A7*1000*$C7*0.5,0))</f>
        <v>0</v>
      </c>
      <c r="M7" s="209" t="n">
        <f aca="false">IF(M$4=MONTH($D7),$A7*1000*$C7*0.5,0)+(IF(M$4-6=MONTH($D7),$A7*1000*$C7*0.5,0))</f>
        <v>0</v>
      </c>
      <c r="N7" s="209" t="n">
        <f aca="false">IF(N$4=MONTH($D7),$A7*1000*$C7*0.5,0)+(IF(N$4-6=MONTH($D7),$A7*1000*$C7*0.5,0))</f>
        <v>4750</v>
      </c>
      <c r="O7" s="209" t="n">
        <f aca="false">IF(O$4=MONTH($D7),$A7*1000*$C7*0.5,0)+(IF(O$4-6=MONTH($D7),$A7*1000*$C7*0.5,0))</f>
        <v>0</v>
      </c>
      <c r="P7" s="209" t="n">
        <f aca="false">IF(P$4=MONTH($D7),$A7*1000*$C7*0.5,0)+(IF(P$4-6=MONTH($D7),$A7*1000*$C7*0.5,0))</f>
        <v>0</v>
      </c>
      <c r="Q7" s="210" t="n">
        <f aca="false">SUM(E7:P7)</f>
        <v>9500</v>
      </c>
      <c r="R7" s="64"/>
      <c r="S7" s="64"/>
      <c r="T7" s="64"/>
      <c r="U7" s="133" t="n">
        <f aca="false">YEAR(D7)</f>
        <v>2017</v>
      </c>
      <c r="V7" s="94" t="s">
        <v>102</v>
      </c>
      <c r="W7" s="205" t="n">
        <f aca="false">Income!F$28</f>
        <v>20000</v>
      </c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</row>
    <row r="8" customFormat="false" ht="15.75" hidden="false" customHeight="false" outlineLevel="0" collapsed="false">
      <c r="A8" s="199" t="n">
        <f aca="false">Proposal!A9</f>
        <v>200</v>
      </c>
      <c r="B8" s="206" t="str">
        <f aca="false">Proposal!C9</f>
        <v>MONROE WISC SCH</v>
      </c>
      <c r="C8" s="207" t="n">
        <f aca="false">Proposal!D9</f>
        <v>0.04875</v>
      </c>
      <c r="D8" s="208" t="n">
        <f aca="false">IF(Proposal!R9=TRUE(),Proposal!F9,Proposal!E9)</f>
        <v>43191</v>
      </c>
      <c r="E8" s="209" t="n">
        <f aca="false">IF(E$4=MONTH($D8),$A8*1000*$C8*0.5,0)+(IF(E$4+6=MONTH($D8),$A8*1000*$C8*0.5,0))</f>
        <v>0</v>
      </c>
      <c r="F8" s="209" t="n">
        <f aca="false">IF(F$4=MONTH($D8),$A8*1000*$C8*0.5,0)+(IF(F$4+6=MONTH($D8),$A8*1000*$C8*0.5,0))</f>
        <v>0</v>
      </c>
      <c r="G8" s="209" t="n">
        <f aca="false">IF(G$4=MONTH($D8),$A8*1000*$C8*0.5,0)+(IF(G$4+6=MONTH($D8),$A8*1000*$C8*0.5,0))</f>
        <v>0</v>
      </c>
      <c r="H8" s="209" t="n">
        <f aca="false">IF(H$4=MONTH($D8),$A8*1000*$C8*0.5,0)+(IF(H$4+6=MONTH($D8),$A8*1000*$C8*0.5,0))</f>
        <v>4875</v>
      </c>
      <c r="I8" s="209" t="n">
        <f aca="false">IF(I$4=MONTH($D8),$A8*1000*$C8*0.5,0)+(IF(I$4+6=MONTH($D8),$A8*1000*$C8*0.5,0))</f>
        <v>0</v>
      </c>
      <c r="J8" s="209" t="n">
        <f aca="false">IF(J$4=MONTH($D8),$A8*1000*$C8*0.5,0)+(IF(J$4+6=MONTH($D8),$A8*1000*$C8*0.5,0))</f>
        <v>0</v>
      </c>
      <c r="K8" s="209" t="n">
        <f aca="false">IF(K$4=MONTH($D8),$A8*1000*$C8*0.5,0)+(IF(K$4-6=MONTH($D8),$A8*1000*$C8*0.5,0))</f>
        <v>0</v>
      </c>
      <c r="L8" s="209" t="n">
        <f aca="false">IF(L$4=MONTH($D8),$A8*1000*$C8*0.5,0)+(IF(L$4-6=MONTH($D8),$A8*1000*$C8*0.5,0))</f>
        <v>0</v>
      </c>
      <c r="M8" s="209" t="n">
        <f aca="false">IF(M$4=MONTH($D8),$A8*1000*$C8*0.5,0)+(IF(M$4-6=MONTH($D8),$A8*1000*$C8*0.5,0))</f>
        <v>0</v>
      </c>
      <c r="N8" s="209" t="n">
        <f aca="false">IF(N$4=MONTH($D8),$A8*1000*$C8*0.5,0)+(IF(N$4-6=MONTH($D8),$A8*1000*$C8*0.5,0))</f>
        <v>4875</v>
      </c>
      <c r="O8" s="209" t="n">
        <f aca="false">IF(O$4=MONTH($D8),$A8*1000*$C8*0.5,0)+(IF(O$4-6=MONTH($D8),$A8*1000*$C8*0.5,0))</f>
        <v>0</v>
      </c>
      <c r="P8" s="209" t="n">
        <f aca="false">IF(P$4=MONTH($D8),$A8*1000*$C8*0.5,0)+(IF(P$4-6=MONTH($D8),$A8*1000*$C8*0.5,0))</f>
        <v>0</v>
      </c>
      <c r="Q8" s="210" t="n">
        <f aca="false">SUM(E8:P8)</f>
        <v>9750</v>
      </c>
      <c r="R8" s="64"/>
      <c r="S8" s="64"/>
      <c r="T8" s="64"/>
      <c r="U8" s="133" t="n">
        <f aca="false">YEAR(D8)</f>
        <v>2018</v>
      </c>
      <c r="V8" s="94" t="s">
        <v>103</v>
      </c>
      <c r="W8" s="205" t="n">
        <f aca="false">Income!G$28</f>
        <v>0</v>
      </c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</row>
    <row r="9" customFormat="false" ht="15.75" hidden="false" customHeight="false" outlineLevel="0" collapsed="false">
      <c r="A9" s="199" t="n">
        <f aca="false">Proposal!A10</f>
        <v>200</v>
      </c>
      <c r="B9" s="206" t="str">
        <f aca="false">Proposal!C10</f>
        <v>TROY MICH</v>
      </c>
      <c r="C9" s="207" t="n">
        <f aca="false">Proposal!D10</f>
        <v>0.046</v>
      </c>
      <c r="D9" s="208" t="n">
        <f aca="false">IF(Proposal!R10=TRUE(),Proposal!F10,Proposal!E10)</f>
        <v>43739</v>
      </c>
      <c r="E9" s="209" t="n">
        <f aca="false">IF(E$4=MONTH($D9),$A9*1000*$C9*0.5,0)+(IF(E$4+6=MONTH($D9),$A9*1000*$C9*0.5,0))</f>
        <v>0</v>
      </c>
      <c r="F9" s="209" t="n">
        <f aca="false">IF(F$4=MONTH($D9),$A9*1000*$C9*0.5,0)+(IF(F$4+6=MONTH($D9),$A9*1000*$C9*0.5,0))</f>
        <v>0</v>
      </c>
      <c r="G9" s="209" t="n">
        <f aca="false">IF(G$4=MONTH($D9),$A9*1000*$C9*0.5,0)+(IF(G$4+6=MONTH($D9),$A9*1000*$C9*0.5,0))</f>
        <v>0</v>
      </c>
      <c r="H9" s="209" t="n">
        <f aca="false">IF(H$4=MONTH($D9),$A9*1000*$C9*0.5,0)+(IF(H$4+6=MONTH($D9),$A9*1000*$C9*0.5,0))</f>
        <v>4600</v>
      </c>
      <c r="I9" s="209" t="n">
        <f aca="false">IF(I$4=MONTH($D9),$A9*1000*$C9*0.5,0)+(IF(I$4+6=MONTH($D9),$A9*1000*$C9*0.5,0))</f>
        <v>0</v>
      </c>
      <c r="J9" s="209" t="n">
        <f aca="false">IF(J$4=MONTH($D9),$A9*1000*$C9*0.5,0)+(IF(J$4+6=MONTH($D9),$A9*1000*$C9*0.5,0))</f>
        <v>0</v>
      </c>
      <c r="K9" s="209" t="n">
        <f aca="false">IF(K$4=MONTH($D9),$A9*1000*$C9*0.5,0)+(IF(K$4-6=MONTH($D9),$A9*1000*$C9*0.5,0))</f>
        <v>0</v>
      </c>
      <c r="L9" s="209" t="n">
        <f aca="false">IF(L$4=MONTH($D9),$A9*1000*$C9*0.5,0)+(IF(L$4-6=MONTH($D9),$A9*1000*$C9*0.5,0))</f>
        <v>0</v>
      </c>
      <c r="M9" s="209" t="n">
        <f aca="false">IF(M$4=MONTH($D9),$A9*1000*$C9*0.5,0)+(IF(M$4-6=MONTH($D9),$A9*1000*$C9*0.5,0))</f>
        <v>0</v>
      </c>
      <c r="N9" s="209" t="n">
        <f aca="false">IF(N$4=MONTH($D9),$A9*1000*$C9*0.5,0)+(IF(N$4-6=MONTH($D9),$A9*1000*$C9*0.5,0))</f>
        <v>4600</v>
      </c>
      <c r="O9" s="209" t="n">
        <f aca="false">IF(O$4=MONTH($D9),$A9*1000*$C9*0.5,0)+(IF(O$4-6=MONTH($D9),$A9*1000*$C9*0.5,0))</f>
        <v>0</v>
      </c>
      <c r="P9" s="209" t="n">
        <f aca="false">IF(P$4=MONTH($D9),$A9*1000*$C9*0.5,0)+(IF(P$4-6=MONTH($D9),$A9*1000*$C9*0.5,0))</f>
        <v>0</v>
      </c>
      <c r="Q9" s="210" t="n">
        <f aca="false">SUM(E9:P9)</f>
        <v>9200</v>
      </c>
      <c r="R9" s="64"/>
      <c r="S9" s="64"/>
      <c r="T9" s="64"/>
      <c r="U9" s="133" t="n">
        <f aca="false">YEAR(D9)</f>
        <v>2019</v>
      </c>
      <c r="V9" s="94" t="s">
        <v>104</v>
      </c>
      <c r="W9" s="205" t="n">
        <f aca="false">Income!H$28</f>
        <v>21225</v>
      </c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</row>
    <row r="10" customFormat="false" ht="15.75" hidden="false" customHeight="false" outlineLevel="0" collapsed="false">
      <c r="A10" s="199" t="n">
        <f aca="false">Proposal!A11</f>
        <v>200</v>
      </c>
      <c r="B10" s="206" t="str">
        <f aca="false">Proposal!C11</f>
        <v>PASADENA TX COMB</v>
      </c>
      <c r="C10" s="207" t="n">
        <f aca="false">Proposal!D11</f>
        <v>0.05</v>
      </c>
      <c r="D10" s="208" t="n">
        <f aca="false">IF(Proposal!R11=TRUE(),Proposal!F11,Proposal!E11)</f>
        <v>43876</v>
      </c>
      <c r="E10" s="209" t="n">
        <f aca="false">IF(E$4=MONTH($D10),$A10*1000*$C10*0.5,0)+(IF(E$4+6=MONTH($D10),$A10*1000*$C10*0.5,0))</f>
        <v>0</v>
      </c>
      <c r="F10" s="209" t="n">
        <f aca="false">IF(F$4=MONTH($D10),$A10*1000*$C10*0.5,0)+(IF(F$4+6=MONTH($D10),$A10*1000*$C10*0.5,0))</f>
        <v>5000</v>
      </c>
      <c r="G10" s="209" t="n">
        <f aca="false">IF(G$4=MONTH($D10),$A10*1000*$C10*0.5,0)+(IF(G$4+6=MONTH($D10),$A10*1000*$C10*0.5,0))</f>
        <v>0</v>
      </c>
      <c r="H10" s="209" t="n">
        <f aca="false">IF(H$4=MONTH($D10),$A10*1000*$C10*0.5,0)+(IF(H$4+6=MONTH($D10),$A10*1000*$C10*0.5,0))</f>
        <v>0</v>
      </c>
      <c r="I10" s="209" t="n">
        <f aca="false">IF(I$4=MONTH($D10),$A10*1000*$C10*0.5,0)+(IF(I$4+6=MONTH($D10),$A10*1000*$C10*0.5,0))</f>
        <v>0</v>
      </c>
      <c r="J10" s="209" t="n">
        <f aca="false">IF(J$4=MONTH($D10),$A10*1000*$C10*0.5,0)+(IF(J$4+6=MONTH($D10),$A10*1000*$C10*0.5,0))</f>
        <v>0</v>
      </c>
      <c r="K10" s="209" t="n">
        <f aca="false">IF(K$4=MONTH($D10),$A10*1000*$C10*0.5,0)+(IF(K$4-6=MONTH($D10),$A10*1000*$C10*0.5,0))</f>
        <v>0</v>
      </c>
      <c r="L10" s="209" t="n">
        <f aca="false">IF(L$4=MONTH($D10),$A10*1000*$C10*0.5,0)+(IF(L$4-6=MONTH($D10),$A10*1000*$C10*0.5,0))</f>
        <v>5000</v>
      </c>
      <c r="M10" s="209" t="n">
        <f aca="false">IF(M$4=MONTH($D10),$A10*1000*$C10*0.5,0)+(IF(M$4-6=MONTH($D10),$A10*1000*$C10*0.5,0))</f>
        <v>0</v>
      </c>
      <c r="N10" s="209" t="n">
        <f aca="false">IF(N$4=MONTH($D10),$A10*1000*$C10*0.5,0)+(IF(N$4-6=MONTH($D10),$A10*1000*$C10*0.5,0))</f>
        <v>0</v>
      </c>
      <c r="O10" s="209" t="n">
        <f aca="false">IF(O$4=MONTH($D10),$A10*1000*$C10*0.5,0)+(IF(O$4-6=MONTH($D10),$A10*1000*$C10*0.5,0))</f>
        <v>0</v>
      </c>
      <c r="P10" s="209" t="n">
        <f aca="false">IF(P$4=MONTH($D10),$A10*1000*$C10*0.5,0)+(IF(P$4-6=MONTH($D10),$A10*1000*$C10*0.5,0))</f>
        <v>0</v>
      </c>
      <c r="Q10" s="210" t="n">
        <f aca="false">SUM(E10:P10)</f>
        <v>10000</v>
      </c>
      <c r="R10" s="64"/>
      <c r="S10" s="64"/>
      <c r="T10" s="64"/>
      <c r="U10" s="133" t="n">
        <f aca="false">YEAR(D10)</f>
        <v>2020</v>
      </c>
      <c r="V10" s="94" t="s">
        <v>105</v>
      </c>
      <c r="W10" s="205" t="n">
        <f aca="false">Income!I$28</f>
        <v>5000</v>
      </c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</row>
    <row r="11" customFormat="false" ht="15.75" hidden="false" customHeight="false" outlineLevel="0" collapsed="false">
      <c r="A11" s="199" t="n">
        <f aca="false">Proposal!A12</f>
        <v>200</v>
      </c>
      <c r="B11" s="206" t="str">
        <f aca="false">Proposal!C12</f>
        <v>N.HARRIS MONT CCD</v>
      </c>
      <c r="C11" s="207" t="n">
        <f aca="false">Proposal!D12</f>
        <v>0.05</v>
      </c>
      <c r="D11" s="208" t="n">
        <f aca="false">IF(Proposal!R12=TRUE(),Proposal!F12,Proposal!E12)</f>
        <v>44242</v>
      </c>
      <c r="E11" s="209" t="n">
        <f aca="false">IF(E$4=MONTH($D11),$A11*1000*$C11*0.5,0)+(IF(E$4+6=MONTH($D11),$A11*1000*$C11*0.5,0))</f>
        <v>0</v>
      </c>
      <c r="F11" s="209" t="n">
        <f aca="false">IF(F$4=MONTH($D11),$A11*1000*$C11*0.5,0)+(IF(F$4+6=MONTH($D11),$A11*1000*$C11*0.5,0))</f>
        <v>5000</v>
      </c>
      <c r="G11" s="209" t="n">
        <f aca="false">IF(G$4=MONTH($D11),$A11*1000*$C11*0.5,0)+(IF(G$4+6=MONTH($D11),$A11*1000*$C11*0.5,0))</f>
        <v>0</v>
      </c>
      <c r="H11" s="209" t="n">
        <f aca="false">IF(H$4=MONTH($D11),$A11*1000*$C11*0.5,0)+(IF(H$4+6=MONTH($D11),$A11*1000*$C11*0.5,0))</f>
        <v>0</v>
      </c>
      <c r="I11" s="209" t="n">
        <f aca="false">IF(I$4=MONTH($D11),$A11*1000*$C11*0.5,0)+(IF(I$4+6=MONTH($D11),$A11*1000*$C11*0.5,0))</f>
        <v>0</v>
      </c>
      <c r="J11" s="209" t="n">
        <f aca="false">IF(J$4=MONTH($D11),$A11*1000*$C11*0.5,0)+(IF(J$4+6=MONTH($D11),$A11*1000*$C11*0.5,0))</f>
        <v>0</v>
      </c>
      <c r="K11" s="209" t="n">
        <f aca="false">IF(K$4=MONTH($D11),$A11*1000*$C11*0.5,0)+(IF(K$4-6=MONTH($D11),$A11*1000*$C11*0.5,0))</f>
        <v>0</v>
      </c>
      <c r="L11" s="209" t="n">
        <f aca="false">IF(L$4=MONTH($D11),$A11*1000*$C11*0.5,0)+(IF(L$4-6=MONTH($D11),$A11*1000*$C11*0.5,0))</f>
        <v>5000</v>
      </c>
      <c r="M11" s="209" t="n">
        <f aca="false">IF(M$4=MONTH($D11),$A11*1000*$C11*0.5,0)+(IF(M$4-6=MONTH($D11),$A11*1000*$C11*0.5,0))</f>
        <v>0</v>
      </c>
      <c r="N11" s="209" t="n">
        <f aca="false">IF(N$4=MONTH($D11),$A11*1000*$C11*0.5,0)+(IF(N$4-6=MONTH($D11),$A11*1000*$C11*0.5,0))</f>
        <v>0</v>
      </c>
      <c r="O11" s="209" t="n">
        <f aca="false">IF(O$4=MONTH($D11),$A11*1000*$C11*0.5,0)+(IF(O$4-6=MONTH($D11),$A11*1000*$C11*0.5,0))</f>
        <v>0</v>
      </c>
      <c r="P11" s="209" t="n">
        <f aca="false">IF(P$4=MONTH($D11),$A11*1000*$C11*0.5,0)+(IF(P$4-6=MONTH($D11),$A11*1000*$C11*0.5,0))</f>
        <v>0</v>
      </c>
      <c r="Q11" s="210" t="n">
        <f aca="false">SUM(E11:P11)</f>
        <v>10000</v>
      </c>
      <c r="R11" s="64"/>
      <c r="S11" s="64"/>
      <c r="T11" s="64"/>
      <c r="U11" s="133" t="n">
        <f aca="false">YEAR(D11)</f>
        <v>2021</v>
      </c>
      <c r="V11" s="94" t="s">
        <v>106</v>
      </c>
      <c r="W11" s="205" t="n">
        <f aca="false">Income!J$28</f>
        <v>0</v>
      </c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</row>
    <row r="12" customFormat="false" ht="15.75" hidden="false" customHeight="false" outlineLevel="0" collapsed="false">
      <c r="A12" s="199" t="n">
        <f aca="false">Proposal!A13</f>
        <v>200</v>
      </c>
      <c r="B12" s="206" t="str">
        <f aca="false">Proposal!C13</f>
        <v>PHILADELPHIA PA SCH</v>
      </c>
      <c r="C12" s="207" t="n">
        <f aca="false">Proposal!D13</f>
        <v>0.045</v>
      </c>
      <c r="D12" s="208" t="n">
        <f aca="false">IF(Proposal!R13=TRUE(),Proposal!F13,Proposal!E13)</f>
        <v>45017</v>
      </c>
      <c r="E12" s="209" t="n">
        <f aca="false">IF(E$4=MONTH($D12),$A12*1000*$C12*0.5,0)+(IF(E$4+6=MONTH($D12),$A12*1000*$C12*0.5,0))</f>
        <v>0</v>
      </c>
      <c r="F12" s="209" t="n">
        <f aca="false">IF(F$4=MONTH($D12),$A12*1000*$C12*0.5,0)+(IF(F$4+6=MONTH($D12),$A12*1000*$C12*0.5,0))</f>
        <v>0</v>
      </c>
      <c r="G12" s="209" t="n">
        <f aca="false">IF(G$4=MONTH($D12),$A12*1000*$C12*0.5,0)+(IF(G$4+6=MONTH($D12),$A12*1000*$C12*0.5,0))</f>
        <v>0</v>
      </c>
      <c r="H12" s="209" t="n">
        <f aca="false">IF(H$4=MONTH($D12),$A12*1000*$C12*0.5,0)+(IF(H$4+6=MONTH($D12),$A12*1000*$C12*0.5,0))</f>
        <v>4500</v>
      </c>
      <c r="I12" s="209" t="n">
        <f aca="false">IF(I$4=MONTH($D12),$A12*1000*$C12*0.5,0)+(IF(I$4+6=MONTH($D12),$A12*1000*$C12*0.5,0))</f>
        <v>0</v>
      </c>
      <c r="J12" s="209" t="n">
        <f aca="false">IF(J$4=MONTH($D12),$A12*1000*$C12*0.5,0)+(IF(J$4+6=MONTH($D12),$A12*1000*$C12*0.5,0))</f>
        <v>0</v>
      </c>
      <c r="K12" s="209" t="n">
        <f aca="false">IF(K$4=MONTH($D12),$A12*1000*$C12*0.5,0)+(IF(K$4-6=MONTH($D12),$A12*1000*$C12*0.5,0))</f>
        <v>0</v>
      </c>
      <c r="L12" s="209" t="n">
        <f aca="false">IF(L$4=MONTH($D12),$A12*1000*$C12*0.5,0)+(IF(L$4-6=MONTH($D12),$A12*1000*$C12*0.5,0))</f>
        <v>0</v>
      </c>
      <c r="M12" s="209" t="n">
        <f aca="false">IF(M$4=MONTH($D12),$A12*1000*$C12*0.5,0)+(IF(M$4-6=MONTH($D12),$A12*1000*$C12*0.5,0))</f>
        <v>0</v>
      </c>
      <c r="N12" s="209" t="n">
        <f aca="false">IF(N$4=MONTH($D12),$A12*1000*$C12*0.5,0)+(IF(N$4-6=MONTH($D12),$A12*1000*$C12*0.5,0))</f>
        <v>4500</v>
      </c>
      <c r="O12" s="209" t="n">
        <f aca="false">IF(O$4=MONTH($D12),$A12*1000*$C12*0.5,0)+(IF(O$4-6=MONTH($D12),$A12*1000*$C12*0.5,0))</f>
        <v>0</v>
      </c>
      <c r="P12" s="209" t="n">
        <f aca="false">IF(P$4=MONTH($D12),$A12*1000*$C12*0.5,0)+(IF(P$4-6=MONTH($D12),$A12*1000*$C12*0.5,0))</f>
        <v>0</v>
      </c>
      <c r="Q12" s="210" t="n">
        <f aca="false">SUM(E12:P12)</f>
        <v>9000</v>
      </c>
      <c r="R12" s="64"/>
      <c r="S12" s="64"/>
      <c r="T12" s="64"/>
      <c r="U12" s="133" t="n">
        <f aca="false">YEAR(D12)</f>
        <v>2023</v>
      </c>
      <c r="V12" s="94" t="s">
        <v>107</v>
      </c>
      <c r="W12" s="205" t="n">
        <f aca="false">Income!K$28</f>
        <v>2500</v>
      </c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</row>
    <row r="13" customFormat="false" ht="15.75" hidden="false" customHeight="false" outlineLevel="0" collapsed="false">
      <c r="A13" s="199" t="n">
        <f aca="false">Proposal!A14</f>
        <v>100</v>
      </c>
      <c r="B13" s="206" t="str">
        <f aca="false">Proposal!C14</f>
        <v>TEXAS TURNPIKE</v>
      </c>
      <c r="C13" s="207" t="n">
        <f aca="false">Proposal!D14</f>
        <v>0.05</v>
      </c>
      <c r="D13" s="208" t="n">
        <f aca="false">IF(Proposal!R14=TRUE(),Proposal!F14,Proposal!E14)</f>
        <v>45658</v>
      </c>
      <c r="E13" s="209" t="n">
        <f aca="false">IF(E$4=MONTH($D13),$A13*1000*$C13*0.5,0)+(IF(E$4+6=MONTH($D13),$A13*1000*$C13*0.5,0))</f>
        <v>2500</v>
      </c>
      <c r="F13" s="209" t="n">
        <f aca="false">IF(F$4=MONTH($D13),$A13*1000*$C13*0.5,0)+(IF(F$4+6=MONTH($D13),$A13*1000*$C13*0.5,0))</f>
        <v>0</v>
      </c>
      <c r="G13" s="209" t="n">
        <f aca="false">IF(G$4=MONTH($D13),$A13*1000*$C13*0.5,0)+(IF(G$4+6=MONTH($D13),$A13*1000*$C13*0.5,0))</f>
        <v>0</v>
      </c>
      <c r="H13" s="209" t="n">
        <f aca="false">IF(H$4=MONTH($D13),$A13*1000*$C13*0.5,0)+(IF(H$4+6=MONTH($D13),$A13*1000*$C13*0.5,0))</f>
        <v>0</v>
      </c>
      <c r="I13" s="209" t="n">
        <f aca="false">IF(I$4=MONTH($D13),$A13*1000*$C13*0.5,0)+(IF(I$4+6=MONTH($D13),$A13*1000*$C13*0.5,0))</f>
        <v>0</v>
      </c>
      <c r="J13" s="209" t="n">
        <f aca="false">IF(J$4=MONTH($D13),$A13*1000*$C13*0.5,0)+(IF(J$4+6=MONTH($D13),$A13*1000*$C13*0.5,0))</f>
        <v>0</v>
      </c>
      <c r="K13" s="209" t="n">
        <f aca="false">IF(K$4=MONTH($D13),$A13*1000*$C13*0.5,0)+(IF(K$4-6=MONTH($D13),$A13*1000*$C13*0.5,0))</f>
        <v>2500</v>
      </c>
      <c r="L13" s="209" t="n">
        <f aca="false">IF(L$4=MONTH($D13),$A13*1000*$C13*0.5,0)+(IF(L$4-6=MONTH($D13),$A13*1000*$C13*0.5,0))</f>
        <v>0</v>
      </c>
      <c r="M13" s="209" t="n">
        <f aca="false">IF(M$4=MONTH($D13),$A13*1000*$C13*0.5,0)+(IF(M$4-6=MONTH($D13),$A13*1000*$C13*0.5,0))</f>
        <v>0</v>
      </c>
      <c r="N13" s="209" t="n">
        <f aca="false">IF(N$4=MONTH($D13),$A13*1000*$C13*0.5,0)+(IF(N$4-6=MONTH($D13),$A13*1000*$C13*0.5,0))</f>
        <v>0</v>
      </c>
      <c r="O13" s="209" t="n">
        <f aca="false">IF(O$4=MONTH($D13),$A13*1000*$C13*0.5,0)+(IF(O$4-6=MONTH($D13),$A13*1000*$C13*0.5,0))</f>
        <v>0</v>
      </c>
      <c r="P13" s="209" t="n">
        <f aca="false">IF(P$4=MONTH($D13),$A13*1000*$C13*0.5,0)+(IF(P$4-6=MONTH($D13),$A13*1000*$C13*0.5,0))</f>
        <v>0</v>
      </c>
      <c r="Q13" s="210" t="n">
        <f aca="false">SUM(E13:P13)</f>
        <v>5000</v>
      </c>
      <c r="R13" s="64"/>
      <c r="S13" s="64"/>
      <c r="T13" s="64"/>
      <c r="U13" s="133" t="n">
        <f aca="false">YEAR(D13)</f>
        <v>2025</v>
      </c>
      <c r="V13" s="94" t="s">
        <v>108</v>
      </c>
      <c r="W13" s="205" t="n">
        <f aca="false">Income!L$28</f>
        <v>20000</v>
      </c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</row>
    <row r="14" customFormat="false" ht="15.75" hidden="false" customHeight="false" outlineLevel="0" collapsed="false">
      <c r="A14" s="199" t="n">
        <f aca="false">Proposal!A15</f>
        <v>100</v>
      </c>
      <c r="B14" s="206" t="str">
        <f aca="false">Proposal!C15</f>
        <v>HOUSTON TX CCD</v>
      </c>
      <c r="C14" s="207" t="n">
        <f aca="false">Proposal!D15</f>
        <v>0.05</v>
      </c>
      <c r="D14" s="208" t="n">
        <f aca="false">IF(Proposal!R15=TRUE(),Proposal!F15,Proposal!E15)</f>
        <v>45762</v>
      </c>
      <c r="E14" s="209" t="n">
        <f aca="false">IF(E$4=MONTH($D14),$A14*1000*$C14*0.5,0)+(IF(E$4+6=MONTH($D14),$A14*1000*$C14*0.5,0))</f>
        <v>0</v>
      </c>
      <c r="F14" s="209" t="n">
        <f aca="false">IF(F$4=MONTH($D14),$A14*1000*$C14*0.5,0)+(IF(F$4+6=MONTH($D14),$A14*1000*$C14*0.5,0))</f>
        <v>0</v>
      </c>
      <c r="G14" s="209" t="n">
        <f aca="false">IF(G$4=MONTH($D14),$A14*1000*$C14*0.5,0)+(IF(G$4+6=MONTH($D14),$A14*1000*$C14*0.5,0))</f>
        <v>0</v>
      </c>
      <c r="H14" s="209" t="n">
        <f aca="false">IF(H$4=MONTH($D14),$A14*1000*$C14*0.5,0)+(IF(H$4+6=MONTH($D14),$A14*1000*$C14*0.5,0))</f>
        <v>2500</v>
      </c>
      <c r="I14" s="209" t="n">
        <f aca="false">IF(I$4=MONTH($D14),$A14*1000*$C14*0.5,0)+(IF(I$4+6=MONTH($D14),$A14*1000*$C14*0.5,0))</f>
        <v>0</v>
      </c>
      <c r="J14" s="209" t="n">
        <f aca="false">IF(J$4=MONTH($D14),$A14*1000*$C14*0.5,0)+(IF(J$4+6=MONTH($D14),$A14*1000*$C14*0.5,0))</f>
        <v>0</v>
      </c>
      <c r="K14" s="209" t="n">
        <f aca="false">IF(K$4=MONTH($D14),$A14*1000*$C14*0.5,0)+(IF(K$4-6=MONTH($D14),$A14*1000*$C14*0.5,0))</f>
        <v>0</v>
      </c>
      <c r="L14" s="209" t="n">
        <f aca="false">IF(L$4=MONTH($D14),$A14*1000*$C14*0.5,0)+(IF(L$4-6=MONTH($D14),$A14*1000*$C14*0.5,0))</f>
        <v>0</v>
      </c>
      <c r="M14" s="209" t="n">
        <f aca="false">IF(M$4=MONTH($D14),$A14*1000*$C14*0.5,0)+(IF(M$4-6=MONTH($D14),$A14*1000*$C14*0.5,0))</f>
        <v>0</v>
      </c>
      <c r="N14" s="209" t="n">
        <f aca="false">IF(N$4=MONTH($D14),$A14*1000*$C14*0.5,0)+(IF(N$4-6=MONTH($D14),$A14*1000*$C14*0.5,0))</f>
        <v>2500</v>
      </c>
      <c r="O14" s="209" t="n">
        <f aca="false">IF(O$4=MONTH($D14),$A14*1000*$C14*0.5,0)+(IF(O$4-6=MONTH($D14),$A14*1000*$C14*0.5,0))</f>
        <v>0</v>
      </c>
      <c r="P14" s="209" t="n">
        <f aca="false">IF(P$4=MONTH($D14),$A14*1000*$C14*0.5,0)+(IF(P$4-6=MONTH($D14),$A14*1000*$C14*0.5,0))</f>
        <v>0</v>
      </c>
      <c r="Q14" s="210" t="n">
        <f aca="false">SUM(E14:P14)</f>
        <v>5000</v>
      </c>
      <c r="R14" s="64"/>
      <c r="S14" s="64"/>
      <c r="T14" s="64"/>
      <c r="U14" s="133" t="n">
        <f aca="false">YEAR(D14)</f>
        <v>2025</v>
      </c>
      <c r="V14" s="94" t="s">
        <v>109</v>
      </c>
      <c r="W14" s="205" t="n">
        <f aca="false">Income!M$28</f>
        <v>0</v>
      </c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</row>
    <row r="15" customFormat="false" ht="15.75" hidden="false" customHeight="false" outlineLevel="0" collapsed="false">
      <c r="A15" s="199" t="n">
        <f aca="false">Proposal!A16</f>
        <v>200</v>
      </c>
      <c r="B15" s="206" t="str">
        <f aca="false">Proposal!C16</f>
        <v>SEATTLE WASH WTR</v>
      </c>
      <c r="C15" s="207" t="n">
        <f aca="false">Proposal!D16</f>
        <v>0.05</v>
      </c>
      <c r="D15" s="208" t="n">
        <f aca="false">IF(Proposal!R16=TRUE(),Proposal!F16,Proposal!E16)</f>
        <v>46327</v>
      </c>
      <c r="E15" s="209" t="n">
        <f aca="false">IF(E$4=MONTH($D15),$A15*1000*$C15*0.5,0)+(IF(E$4+6=MONTH($D15),$A15*1000*$C15*0.5,0))</f>
        <v>0</v>
      </c>
      <c r="F15" s="209" t="n">
        <f aca="false">IF(F$4=MONTH($D15),$A15*1000*$C15*0.5,0)+(IF(F$4+6=MONTH($D15),$A15*1000*$C15*0.5,0))</f>
        <v>0</v>
      </c>
      <c r="G15" s="209" t="n">
        <f aca="false">IF(G$4=MONTH($D15),$A15*1000*$C15*0.5,0)+(IF(G$4+6=MONTH($D15),$A15*1000*$C15*0.5,0))</f>
        <v>0</v>
      </c>
      <c r="H15" s="209" t="n">
        <f aca="false">IF(H$4=MONTH($D15),$A15*1000*$C15*0.5,0)+(IF(H$4+6=MONTH($D15),$A15*1000*$C15*0.5,0))</f>
        <v>0</v>
      </c>
      <c r="I15" s="209" t="n">
        <f aca="false">IF(I$4=MONTH($D15),$A15*1000*$C15*0.5,0)+(IF(I$4+6=MONTH($D15),$A15*1000*$C15*0.5,0))</f>
        <v>5000</v>
      </c>
      <c r="J15" s="209" t="n">
        <f aca="false">IF(J$4=MONTH($D15),$A15*1000*$C15*0.5,0)+(IF(J$4+6=MONTH($D15),$A15*1000*$C15*0.5,0))</f>
        <v>0</v>
      </c>
      <c r="K15" s="209" t="n">
        <f aca="false">IF(K$4=MONTH($D15),$A15*1000*$C15*0.5,0)+(IF(K$4-6=MONTH($D15),$A15*1000*$C15*0.5,0))</f>
        <v>0</v>
      </c>
      <c r="L15" s="209" t="n">
        <f aca="false">IF(L$4=MONTH($D15),$A15*1000*$C15*0.5,0)+(IF(L$4-6=MONTH($D15),$A15*1000*$C15*0.5,0))</f>
        <v>0</v>
      </c>
      <c r="M15" s="209" t="n">
        <f aca="false">IF(M$4=MONTH($D15),$A15*1000*$C15*0.5,0)+(IF(M$4-6=MONTH($D15),$A15*1000*$C15*0.5,0))</f>
        <v>0</v>
      </c>
      <c r="N15" s="209" t="n">
        <f aca="false">IF(N$4=MONTH($D15),$A15*1000*$C15*0.5,0)+(IF(N$4-6=MONTH($D15),$A15*1000*$C15*0.5,0))</f>
        <v>0</v>
      </c>
      <c r="O15" s="209" t="n">
        <f aca="false">IF(O$4=MONTH($D15),$A15*1000*$C15*0.5,0)+(IF(O$4-6=MONTH($D15),$A15*1000*$C15*0.5,0))</f>
        <v>5000</v>
      </c>
      <c r="P15" s="209" t="n">
        <f aca="false">IF(P$4=MONTH($D15),$A15*1000*$C15*0.5,0)+(IF(P$4-6=MONTH($D15),$A15*1000*$C15*0.5,0))</f>
        <v>0</v>
      </c>
      <c r="Q15" s="210" t="n">
        <f aca="false">SUM(E15:P15)</f>
        <v>10000</v>
      </c>
      <c r="R15" s="64"/>
      <c r="S15" s="64"/>
      <c r="T15" s="64"/>
      <c r="U15" s="133" t="n">
        <f aca="false">YEAR(D15)</f>
        <v>2026</v>
      </c>
      <c r="V15" s="94" t="s">
        <v>110</v>
      </c>
      <c r="W15" s="205" t="n">
        <f aca="false">Income!N$28</f>
        <v>21225</v>
      </c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</row>
    <row r="16" customFormat="false" ht="15.75" hidden="false" customHeight="false" outlineLevel="0" collapsed="false">
      <c r="A16" s="199" t="n">
        <f aca="false">Proposal!A17</f>
        <v>200</v>
      </c>
      <c r="B16" s="206" t="str">
        <f aca="false">Proposal!C17</f>
        <v>SAN ANTONIO ISD</v>
      </c>
      <c r="C16" s="207" t="n">
        <f aca="false">Proposal!D17</f>
        <v>0.05</v>
      </c>
      <c r="D16" s="208" t="n">
        <f aca="false">IF(Proposal!R17=TRUE(),Proposal!F17,Proposal!E17)</f>
        <v>46614</v>
      </c>
      <c r="E16" s="209" t="n">
        <f aca="false">IF(E$4=MONTH($D16),$A16*1000*$C16*0.5,0)+(IF(E$4+6=MONTH($D16),$A16*1000*$C16*0.5,0))</f>
        <v>0</v>
      </c>
      <c r="F16" s="209" t="n">
        <f aca="false">IF(F$4=MONTH($D16),$A16*1000*$C16*0.5,0)+(IF(F$4+6=MONTH($D16),$A16*1000*$C16*0.5,0))</f>
        <v>5000</v>
      </c>
      <c r="G16" s="209" t="n">
        <f aca="false">IF(G$4=MONTH($D16),$A16*1000*$C16*0.5,0)+(IF(G$4+6=MONTH($D16),$A16*1000*$C16*0.5,0))</f>
        <v>0</v>
      </c>
      <c r="H16" s="209" t="n">
        <f aca="false">IF(H$4=MONTH($D16),$A16*1000*$C16*0.5,0)+(IF(H$4+6=MONTH($D16),$A16*1000*$C16*0.5,0))</f>
        <v>0</v>
      </c>
      <c r="I16" s="209" t="n">
        <f aca="false">IF(I$4=MONTH($D16),$A16*1000*$C16*0.5,0)+(IF(I$4+6=MONTH($D16),$A16*1000*$C16*0.5,0))</f>
        <v>0</v>
      </c>
      <c r="J16" s="209" t="n">
        <f aca="false">IF(J$4=MONTH($D16),$A16*1000*$C16*0.5,0)+(IF(J$4+6=MONTH($D16),$A16*1000*$C16*0.5,0))</f>
        <v>0</v>
      </c>
      <c r="K16" s="209" t="n">
        <f aca="false">IF(K$4=MONTH($D16),$A16*1000*$C16*0.5,0)+(IF(K$4-6=MONTH($D16),$A16*1000*$C16*0.5,0))</f>
        <v>0</v>
      </c>
      <c r="L16" s="209" t="n">
        <f aca="false">IF(L$4=MONTH($D16),$A16*1000*$C16*0.5,0)+(IF(L$4-6=MONTH($D16),$A16*1000*$C16*0.5,0))</f>
        <v>5000</v>
      </c>
      <c r="M16" s="209" t="n">
        <f aca="false">IF(M$4=MONTH($D16),$A16*1000*$C16*0.5,0)+(IF(M$4-6=MONTH($D16),$A16*1000*$C16*0.5,0))</f>
        <v>0</v>
      </c>
      <c r="N16" s="209" t="n">
        <f aca="false">IF(N$4=MONTH($D16),$A16*1000*$C16*0.5,0)+(IF(N$4-6=MONTH($D16),$A16*1000*$C16*0.5,0))</f>
        <v>0</v>
      </c>
      <c r="O16" s="209" t="n">
        <f aca="false">IF(O$4=MONTH($D16),$A16*1000*$C16*0.5,0)+(IF(O$4-6=MONTH($D16),$A16*1000*$C16*0.5,0))</f>
        <v>0</v>
      </c>
      <c r="P16" s="209" t="n">
        <f aca="false">IF(P$4=MONTH($D16),$A16*1000*$C16*0.5,0)+(IF(P$4-6=MONTH($D16),$A16*1000*$C16*0.5,0))</f>
        <v>0</v>
      </c>
      <c r="Q16" s="210" t="n">
        <f aca="false">SUM(E16:P16)</f>
        <v>10000</v>
      </c>
      <c r="R16" s="64"/>
      <c r="S16" s="64"/>
      <c r="T16" s="64"/>
      <c r="U16" s="133" t="n">
        <f aca="false">YEAR(D16)</f>
        <v>2027</v>
      </c>
      <c r="V16" s="94" t="s">
        <v>111</v>
      </c>
      <c r="W16" s="205" t="n">
        <f aca="false">Income!O$28</f>
        <v>5000</v>
      </c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  <c r="IW16" s="64"/>
    </row>
    <row r="17" customFormat="false" ht="15.75" hidden="false" customHeight="false" outlineLevel="0" collapsed="false">
      <c r="A17" s="199" t="n">
        <f aca="false">Proposal!A18</f>
        <v>0</v>
      </c>
      <c r="B17" s="206" t="n">
        <f aca="false">Proposal!C18</f>
        <v>0</v>
      </c>
      <c r="C17" s="207" t="n">
        <f aca="false">Proposal!D18</f>
        <v>0</v>
      </c>
      <c r="D17" s="208" t="n">
        <f aca="false">IF(Proposal!R18=TRUE(),Proposal!F18,Proposal!E18)</f>
        <v>0</v>
      </c>
      <c r="E17" s="209" t="n">
        <f aca="false">IF(E$4=MONTH($D17),$A17*1000*$C17*0.5,0)+(IF(E$4+6=MONTH($D17),$A17*1000*$C17*0.5,0))</f>
        <v>0</v>
      </c>
      <c r="F17" s="209" t="n">
        <f aca="false">IF(F$4=MONTH($D17),$A17*1000*$C17*0.5,0)+(IF(F$4+6=MONTH($D17),$A17*1000*$C17*0.5,0))</f>
        <v>0</v>
      </c>
      <c r="G17" s="209" t="n">
        <f aca="false">IF(G$4=MONTH($D17),$A17*1000*$C17*0.5,0)+(IF(G$4+6=MONTH($D17),$A17*1000*$C17*0.5,0))</f>
        <v>0</v>
      </c>
      <c r="H17" s="209" t="n">
        <f aca="false">IF(H$4=MONTH($D17),$A17*1000*$C17*0.5,0)+(IF(H$4+6=MONTH($D17),$A17*1000*$C17*0.5,0))</f>
        <v>0</v>
      </c>
      <c r="I17" s="209" t="n">
        <f aca="false">IF(I$4=MONTH($D17),$A17*1000*$C17*0.5,0)+(IF(I$4+6=MONTH($D17),$A17*1000*$C17*0.5,0))</f>
        <v>0</v>
      </c>
      <c r="J17" s="209" t="n">
        <f aca="false">IF(J$4=MONTH($D17),$A17*1000*$C17*0.5,0)+(IF(J$4+6=MONTH($D17),$A17*1000*$C17*0.5,0))</f>
        <v>0</v>
      </c>
      <c r="K17" s="209" t="n">
        <f aca="false">IF(K$4=MONTH($D17),$A17*1000*$C17*0.5,0)+(IF(K$4-6=MONTH($D17),$A17*1000*$C17*0.5,0))</f>
        <v>0</v>
      </c>
      <c r="L17" s="209" t="n">
        <f aca="false">IF(L$4=MONTH($D17),$A17*1000*$C17*0.5,0)+(IF(L$4-6=MONTH($D17),$A17*1000*$C17*0.5,0))</f>
        <v>0</v>
      </c>
      <c r="M17" s="209" t="n">
        <f aca="false">IF(M$4=MONTH($D17),$A17*1000*$C17*0.5,0)+(IF(M$4-6=MONTH($D17),$A17*1000*$C17*0.5,0))</f>
        <v>0</v>
      </c>
      <c r="N17" s="209" t="n">
        <f aca="false">IF(N$4=MONTH($D17),$A17*1000*$C17*0.5,0)+(IF(N$4-6=MONTH($D17),$A17*1000*$C17*0.5,0))</f>
        <v>0</v>
      </c>
      <c r="O17" s="209" t="n">
        <f aca="false">IF(O$4=MONTH($D17),$A17*1000*$C17*0.5,0)+(IF(O$4-6=MONTH($D17),$A17*1000*$C17*0.5,0))</f>
        <v>0</v>
      </c>
      <c r="P17" s="209" t="n">
        <f aca="false">IF(P$4=MONTH($D17),$A17*1000*$C17*0.5,0)+(IF(P$4-6=MONTH($D17),$A17*1000*$C17*0.5,0))</f>
        <v>0</v>
      </c>
      <c r="Q17" s="210" t="n">
        <f aca="false">SUM(E17:P17)</f>
        <v>0</v>
      </c>
      <c r="R17" s="64"/>
      <c r="S17" s="64"/>
      <c r="T17" s="64"/>
      <c r="U17" s="133" t="n">
        <f aca="false">YEAR(D17)</f>
        <v>1899</v>
      </c>
      <c r="V17" s="94" t="s">
        <v>112</v>
      </c>
      <c r="W17" s="205" t="n">
        <f aca="false">Income!P$28</f>
        <v>0</v>
      </c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</row>
    <row r="18" customFormat="false" ht="15.75" hidden="false" customHeight="false" outlineLevel="0" collapsed="false">
      <c r="A18" s="199" t="n">
        <f aca="false">Proposal!A19</f>
        <v>0</v>
      </c>
      <c r="B18" s="206" t="n">
        <f aca="false">Proposal!C19</f>
        <v>0</v>
      </c>
      <c r="C18" s="207" t="n">
        <f aca="false">Proposal!D19</f>
        <v>0</v>
      </c>
      <c r="D18" s="208" t="n">
        <f aca="false">IF(Proposal!R19=TRUE(),Proposal!F19,Proposal!E19)</f>
        <v>0</v>
      </c>
      <c r="E18" s="209" t="n">
        <f aca="false">IF(E$4=MONTH($D18),$A18*1000*$C18*0.5,0)+(IF(E$4+6=MONTH($D18),$A18*1000*$C18*0.5,0))</f>
        <v>0</v>
      </c>
      <c r="F18" s="209" t="n">
        <f aca="false">IF(F$4=MONTH($D18),$A18*1000*$C18*0.5,0)+(IF(F$4+6=MONTH($D18),$A18*1000*$C18*0.5,0))</f>
        <v>0</v>
      </c>
      <c r="G18" s="209" t="n">
        <f aca="false">IF(G$4=MONTH($D18),$A18*1000*$C18*0.5,0)+(IF(G$4+6=MONTH($D18),$A18*1000*$C18*0.5,0))</f>
        <v>0</v>
      </c>
      <c r="H18" s="209" t="n">
        <f aca="false">IF(H$4=MONTH($D18),$A18*1000*$C18*0.5,0)+(IF(H$4+6=MONTH($D18),$A18*1000*$C18*0.5,0))</f>
        <v>0</v>
      </c>
      <c r="I18" s="209" t="n">
        <f aca="false">IF(I$4=MONTH($D18),$A18*1000*$C18*0.5,0)+(IF(I$4+6=MONTH($D18),$A18*1000*$C18*0.5,0))</f>
        <v>0</v>
      </c>
      <c r="J18" s="209" t="n">
        <f aca="false">IF(J$4=MONTH($D18),$A18*1000*$C18*0.5,0)+(IF(J$4+6=MONTH($D18),$A18*1000*$C18*0.5,0))</f>
        <v>0</v>
      </c>
      <c r="K18" s="209" t="n">
        <f aca="false">IF(K$4=MONTH($D18),$A18*1000*$C18*0.5,0)+(IF(K$4-6=MONTH($D18),$A18*1000*$C18*0.5,0))</f>
        <v>0</v>
      </c>
      <c r="L18" s="209" t="n">
        <f aca="false">IF(L$4=MONTH($D18),$A18*1000*$C18*0.5,0)+(IF(L$4-6=MONTH($D18),$A18*1000*$C18*0.5,0))</f>
        <v>0</v>
      </c>
      <c r="M18" s="209" t="n">
        <f aca="false">IF(M$4=MONTH($D18),$A18*1000*$C18*0.5,0)+(IF(M$4-6=MONTH($D18),$A18*1000*$C18*0.5,0))</f>
        <v>0</v>
      </c>
      <c r="N18" s="209" t="n">
        <f aca="false">IF(N$4=MONTH($D18),$A18*1000*$C18*0.5,0)+(IF(N$4-6=MONTH($D18),$A18*1000*$C18*0.5,0))</f>
        <v>0</v>
      </c>
      <c r="O18" s="209" t="n">
        <f aca="false">IF(O$4=MONTH($D18),$A18*1000*$C18*0.5,0)+(IF(O$4-6=MONTH($D18),$A18*1000*$C18*0.5,0))</f>
        <v>0</v>
      </c>
      <c r="P18" s="209" t="n">
        <f aca="false">IF(P$4=MONTH($D18),$A18*1000*$C18*0.5,0)+(IF(P$4-6=MONTH($D18),$A18*1000*$C18*0.5,0))</f>
        <v>0</v>
      </c>
      <c r="Q18" s="210" t="n">
        <f aca="false">SUM(E18:P18)</f>
        <v>0</v>
      </c>
      <c r="R18" s="64"/>
      <c r="S18" s="64"/>
      <c r="T18" s="64"/>
      <c r="U18" s="133" t="n">
        <f aca="false">YEAR(D18)</f>
        <v>1899</v>
      </c>
      <c r="V18" s="94"/>
      <c r="W18" s="13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  <c r="IW18" s="64"/>
    </row>
    <row r="19" customFormat="false" ht="15.75" hidden="false" customHeight="false" outlineLevel="0" collapsed="false">
      <c r="A19" s="199" t="n">
        <f aca="false">Proposal!A20</f>
        <v>0</v>
      </c>
      <c r="B19" s="206" t="n">
        <f aca="false">Proposal!C20</f>
        <v>0</v>
      </c>
      <c r="C19" s="207" t="n">
        <f aca="false">Proposal!D20</f>
        <v>0</v>
      </c>
      <c r="D19" s="208" t="n">
        <f aca="false">IF(Proposal!R20=TRUE(),Proposal!F20,Proposal!E20)</f>
        <v>0</v>
      </c>
      <c r="E19" s="209" t="n">
        <f aca="false">IF(E$4=MONTH($D19),$A19*1000*$C19*0.5,0)+(IF(E$4+6=MONTH($D19),$A19*1000*$C19*0.5,0))</f>
        <v>0</v>
      </c>
      <c r="F19" s="209" t="n">
        <f aca="false">IF(F$4=MONTH($D19),$A19*1000*$C19*0.5,0)+(IF(F$4+6=MONTH($D19),$A19*1000*$C19*0.5,0))</f>
        <v>0</v>
      </c>
      <c r="G19" s="209" t="n">
        <f aca="false">IF(G$4=MONTH($D19),$A19*1000*$C19*0.5,0)+(IF(G$4+6=MONTH($D19),$A19*1000*$C19*0.5,0))</f>
        <v>0</v>
      </c>
      <c r="H19" s="209" t="n">
        <f aca="false">IF(H$4=MONTH($D19),$A19*1000*$C19*0.5,0)+(IF(H$4+6=MONTH($D19),$A19*1000*$C19*0.5,0))</f>
        <v>0</v>
      </c>
      <c r="I19" s="209" t="n">
        <f aca="false">IF(I$4=MONTH($D19),$A19*1000*$C19*0.5,0)+(IF(I$4+6=MONTH($D19),$A19*1000*$C19*0.5,0))</f>
        <v>0</v>
      </c>
      <c r="J19" s="209" t="n">
        <f aca="false">IF(J$4=MONTH($D19),$A19*1000*$C19*0.5,0)+(IF(J$4+6=MONTH($D19),$A19*1000*$C19*0.5,0))</f>
        <v>0</v>
      </c>
      <c r="K19" s="209" t="n">
        <f aca="false">IF(K$4=MONTH($D19),$A19*1000*$C19*0.5,0)+(IF(K$4-6=MONTH($D19),$A19*1000*$C19*0.5,0))</f>
        <v>0</v>
      </c>
      <c r="L19" s="209" t="n">
        <f aca="false">IF(L$4=MONTH($D19),$A19*1000*$C19*0.5,0)+(IF(L$4-6=MONTH($D19),$A19*1000*$C19*0.5,0))</f>
        <v>0</v>
      </c>
      <c r="M19" s="209" t="n">
        <f aca="false">IF(M$4=MONTH($D19),$A19*1000*$C19*0.5,0)+(IF(M$4-6=MONTH($D19),$A19*1000*$C19*0.5,0))</f>
        <v>0</v>
      </c>
      <c r="N19" s="209" t="n">
        <f aca="false">IF(N$4=MONTH($D19),$A19*1000*$C19*0.5,0)+(IF(N$4-6=MONTH($D19),$A19*1000*$C19*0.5,0))</f>
        <v>0</v>
      </c>
      <c r="O19" s="209" t="n">
        <f aca="false">IF(O$4=MONTH($D19),$A19*1000*$C19*0.5,0)+(IF(O$4-6=MONTH($D19),$A19*1000*$C19*0.5,0))</f>
        <v>0</v>
      </c>
      <c r="P19" s="209" t="n">
        <f aca="false">IF(P$4=MONTH($D19),$A19*1000*$C19*0.5,0)+(IF(P$4-6=MONTH($D19),$A19*1000*$C19*0.5,0))</f>
        <v>0</v>
      </c>
      <c r="Q19" s="210" t="n">
        <f aca="false">SUM(E19:P19)</f>
        <v>0</v>
      </c>
      <c r="R19" s="64"/>
      <c r="S19" s="64"/>
      <c r="T19" s="64"/>
      <c r="U19" s="133" t="n">
        <f aca="false">YEAR(D19)</f>
        <v>1899</v>
      </c>
      <c r="V19" s="94"/>
      <c r="W19" s="13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</row>
    <row r="20" customFormat="false" ht="15.75" hidden="false" customHeight="false" outlineLevel="0" collapsed="false">
      <c r="A20" s="199" t="n">
        <f aca="false">Proposal!A21</f>
        <v>0</v>
      </c>
      <c r="B20" s="206" t="n">
        <f aca="false">Proposal!C21</f>
        <v>0</v>
      </c>
      <c r="C20" s="207" t="n">
        <f aca="false">Proposal!D21</f>
        <v>0</v>
      </c>
      <c r="D20" s="208" t="n">
        <f aca="false">IF(Proposal!R21=TRUE(),Proposal!F21,Proposal!E21)</f>
        <v>0</v>
      </c>
      <c r="E20" s="209" t="n">
        <f aca="false">IF(E$4=MONTH($D20),$A20*1000*$C20*0.5,0)+(IF(E$4+6=MONTH($D20),$A20*1000*$C20*0.5,0))</f>
        <v>0</v>
      </c>
      <c r="F20" s="209" t="n">
        <f aca="false">IF(F$4=MONTH($D20),$A20*1000*$C20*0.5,0)+(IF(F$4+6=MONTH($D20),$A20*1000*$C20*0.5,0))</f>
        <v>0</v>
      </c>
      <c r="G20" s="209" t="n">
        <f aca="false">IF(G$4=MONTH($D20),$A20*1000*$C20*0.5,0)+(IF(G$4+6=MONTH($D20),$A20*1000*$C20*0.5,0))</f>
        <v>0</v>
      </c>
      <c r="H20" s="209" t="n">
        <f aca="false">IF(H$4=MONTH($D20),$A20*1000*$C20*0.5,0)+(IF(H$4+6=MONTH($D20),$A20*1000*$C20*0.5,0))</f>
        <v>0</v>
      </c>
      <c r="I20" s="209" t="n">
        <f aca="false">IF(I$4=MONTH($D20),$A20*1000*$C20*0.5,0)+(IF(I$4+6=MONTH($D20),$A20*1000*$C20*0.5,0))</f>
        <v>0</v>
      </c>
      <c r="J20" s="209" t="n">
        <f aca="false">IF(J$4=MONTH($D20),$A20*1000*$C20*0.5,0)+(IF(J$4+6=MONTH($D20),$A20*1000*$C20*0.5,0))</f>
        <v>0</v>
      </c>
      <c r="K20" s="209" t="n">
        <f aca="false">IF(K$4=MONTH($D20),$A20*1000*$C20*0.5,0)+(IF(K$4-6=MONTH($D20),$A20*1000*$C20*0.5,0))</f>
        <v>0</v>
      </c>
      <c r="L20" s="209" t="n">
        <f aca="false">IF(L$4=MONTH($D20),$A20*1000*$C20*0.5,0)+(IF(L$4-6=MONTH($D20),$A20*1000*$C20*0.5,0))</f>
        <v>0</v>
      </c>
      <c r="M20" s="209" t="n">
        <f aca="false">IF(M$4=MONTH($D20),$A20*1000*$C20*0.5,0)+(IF(M$4-6=MONTH($D20),$A20*1000*$C20*0.5,0))</f>
        <v>0</v>
      </c>
      <c r="N20" s="209" t="n">
        <f aca="false">IF(N$4=MONTH($D20),$A20*1000*$C20*0.5,0)+(IF(N$4-6=MONTH($D20),$A20*1000*$C20*0.5,0))</f>
        <v>0</v>
      </c>
      <c r="O20" s="209" t="n">
        <f aca="false">IF(O$4=MONTH($D20),$A20*1000*$C20*0.5,0)+(IF(O$4-6=MONTH($D20),$A20*1000*$C20*0.5,0))</f>
        <v>0</v>
      </c>
      <c r="P20" s="209" t="n">
        <f aca="false">IF(P$4=MONTH($D20),$A20*1000*$C20*0.5,0)+(IF(P$4-6=MONTH($D20),$A20*1000*$C20*0.5,0))</f>
        <v>0</v>
      </c>
      <c r="Q20" s="210" t="n">
        <f aca="false">SUM(E20:P20)</f>
        <v>0</v>
      </c>
      <c r="R20" s="64"/>
      <c r="S20" s="64"/>
      <c r="T20" s="64"/>
      <c r="U20" s="133" t="n">
        <f aca="false">YEAR(D20)</f>
        <v>1899</v>
      </c>
      <c r="V20" s="94"/>
      <c r="W20" s="13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</row>
    <row r="21" customFormat="false" ht="15.75" hidden="false" customHeight="false" outlineLevel="0" collapsed="false">
      <c r="A21" s="199" t="n">
        <f aca="false">Proposal!A22</f>
        <v>0</v>
      </c>
      <c r="B21" s="206" t="n">
        <f aca="false">Proposal!C22</f>
        <v>0</v>
      </c>
      <c r="C21" s="207" t="n">
        <f aca="false">Proposal!D22</f>
        <v>0</v>
      </c>
      <c r="D21" s="208" t="n">
        <f aca="false">IF(Proposal!R22=TRUE(),Proposal!F22,Proposal!E22)</f>
        <v>0</v>
      </c>
      <c r="E21" s="209" t="n">
        <f aca="false">IF(E$4=MONTH($D21),$A21*1000*$C21*0.5,0)+(IF(E$4+6=MONTH($D21),$A21*1000*$C21*0.5,0))</f>
        <v>0</v>
      </c>
      <c r="F21" s="209" t="n">
        <f aca="false">IF(F$4=MONTH($D21),$A21*1000*$C21*0.5,0)+(IF(F$4+6=MONTH($D21),$A21*1000*$C21*0.5,0))</f>
        <v>0</v>
      </c>
      <c r="G21" s="209" t="n">
        <f aca="false">IF(G$4=MONTH($D21),$A21*1000*$C21*0.5,0)+(IF(G$4+6=MONTH($D21),$A21*1000*$C21*0.5,0))</f>
        <v>0</v>
      </c>
      <c r="H21" s="209" t="n">
        <f aca="false">IF(H$4=MONTH($D21),$A21*1000*$C21*0.5,0)+(IF(H$4+6=MONTH($D21),$A21*1000*$C21*0.5,0))</f>
        <v>0</v>
      </c>
      <c r="I21" s="209" t="n">
        <f aca="false">IF(I$4=MONTH($D21),$A21*1000*$C21*0.5,0)+(IF(I$4+6=MONTH($D21),$A21*1000*$C21*0.5,0))</f>
        <v>0</v>
      </c>
      <c r="J21" s="209" t="n">
        <f aca="false">IF(J$4=MONTH($D21),$A21*1000*$C21*0.5,0)+(IF(J$4+6=MONTH($D21),$A21*1000*$C21*0.5,0))</f>
        <v>0</v>
      </c>
      <c r="K21" s="209" t="n">
        <f aca="false">IF(K$4=MONTH($D21),$A21*1000*$C21*0.5,0)+(IF(K$4-6=MONTH($D21),$A21*1000*$C21*0.5,0))</f>
        <v>0</v>
      </c>
      <c r="L21" s="209" t="n">
        <f aca="false">IF(L$4=MONTH($D21),$A21*1000*$C21*0.5,0)+(IF(L$4-6=MONTH($D21),$A21*1000*$C21*0.5,0))</f>
        <v>0</v>
      </c>
      <c r="M21" s="209" t="n">
        <f aca="false">IF(M$4=MONTH($D21),$A21*1000*$C21*0.5,0)+(IF(M$4-6=MONTH($D21),$A21*1000*$C21*0.5,0))</f>
        <v>0</v>
      </c>
      <c r="N21" s="209" t="n">
        <f aca="false">IF(N$4=MONTH($D21),$A21*1000*$C21*0.5,0)+(IF(N$4-6=MONTH($D21),$A21*1000*$C21*0.5,0))</f>
        <v>0</v>
      </c>
      <c r="O21" s="209" t="n">
        <f aca="false">IF(O$4=MONTH($D21),$A21*1000*$C21*0.5,0)+(IF(O$4-6=MONTH($D21),$A21*1000*$C21*0.5,0))</f>
        <v>0</v>
      </c>
      <c r="P21" s="209" t="n">
        <f aca="false">IF(P$4=MONTH($D21),$A21*1000*$C21*0.5,0)+(IF(P$4-6=MONTH($D21),$A21*1000*$C21*0.5,0))</f>
        <v>0</v>
      </c>
      <c r="Q21" s="210" t="n">
        <f aca="false">SUM(E21:P21)</f>
        <v>0</v>
      </c>
      <c r="R21" s="64"/>
      <c r="S21" s="64"/>
      <c r="T21" s="64"/>
      <c r="U21" s="133" t="n">
        <f aca="false">YEAR(D21)</f>
        <v>1899</v>
      </c>
      <c r="V21" s="94"/>
      <c r="W21" s="13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</row>
    <row r="22" customFormat="false" ht="15.75" hidden="false" customHeight="false" outlineLevel="0" collapsed="false">
      <c r="A22" s="199" t="n">
        <f aca="false">Proposal!A23</f>
        <v>0</v>
      </c>
      <c r="B22" s="206" t="n">
        <f aca="false">Proposal!C23</f>
        <v>0</v>
      </c>
      <c r="C22" s="207" t="n">
        <f aca="false">Proposal!D23</f>
        <v>0</v>
      </c>
      <c r="D22" s="208" t="n">
        <f aca="false">IF(Proposal!R23=TRUE(),Proposal!F23,Proposal!E23)</f>
        <v>0</v>
      </c>
      <c r="E22" s="209" t="n">
        <f aca="false">IF(E$4=MONTH($D22),$A22*1000*$C22*0.5,0)+(IF(E$4+6=MONTH($D22),$A22*1000*$C22*0.5,0))</f>
        <v>0</v>
      </c>
      <c r="F22" s="209" t="n">
        <f aca="false">IF(F$4=MONTH($D22),$A22*1000*$C22*0.5,0)+(IF(F$4+6=MONTH($D22),$A22*1000*$C22*0.5,0))</f>
        <v>0</v>
      </c>
      <c r="G22" s="209" t="n">
        <f aca="false">IF(G$4=MONTH($D22),$A22*1000*$C22*0.5,0)+(IF(G$4+6=MONTH($D22),$A22*1000*$C22*0.5,0))</f>
        <v>0</v>
      </c>
      <c r="H22" s="209" t="n">
        <f aca="false">IF(H$4=MONTH($D22),$A22*1000*$C22*0.5,0)+(IF(H$4+6=MONTH($D22),$A22*1000*$C22*0.5,0))</f>
        <v>0</v>
      </c>
      <c r="I22" s="209" t="n">
        <f aca="false">IF(I$4=MONTH($D22),$A22*1000*$C22*0.5,0)+(IF(I$4+6=MONTH($D22),$A22*1000*$C22*0.5,0))</f>
        <v>0</v>
      </c>
      <c r="J22" s="209" t="n">
        <f aca="false">IF(J$4=MONTH($D22),$A22*1000*$C22*0.5,0)+(IF(J$4+6=MONTH($D22),$A22*1000*$C22*0.5,0))</f>
        <v>0</v>
      </c>
      <c r="K22" s="209" t="n">
        <f aca="false">IF(K$4=MONTH($D22),$A22*1000*$C22*0.5,0)+(IF(K$4-6=MONTH($D22),$A22*1000*$C22*0.5,0))</f>
        <v>0</v>
      </c>
      <c r="L22" s="209" t="n">
        <f aca="false">IF(L$4=MONTH($D22),$A22*1000*$C22*0.5,0)+(IF(L$4-6=MONTH($D22),$A22*1000*$C22*0.5,0))</f>
        <v>0</v>
      </c>
      <c r="M22" s="209" t="n">
        <f aca="false">IF(M$4=MONTH($D22),$A22*1000*$C22*0.5,0)+(IF(M$4-6=MONTH($D22),$A22*1000*$C22*0.5,0))</f>
        <v>0</v>
      </c>
      <c r="N22" s="209" t="n">
        <f aca="false">IF(N$4=MONTH($D22),$A22*1000*$C22*0.5,0)+(IF(N$4-6=MONTH($D22),$A22*1000*$C22*0.5,0))</f>
        <v>0</v>
      </c>
      <c r="O22" s="209" t="n">
        <f aca="false">IF(O$4=MONTH($D22),$A22*1000*$C22*0.5,0)+(IF(O$4-6=MONTH($D22),$A22*1000*$C22*0.5,0))</f>
        <v>0</v>
      </c>
      <c r="P22" s="209" t="n">
        <f aca="false">IF(P$4=MONTH($D22),$A22*1000*$C22*0.5,0)+(IF(P$4-6=MONTH($D22),$A22*1000*$C22*0.5,0))</f>
        <v>0</v>
      </c>
      <c r="Q22" s="210" t="n">
        <f aca="false">SUM(E22:P22)</f>
        <v>0</v>
      </c>
      <c r="R22" s="64"/>
      <c r="S22" s="64"/>
      <c r="T22" s="64"/>
      <c r="U22" s="133" t="n">
        <f aca="false">YEAR(D22)</f>
        <v>1899</v>
      </c>
      <c r="V22" s="94"/>
      <c r="W22" s="13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</row>
    <row r="23" customFormat="false" ht="15.75" hidden="false" customHeight="false" outlineLevel="0" collapsed="false">
      <c r="A23" s="199" t="n">
        <f aca="false">Proposal!A24</f>
        <v>0</v>
      </c>
      <c r="B23" s="206" t="n">
        <f aca="false">Proposal!C24</f>
        <v>0</v>
      </c>
      <c r="C23" s="207" t="n">
        <f aca="false">Proposal!D24</f>
        <v>0</v>
      </c>
      <c r="D23" s="208" t="n">
        <f aca="false">IF(Proposal!R24=TRUE(),Proposal!F24,Proposal!E24)</f>
        <v>0</v>
      </c>
      <c r="E23" s="209" t="n">
        <f aca="false">IF(E$4=MONTH($D23),$A23*1000*$C23*0.5,0)+(IF(E$4+6=MONTH($D23),$A23*1000*$C23*0.5,0))</f>
        <v>0</v>
      </c>
      <c r="F23" s="209" t="n">
        <f aca="false">IF(F$4=MONTH($D23),$A23*1000*$C23*0.5,0)+(IF(F$4+6=MONTH($D23),$A23*1000*$C23*0.5,0))</f>
        <v>0</v>
      </c>
      <c r="G23" s="209" t="n">
        <f aca="false">IF(G$4=MONTH($D23),$A23*1000*$C23*0.5,0)+(IF(G$4+6=MONTH($D23),$A23*1000*$C23*0.5,0))</f>
        <v>0</v>
      </c>
      <c r="H23" s="209" t="n">
        <f aca="false">IF(H$4=MONTH($D23),$A23*1000*$C23*0.5,0)+(IF(H$4+6=MONTH($D23),$A23*1000*$C23*0.5,0))</f>
        <v>0</v>
      </c>
      <c r="I23" s="209" t="n">
        <f aca="false">IF(I$4=MONTH($D23),$A23*1000*$C23*0.5,0)+(IF(I$4+6=MONTH($D23),$A23*1000*$C23*0.5,0))</f>
        <v>0</v>
      </c>
      <c r="J23" s="209" t="n">
        <f aca="false">IF(J$4=MONTH($D23),$A23*1000*$C23*0.5,0)+(IF(J$4+6=MONTH($D23),$A23*1000*$C23*0.5,0))</f>
        <v>0</v>
      </c>
      <c r="K23" s="209" t="n">
        <f aca="false">IF(K$4=MONTH($D23),$A23*1000*$C23*0.5,0)+(IF(K$4-6=MONTH($D23),$A23*1000*$C23*0.5,0))</f>
        <v>0</v>
      </c>
      <c r="L23" s="209" t="n">
        <f aca="false">IF(L$4=MONTH($D23),$A23*1000*$C23*0.5,0)+(IF(L$4-6=MONTH($D23),$A23*1000*$C23*0.5,0))</f>
        <v>0</v>
      </c>
      <c r="M23" s="209" t="n">
        <f aca="false">IF(M$4=MONTH($D23),$A23*1000*$C23*0.5,0)+(IF(M$4-6=MONTH($D23),$A23*1000*$C23*0.5,0))</f>
        <v>0</v>
      </c>
      <c r="N23" s="209" t="n">
        <f aca="false">IF(N$4=MONTH($D23),$A23*1000*$C23*0.5,0)+(IF(N$4-6=MONTH($D23),$A23*1000*$C23*0.5,0))</f>
        <v>0</v>
      </c>
      <c r="O23" s="209" t="n">
        <f aca="false">IF(O$4=MONTH($D23),$A23*1000*$C23*0.5,0)+(IF(O$4-6=MONTH($D23),$A23*1000*$C23*0.5,0))</f>
        <v>0</v>
      </c>
      <c r="P23" s="209" t="n">
        <f aca="false">IF(P$4=MONTH($D23),$A23*1000*$C23*0.5,0)+(IF(P$4-6=MONTH($D23),$A23*1000*$C23*0.5,0))</f>
        <v>0</v>
      </c>
      <c r="Q23" s="210" t="n">
        <f aca="false">SUM(E23:P23)</f>
        <v>0</v>
      </c>
      <c r="R23" s="64"/>
      <c r="S23" s="64"/>
      <c r="T23" s="64"/>
      <c r="U23" s="133" t="n">
        <f aca="false">YEAR(D23)</f>
        <v>1899</v>
      </c>
      <c r="V23" s="94"/>
      <c r="W23" s="13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</row>
    <row r="24" customFormat="false" ht="15.75" hidden="false" customHeight="false" outlineLevel="0" collapsed="false">
      <c r="A24" s="199" t="n">
        <f aca="false">Proposal!A25</f>
        <v>0</v>
      </c>
      <c r="B24" s="206" t="n">
        <f aca="false">Proposal!C25</f>
        <v>0</v>
      </c>
      <c r="C24" s="207" t="n">
        <f aca="false">Proposal!D25</f>
        <v>0</v>
      </c>
      <c r="D24" s="208" t="n">
        <f aca="false">IF(Proposal!R25=TRUE(),Proposal!F25,Proposal!E25)</f>
        <v>0</v>
      </c>
      <c r="E24" s="209" t="n">
        <f aca="false">IF(E$4=MONTH($D24),$A24*1000*$C24*0.5,0)+(IF(E$4+6=MONTH($D24),$A24*1000*$C24*0.5,0))</f>
        <v>0</v>
      </c>
      <c r="F24" s="209" t="n">
        <f aca="false">IF(F$4=MONTH($D24),$A24*1000*$C24*0.5,0)+(IF(F$4+6=MONTH($D24),$A24*1000*$C24*0.5,0))</f>
        <v>0</v>
      </c>
      <c r="G24" s="209" t="n">
        <f aca="false">IF(G$4=MONTH($D24),$A24*1000*$C24*0.5,0)+(IF(G$4+6=MONTH($D24),$A24*1000*$C24*0.5,0))</f>
        <v>0</v>
      </c>
      <c r="H24" s="209" t="n">
        <f aca="false">IF(H$4=MONTH($D24),$A24*1000*$C24*0.5,0)+(IF(H$4+6=MONTH($D24),$A24*1000*$C24*0.5,0))</f>
        <v>0</v>
      </c>
      <c r="I24" s="209" t="n">
        <f aca="false">IF(I$4=MONTH($D24),$A24*1000*$C24*0.5,0)+(IF(I$4+6=MONTH($D24),$A24*1000*$C24*0.5,0))</f>
        <v>0</v>
      </c>
      <c r="J24" s="209" t="n">
        <f aca="false">IF(J$4=MONTH($D24),$A24*1000*$C24*0.5,0)+(IF(J$4+6=MONTH($D24),$A24*1000*$C24*0.5,0))</f>
        <v>0</v>
      </c>
      <c r="K24" s="209" t="n">
        <f aca="false">IF(K$4=MONTH($D24),$A24*1000*$C24*0.5,0)+(IF(K$4-6=MONTH($D24),$A24*1000*$C24*0.5,0))</f>
        <v>0</v>
      </c>
      <c r="L24" s="209" t="n">
        <f aca="false">IF(L$4=MONTH($D24),$A24*1000*$C24*0.5,0)+(IF(L$4-6=MONTH($D24),$A24*1000*$C24*0.5,0))</f>
        <v>0</v>
      </c>
      <c r="M24" s="209" t="n">
        <f aca="false">IF(M$4=MONTH($D24),$A24*1000*$C24*0.5,0)+(IF(M$4-6=MONTH($D24),$A24*1000*$C24*0.5,0))</f>
        <v>0</v>
      </c>
      <c r="N24" s="209" t="n">
        <f aca="false">IF(N$4=MONTH($D24),$A24*1000*$C24*0.5,0)+(IF(N$4-6=MONTH($D24),$A24*1000*$C24*0.5,0))</f>
        <v>0</v>
      </c>
      <c r="O24" s="209" t="n">
        <f aca="false">IF(O$4=MONTH($D24),$A24*1000*$C24*0.5,0)+(IF(O$4-6=MONTH($D24),$A24*1000*$C24*0.5,0))</f>
        <v>0</v>
      </c>
      <c r="P24" s="209" t="n">
        <f aca="false">IF(P$4=MONTH($D24),$A24*1000*$C24*0.5,0)+(IF(P$4-6=MONTH($D24),$A24*1000*$C24*0.5,0))</f>
        <v>0</v>
      </c>
      <c r="Q24" s="210" t="n">
        <f aca="false">SUM(E24:P24)</f>
        <v>0</v>
      </c>
      <c r="R24" s="64"/>
      <c r="S24" s="64"/>
      <c r="T24" s="64"/>
      <c r="U24" s="133" t="n">
        <f aca="false">YEAR(D24)</f>
        <v>1899</v>
      </c>
      <c r="V24" s="94"/>
      <c r="W24" s="13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5.75" hidden="false" customHeight="false" outlineLevel="0" collapsed="false">
      <c r="A25" s="199" t="n">
        <f aca="false">Proposal!A26</f>
        <v>0</v>
      </c>
      <c r="B25" s="206" t="n">
        <f aca="false">Proposal!C26</f>
        <v>0</v>
      </c>
      <c r="C25" s="207" t="n">
        <f aca="false">Proposal!D26</f>
        <v>0</v>
      </c>
      <c r="D25" s="208" t="n">
        <f aca="false">IF(Proposal!R26=TRUE(),Proposal!F26,Proposal!E26)</f>
        <v>0</v>
      </c>
      <c r="E25" s="209" t="n">
        <f aca="false">IF(E$4=MONTH($D25),$A25*1000*$C25*0.5,0)+(IF(E$4+6=MONTH($D25),$A25*1000*$C25*0.5,0))</f>
        <v>0</v>
      </c>
      <c r="F25" s="209" t="n">
        <f aca="false">IF(F$4=MONTH($D25),$A25*1000*$C25*0.5,0)+(IF(F$4+6=MONTH($D25),$A25*1000*$C25*0.5,0))</f>
        <v>0</v>
      </c>
      <c r="G25" s="209" t="n">
        <f aca="false">IF(G$4=MONTH($D25),$A25*1000*$C25*0.5,0)+(IF(G$4+6=MONTH($D25),$A25*1000*$C25*0.5,0))</f>
        <v>0</v>
      </c>
      <c r="H25" s="209" t="n">
        <f aca="false">IF(H$4=MONTH($D25),$A25*1000*$C25*0.5,0)+(IF(H$4+6=MONTH($D25),$A25*1000*$C25*0.5,0))</f>
        <v>0</v>
      </c>
      <c r="I25" s="209" t="n">
        <f aca="false">IF(I$4=MONTH($D25),$A25*1000*$C25*0.5,0)+(IF(I$4+6=MONTH($D25),$A25*1000*$C25*0.5,0))</f>
        <v>0</v>
      </c>
      <c r="J25" s="209" t="n">
        <f aca="false">IF(J$4=MONTH($D25),$A25*1000*$C25*0.5,0)+(IF(J$4+6=MONTH($D25),$A25*1000*$C25*0.5,0))</f>
        <v>0</v>
      </c>
      <c r="K25" s="209" t="n">
        <f aca="false">IF(K$4=MONTH($D25),$A25*1000*$C25*0.5,0)+(IF(K$4-6=MONTH($D25),$A25*1000*$C25*0.5,0))</f>
        <v>0</v>
      </c>
      <c r="L25" s="209" t="n">
        <f aca="false">IF(L$4=MONTH($D25),$A25*1000*$C25*0.5,0)+(IF(L$4-6=MONTH($D25),$A25*1000*$C25*0.5,0))</f>
        <v>0</v>
      </c>
      <c r="M25" s="209" t="n">
        <f aca="false">IF(M$4=MONTH($D25),$A25*1000*$C25*0.5,0)+(IF(M$4-6=MONTH($D25),$A25*1000*$C25*0.5,0))</f>
        <v>0</v>
      </c>
      <c r="N25" s="209" t="n">
        <f aca="false">IF(N$4=MONTH($D25),$A25*1000*$C25*0.5,0)+(IF(N$4-6=MONTH($D25),$A25*1000*$C25*0.5,0))</f>
        <v>0</v>
      </c>
      <c r="O25" s="209" t="n">
        <f aca="false">IF(O$4=MONTH($D25),$A25*1000*$C25*0.5,0)+(IF(O$4-6=MONTH($D25),$A25*1000*$C25*0.5,0))</f>
        <v>0</v>
      </c>
      <c r="P25" s="209" t="n">
        <f aca="false">IF(P$4=MONTH($D25),$A25*1000*$C25*0.5,0)+(IF(P$4-6=MONTH($D25),$A25*1000*$C25*0.5,0))</f>
        <v>0</v>
      </c>
      <c r="Q25" s="210" t="n">
        <f aca="false">SUM(E25:P25)</f>
        <v>0</v>
      </c>
      <c r="R25" s="64"/>
      <c r="S25" s="64"/>
      <c r="T25" s="64"/>
      <c r="U25" s="133" t="n">
        <f aca="false">YEAR(D25)</f>
        <v>1899</v>
      </c>
      <c r="V25" s="94"/>
      <c r="W25" s="13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</row>
    <row r="26" customFormat="false" ht="15.75" hidden="false" customHeight="false" outlineLevel="0" collapsed="false">
      <c r="A26" s="199" t="n">
        <f aca="false">Proposal!A27</f>
        <v>0</v>
      </c>
      <c r="B26" s="206" t="n">
        <f aca="false">Proposal!C27</f>
        <v>0</v>
      </c>
      <c r="C26" s="207" t="n">
        <f aca="false">Proposal!D27</f>
        <v>0</v>
      </c>
      <c r="D26" s="208" t="n">
        <f aca="false">IF(Proposal!R27=TRUE(),Proposal!F27,Proposal!E27)</f>
        <v>0</v>
      </c>
      <c r="E26" s="209" t="n">
        <f aca="false">IF(E$4=MONTH($D26),$A26*1000*$C26*0.5,0)+(IF(E$4+6=MONTH($D26),$A26*1000*$C26*0.5,0))</f>
        <v>0</v>
      </c>
      <c r="F26" s="209" t="n">
        <f aca="false">IF(F$4=MONTH($D26),$A26*1000*$C26*0.5,0)+(IF(F$4+6=MONTH($D26),$A26*1000*$C26*0.5,0))</f>
        <v>0</v>
      </c>
      <c r="G26" s="209" t="n">
        <f aca="false">IF(G$4=MONTH($D26),$A26*1000*$C26*0.5,0)+(IF(G$4+6=MONTH($D26),$A26*1000*$C26*0.5,0))</f>
        <v>0</v>
      </c>
      <c r="H26" s="209" t="n">
        <f aca="false">IF(H$4=MONTH($D26),$A26*1000*$C26*0.5,0)+(IF(H$4+6=MONTH($D26),$A26*1000*$C26*0.5,0))</f>
        <v>0</v>
      </c>
      <c r="I26" s="209" t="n">
        <f aca="false">IF(I$4=MONTH($D26),$A26*1000*$C26*0.5,0)+(IF(I$4+6=MONTH($D26),$A26*1000*$C26*0.5,0))</f>
        <v>0</v>
      </c>
      <c r="J26" s="209" t="n">
        <f aca="false">IF(J$4=MONTH($D26),$A26*1000*$C26*0.5,0)+(IF(J$4+6=MONTH($D26),$A26*1000*$C26*0.5,0))</f>
        <v>0</v>
      </c>
      <c r="K26" s="209" t="n">
        <f aca="false">IF(K$4=MONTH($D26),$A26*1000*$C26*0.5,0)+(IF(K$4-6=MONTH($D26),$A26*1000*$C26*0.5,0))</f>
        <v>0</v>
      </c>
      <c r="L26" s="209" t="n">
        <f aca="false">IF(L$4=MONTH($D26),$A26*1000*$C26*0.5,0)+(IF(L$4-6=MONTH($D26),$A26*1000*$C26*0.5,0))</f>
        <v>0</v>
      </c>
      <c r="M26" s="209" t="n">
        <f aca="false">IF(M$4=MONTH($D26),$A26*1000*$C26*0.5,0)+(IF(M$4-6=MONTH($D26),$A26*1000*$C26*0.5,0))</f>
        <v>0</v>
      </c>
      <c r="N26" s="209" t="n">
        <f aca="false">IF(N$4=MONTH($D26),$A26*1000*$C26*0.5,0)+(IF(N$4-6=MONTH($D26),$A26*1000*$C26*0.5,0))</f>
        <v>0</v>
      </c>
      <c r="O26" s="209" t="n">
        <f aca="false">IF(O$4=MONTH($D26),$A26*1000*$C26*0.5,0)+(IF(O$4-6=MONTH($D26),$A26*1000*$C26*0.5,0))</f>
        <v>0</v>
      </c>
      <c r="P26" s="209" t="n">
        <f aca="false">IF(P$4=MONTH($D26),$A26*1000*$C26*0.5,0)+(IF(P$4-6=MONTH($D26),$A26*1000*$C26*0.5,0))</f>
        <v>0</v>
      </c>
      <c r="Q26" s="210" t="n">
        <f aca="false">SUM(E26:P26)</f>
        <v>0</v>
      </c>
      <c r="R26" s="64"/>
      <c r="S26" s="64"/>
      <c r="T26" s="64"/>
      <c r="U26" s="133" t="n">
        <f aca="false">YEAR(D26)</f>
        <v>1899</v>
      </c>
      <c r="V26" s="94"/>
      <c r="W26" s="13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</row>
    <row r="27" customFormat="false" ht="15.75" hidden="false" customHeight="false" outlineLevel="0" collapsed="false">
      <c r="A27" s="211" t="n">
        <f aca="false">Proposal!A28</f>
        <v>0</v>
      </c>
      <c r="B27" s="212" t="n">
        <f aca="false">Proposal!C28</f>
        <v>0</v>
      </c>
      <c r="C27" s="213" t="n">
        <f aca="false">Proposal!D28</f>
        <v>0</v>
      </c>
      <c r="D27" s="214" t="n">
        <f aca="false">IF(Proposal!R28=TRUE(),Proposal!F28,Proposal!E28)</f>
        <v>0</v>
      </c>
      <c r="E27" s="215" t="n">
        <f aca="false">IF(E$4=MONTH($D27),$A27*1000*$C27*0.5,0)+(IF(E$4+6=MONTH($D27),$A27*1000*$C27*0.5,0))</f>
        <v>0</v>
      </c>
      <c r="F27" s="215" t="n">
        <f aca="false">IF(F$4=MONTH($D27),$A27*1000*$C27*0.5,0)+(IF(F$4+6=MONTH($D27),$A27*1000*$C27*0.5,0))</f>
        <v>0</v>
      </c>
      <c r="G27" s="215" t="n">
        <f aca="false">IF(G$4=MONTH($D27),$A27*1000*$C27*0.5,0)+(IF(G$4+6=MONTH($D27),$A27*1000*$C27*0.5,0))</f>
        <v>0</v>
      </c>
      <c r="H27" s="215" t="n">
        <f aca="false">IF(H$4=MONTH($D27),$A27*1000*$C27*0.5,0)+(IF(H$4+6=MONTH($D27),$A27*1000*$C27*0.5,0))</f>
        <v>0</v>
      </c>
      <c r="I27" s="215" t="n">
        <f aca="false">IF(I$4=MONTH($D27),$A27*1000*$C27*0.5,0)+(IF(I$4+6=MONTH($D27),$A27*1000*$C27*0.5,0))</f>
        <v>0</v>
      </c>
      <c r="J27" s="215" t="n">
        <f aca="false">IF(J$4=MONTH($D27),$A27*1000*$C27*0.5,0)+(IF(J$4+6=MONTH($D27),$A27*1000*$C27*0.5,0))</f>
        <v>0</v>
      </c>
      <c r="K27" s="215" t="n">
        <f aca="false">IF(K$4=MONTH($D27),$A27*1000*$C27*0.5,0)+(IF(K$4-6=MONTH($D27),$A27*1000*$C27*0.5,0))</f>
        <v>0</v>
      </c>
      <c r="L27" s="215" t="n">
        <f aca="false">IF(L$4=MONTH($D27),$A27*1000*$C27*0.5,0)+(IF(L$4-6=MONTH($D27),$A27*1000*$C27*0.5,0))</f>
        <v>0</v>
      </c>
      <c r="M27" s="215" t="n">
        <f aca="false">IF(M$4=MONTH($D27),$A27*1000*$C27*0.5,0)+(IF(M$4-6=MONTH($D27),$A27*1000*$C27*0.5,0))</f>
        <v>0</v>
      </c>
      <c r="N27" s="215" t="n">
        <f aca="false">IF(N$4=MONTH($D27),$A27*1000*$C27*0.5,0)+(IF(N$4-6=MONTH($D27),$A27*1000*$C27*0.5,0))</f>
        <v>0</v>
      </c>
      <c r="O27" s="215" t="n">
        <f aca="false">IF(O$4=MONTH($D27),$A27*1000*$C27*0.5,0)+(IF(O$4-6=MONTH($D27),$A27*1000*$C27*0.5,0))</f>
        <v>0</v>
      </c>
      <c r="P27" s="215" t="n">
        <f aca="false">IF(P$4=MONTH($D27),$A27*1000*$C27*0.5,0)+(IF(P$4-6=MONTH($D27),$A27*1000*$C27*0.5,0))</f>
        <v>0</v>
      </c>
      <c r="Q27" s="216" t="n">
        <f aca="false">SUM(E27:P27)</f>
        <v>0</v>
      </c>
      <c r="R27" s="64"/>
      <c r="S27" s="64"/>
      <c r="T27" s="64"/>
      <c r="U27" s="133" t="n">
        <f aca="false">YEAR(D27)</f>
        <v>1899</v>
      </c>
      <c r="V27" s="94"/>
      <c r="W27" s="13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5.75" hidden="false" customHeight="false" outlineLevel="0" collapsed="false">
      <c r="A28" s="42" t="n">
        <f aca="false">SUM(A6:A27)</f>
        <v>2000</v>
      </c>
      <c r="B28" s="13" t="s">
        <v>113</v>
      </c>
      <c r="C28" s="217"/>
      <c r="D28" s="32"/>
      <c r="E28" s="218" t="n">
        <f aca="false">SUM(E6:E27)</f>
        <v>2500</v>
      </c>
      <c r="F28" s="218" t="n">
        <f aca="false">SUM(F6:F27)</f>
        <v>20000</v>
      </c>
      <c r="G28" s="218" t="n">
        <f aca="false">SUM(G6:G27)</f>
        <v>0</v>
      </c>
      <c r="H28" s="218" t="n">
        <f aca="false">SUM(H6:H27)</f>
        <v>21225</v>
      </c>
      <c r="I28" s="218" t="n">
        <f aca="false">SUM(I6:I27)</f>
        <v>5000</v>
      </c>
      <c r="J28" s="218" t="n">
        <f aca="false">SUM(J6:J27)</f>
        <v>0</v>
      </c>
      <c r="K28" s="218" t="n">
        <f aca="false">SUM(K6:K27)</f>
        <v>2500</v>
      </c>
      <c r="L28" s="218" t="n">
        <f aca="false">SUM(L6:L27)</f>
        <v>20000</v>
      </c>
      <c r="M28" s="218" t="n">
        <f aca="false">SUM(M6:M27)</f>
        <v>0</v>
      </c>
      <c r="N28" s="218" t="n">
        <f aca="false">SUM(N6:N27)</f>
        <v>21225</v>
      </c>
      <c r="O28" s="218" t="n">
        <f aca="false">SUM(O6:O27)</f>
        <v>5000</v>
      </c>
      <c r="P28" s="218" t="n">
        <f aca="false">SUM(P6:P27)</f>
        <v>0</v>
      </c>
      <c r="Q28" s="218" t="n">
        <f aca="false">SUM(E28:P28)</f>
        <v>97450</v>
      </c>
      <c r="R28" s="64"/>
      <c r="S28" s="64"/>
      <c r="T28" s="64"/>
      <c r="U28" s="113"/>
      <c r="V28" s="114"/>
      <c r="W28" s="116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</row>
    <row r="29" customFormat="false" ht="15.75" hidden="false" customHeight="false" outlineLevel="0" collapsed="false">
      <c r="A29" s="13"/>
      <c r="B29" s="13" t="s">
        <v>117</v>
      </c>
      <c r="C29" s="217"/>
      <c r="D29" s="219"/>
      <c r="E29" s="220" t="n">
        <f aca="false">E28/$Q$28</f>
        <v>0.025654181631606</v>
      </c>
      <c r="F29" s="220" t="n">
        <f aca="false">F28/$Q$28</f>
        <v>0.205233453052848</v>
      </c>
      <c r="G29" s="220" t="n">
        <f aca="false">G28/$Q$28</f>
        <v>0</v>
      </c>
      <c r="H29" s="220" t="n">
        <f aca="false">H28/$Q$28</f>
        <v>0.217804002052335</v>
      </c>
      <c r="I29" s="220" t="n">
        <f aca="false">I28/$Q$28</f>
        <v>0.0513083632632119</v>
      </c>
      <c r="J29" s="220" t="n">
        <f aca="false">J28/$Q$28</f>
        <v>0</v>
      </c>
      <c r="K29" s="220" t="n">
        <f aca="false">K28/$Q$28</f>
        <v>0.025654181631606</v>
      </c>
      <c r="L29" s="220" t="n">
        <f aca="false">L28/$Q$28</f>
        <v>0.205233453052848</v>
      </c>
      <c r="M29" s="220" t="n">
        <f aca="false">M28/$Q$28</f>
        <v>0</v>
      </c>
      <c r="N29" s="220" t="n">
        <f aca="false">N28/$Q$28</f>
        <v>0.217804002052335</v>
      </c>
      <c r="O29" s="220" t="n">
        <f aca="false">O28/$Q$28</f>
        <v>0.0513083632632119</v>
      </c>
      <c r="P29" s="220" t="n">
        <f aca="false">P28/$Q$28</f>
        <v>0</v>
      </c>
      <c r="Q29" s="218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</row>
    <row r="30" customFormat="false" ht="12.75" hidden="false" customHeight="false" outlineLevel="0" collapsed="false">
      <c r="A30" s="64"/>
      <c r="C30" s="221"/>
      <c r="D30" s="222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</row>
    <row r="31" customFormat="false" ht="12.75" hidden="false" customHeight="false" outlineLevel="0" collapsed="false">
      <c r="A31" s="64"/>
      <c r="C31" s="221"/>
      <c r="D31" s="222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</row>
    <row r="32" customFormat="false" ht="12.75" hidden="false" customHeight="false" outlineLevel="0" collapsed="false">
      <c r="A32" s="64"/>
      <c r="C32" s="221"/>
      <c r="D32" s="222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</row>
    <row r="33" customFormat="false" ht="12.75" hidden="false" customHeight="false" outlineLevel="0" collapsed="false">
      <c r="A33" s="64"/>
      <c r="C33" s="221"/>
      <c r="D33" s="222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</row>
    <row r="34" customFormat="false" ht="12.75" hidden="false" customHeight="false" outlineLevel="0" collapsed="false">
      <c r="A34" s="64"/>
      <c r="C34" s="221"/>
      <c r="D34" s="222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</row>
    <row r="35" customFormat="false" ht="12.75" hidden="false" customHeight="false" outlineLevel="0" collapsed="false">
      <c r="A35" s="64"/>
      <c r="C35" s="221"/>
      <c r="D35" s="222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4"/>
      <c r="EX35" s="64"/>
      <c r="EY35" s="64"/>
      <c r="EZ35" s="64"/>
      <c r="FA35" s="64"/>
      <c r="FB35" s="64"/>
      <c r="FC35" s="64"/>
      <c r="FD35" s="64"/>
      <c r="FE35" s="64"/>
      <c r="FF35" s="64"/>
      <c r="FG35" s="64"/>
      <c r="FH35" s="64"/>
      <c r="FI35" s="64"/>
      <c r="FJ35" s="64"/>
      <c r="FK35" s="64"/>
      <c r="FL35" s="64"/>
      <c r="FM35" s="64"/>
      <c r="FN35" s="64"/>
      <c r="FO35" s="64"/>
      <c r="FP35" s="64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4"/>
      <c r="GW35" s="64"/>
      <c r="GX35" s="64"/>
      <c r="GY35" s="64"/>
      <c r="GZ35" s="64"/>
      <c r="HA35" s="64"/>
      <c r="HB35" s="64"/>
      <c r="HC35" s="64"/>
      <c r="HD35" s="64"/>
      <c r="HE35" s="64"/>
      <c r="HF35" s="64"/>
      <c r="HG35" s="64"/>
      <c r="HH35" s="64"/>
      <c r="HI35" s="64"/>
      <c r="HJ35" s="64"/>
      <c r="HK35" s="64"/>
      <c r="HL35" s="64"/>
      <c r="HM35" s="64"/>
      <c r="HN35" s="64"/>
      <c r="HO35" s="64"/>
      <c r="HP35" s="64"/>
      <c r="HQ35" s="64"/>
      <c r="HR35" s="64"/>
      <c r="HS35" s="64"/>
      <c r="HT35" s="64"/>
      <c r="HU35" s="64"/>
      <c r="HV35" s="64"/>
      <c r="HW35" s="64"/>
      <c r="HX35" s="64"/>
      <c r="HY35" s="64"/>
      <c r="HZ35" s="64"/>
      <c r="IA35" s="64"/>
      <c r="IB35" s="64"/>
      <c r="IC35" s="64"/>
      <c r="ID35" s="64"/>
      <c r="IE35" s="64"/>
      <c r="IF35" s="64"/>
      <c r="IG35" s="64"/>
      <c r="IH35" s="64"/>
      <c r="II35" s="64"/>
      <c r="IJ35" s="64"/>
      <c r="IK35" s="64"/>
      <c r="IL35" s="64"/>
      <c r="IM35" s="64"/>
      <c r="IN35" s="64"/>
      <c r="IO35" s="64"/>
      <c r="IP35" s="64"/>
      <c r="IQ35" s="64"/>
      <c r="IR35" s="64"/>
      <c r="IS35" s="64"/>
      <c r="IT35" s="64"/>
      <c r="IU35" s="64"/>
      <c r="IV35" s="64"/>
      <c r="IW35" s="64"/>
    </row>
    <row r="36" customFormat="false" ht="12.75" hidden="false" customHeight="false" outlineLevel="0" collapsed="false">
      <c r="A36" s="64"/>
      <c r="C36" s="221"/>
      <c r="D36" s="222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4"/>
      <c r="ET36" s="64"/>
      <c r="EU36" s="64"/>
      <c r="EV36" s="64"/>
      <c r="EW36" s="64"/>
      <c r="EX36" s="64"/>
      <c r="EY36" s="64"/>
      <c r="EZ36" s="64"/>
      <c r="FA36" s="64"/>
      <c r="FB36" s="64"/>
      <c r="FC36" s="64"/>
      <c r="FD36" s="64"/>
      <c r="FE36" s="64"/>
      <c r="FF36" s="64"/>
      <c r="FG36" s="64"/>
      <c r="FH36" s="64"/>
      <c r="FI36" s="64"/>
      <c r="FJ36" s="64"/>
      <c r="FK36" s="64"/>
      <c r="FL36" s="64"/>
      <c r="FM36" s="64"/>
      <c r="FN36" s="64"/>
      <c r="FO36" s="64"/>
      <c r="FP36" s="64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4"/>
      <c r="GW36" s="64"/>
      <c r="GX36" s="64"/>
      <c r="GY36" s="64"/>
      <c r="GZ36" s="64"/>
      <c r="HA36" s="64"/>
      <c r="HB36" s="64"/>
      <c r="HC36" s="64"/>
      <c r="HD36" s="64"/>
      <c r="HE36" s="64"/>
      <c r="HF36" s="64"/>
      <c r="HG36" s="64"/>
      <c r="HH36" s="64"/>
      <c r="HI36" s="64"/>
      <c r="HJ36" s="64"/>
      <c r="HK36" s="64"/>
      <c r="HL36" s="64"/>
      <c r="HM36" s="64"/>
      <c r="HN36" s="64"/>
      <c r="HO36" s="64"/>
      <c r="HP36" s="64"/>
      <c r="HQ36" s="64"/>
      <c r="HR36" s="64"/>
      <c r="HS36" s="64"/>
      <c r="HT36" s="64"/>
      <c r="HU36" s="64"/>
      <c r="HV36" s="64"/>
      <c r="HW36" s="64"/>
      <c r="HX36" s="64"/>
      <c r="HY36" s="64"/>
      <c r="HZ36" s="64"/>
      <c r="IA36" s="64"/>
      <c r="IB36" s="64"/>
      <c r="IC36" s="64"/>
      <c r="ID36" s="64"/>
      <c r="IE36" s="64"/>
      <c r="IF36" s="64"/>
      <c r="IG36" s="64"/>
      <c r="IH36" s="64"/>
      <c r="II36" s="64"/>
      <c r="IJ36" s="64"/>
      <c r="IK36" s="64"/>
      <c r="IL36" s="64"/>
      <c r="IM36" s="64"/>
      <c r="IN36" s="64"/>
      <c r="IO36" s="64"/>
      <c r="IP36" s="64"/>
      <c r="IQ36" s="64"/>
      <c r="IR36" s="64"/>
      <c r="IS36" s="64"/>
      <c r="IT36" s="64"/>
      <c r="IU36" s="64"/>
      <c r="IV36" s="64"/>
      <c r="IW36" s="64"/>
    </row>
    <row r="37" customFormat="false" ht="12.75" hidden="false" customHeight="false" outlineLevel="0" collapsed="false">
      <c r="A37" s="64"/>
      <c r="C37" s="221"/>
      <c r="D37" s="222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</row>
    <row r="38" customFormat="false" ht="12.75" hidden="false" customHeight="false" outlineLevel="0" collapsed="false">
      <c r="A38" s="64"/>
      <c r="C38" s="221"/>
      <c r="D38" s="222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4"/>
      <c r="GW38" s="64"/>
      <c r="GX38" s="64"/>
      <c r="GY38" s="64"/>
      <c r="GZ38" s="64"/>
      <c r="HA38" s="64"/>
      <c r="HB38" s="64"/>
      <c r="HC38" s="64"/>
      <c r="HD38" s="64"/>
      <c r="HE38" s="64"/>
      <c r="HF38" s="64"/>
      <c r="HG38" s="64"/>
      <c r="HH38" s="64"/>
      <c r="HI38" s="64"/>
      <c r="HJ38" s="64"/>
      <c r="HK38" s="64"/>
      <c r="HL38" s="64"/>
      <c r="HM38" s="64"/>
      <c r="HN38" s="64"/>
      <c r="HO38" s="64"/>
      <c r="HP38" s="64"/>
      <c r="HQ38" s="64"/>
      <c r="HR38" s="64"/>
      <c r="HS38" s="64"/>
      <c r="HT38" s="64"/>
      <c r="HU38" s="64"/>
      <c r="HV38" s="64"/>
      <c r="HW38" s="64"/>
      <c r="HX38" s="64"/>
      <c r="HY38" s="64"/>
      <c r="HZ38" s="64"/>
      <c r="IA38" s="64"/>
      <c r="IB38" s="64"/>
      <c r="IC38" s="64"/>
      <c r="ID38" s="64"/>
      <c r="IE38" s="64"/>
      <c r="IF38" s="64"/>
      <c r="IG38" s="64"/>
      <c r="IH38" s="64"/>
      <c r="II38" s="64"/>
      <c r="IJ38" s="64"/>
      <c r="IK38" s="64"/>
      <c r="IL38" s="64"/>
      <c r="IM38" s="64"/>
      <c r="IN38" s="64"/>
      <c r="IO38" s="64"/>
      <c r="IP38" s="64"/>
      <c r="IQ38" s="64"/>
      <c r="IR38" s="64"/>
      <c r="IS38" s="64"/>
      <c r="IT38" s="64"/>
      <c r="IU38" s="64"/>
      <c r="IV38" s="64"/>
      <c r="IW38" s="64"/>
    </row>
    <row r="39" customFormat="false" ht="12.75" hidden="false" customHeight="false" outlineLevel="0" collapsed="false">
      <c r="A39" s="64"/>
      <c r="C39" s="221"/>
      <c r="D39" s="222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  <c r="IU39" s="64"/>
      <c r="IV39" s="64"/>
      <c r="IW39" s="64"/>
    </row>
    <row r="40" customFormat="false" ht="12.75" hidden="false" customHeight="false" outlineLevel="0" collapsed="false">
      <c r="A40" s="64"/>
      <c r="C40" s="221"/>
      <c r="D40" s="222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  <c r="IW40" s="64"/>
    </row>
    <row r="41" customFormat="false" ht="12.75" hidden="false" customHeight="false" outlineLevel="0" collapsed="false">
      <c r="A41" s="64"/>
      <c r="C41" s="221"/>
      <c r="D41" s="222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64"/>
      <c r="IW41" s="64"/>
    </row>
    <row r="42" customFormat="false" ht="12.75" hidden="false" customHeight="false" outlineLevel="0" collapsed="false">
      <c r="A42" s="64"/>
      <c r="C42" s="221"/>
      <c r="D42" s="222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  <c r="IW42" s="64"/>
    </row>
    <row r="43" customFormat="false" ht="12.75" hidden="false" customHeight="false" outlineLevel="0" collapsed="false">
      <c r="A43" s="64"/>
      <c r="C43" s="221"/>
      <c r="D43" s="222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  <c r="IQ43" s="64"/>
      <c r="IR43" s="64"/>
      <c r="IS43" s="64"/>
      <c r="IT43" s="64"/>
      <c r="IU43" s="64"/>
      <c r="IV43" s="64"/>
      <c r="IW43" s="64"/>
    </row>
    <row r="44" customFormat="false" ht="12.75" hidden="false" customHeight="false" outlineLevel="0" collapsed="false">
      <c r="A44" s="64"/>
      <c r="C44" s="221"/>
      <c r="D44" s="222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</row>
    <row r="45" customFormat="false" ht="12.75" hidden="false" customHeight="false" outlineLevel="0" collapsed="false">
      <c r="A45" s="64"/>
      <c r="C45" s="221"/>
      <c r="D45" s="222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</row>
    <row r="46" customFormat="false" ht="12.75" hidden="false" customHeight="false" outlineLevel="0" collapsed="false">
      <c r="A46" s="64"/>
      <c r="C46" s="221"/>
      <c r="D46" s="222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2.75" hidden="false" customHeight="false" outlineLevel="0" collapsed="false">
      <c r="A47" s="64"/>
      <c r="C47" s="221"/>
      <c r="D47" s="222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2.75" hidden="false" customHeight="false" outlineLevel="0" collapsed="false">
      <c r="A48" s="64"/>
      <c r="C48" s="221"/>
      <c r="D48" s="222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223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2.75" hidden="false" customHeight="false" outlineLevel="0" collapsed="false">
      <c r="A49" s="64"/>
      <c r="C49" s="221"/>
      <c r="D49" s="222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2.75" hidden="false" customHeight="false" outlineLevel="0" collapsed="false">
      <c r="A50" s="64"/>
      <c r="C50" s="221"/>
      <c r="D50" s="222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2.75" hidden="false" customHeight="false" outlineLevel="0" collapsed="false">
      <c r="A51" s="64"/>
      <c r="C51" s="221"/>
      <c r="D51" s="222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2.75" hidden="false" customHeight="false" outlineLevel="0" collapsed="false">
      <c r="A52" s="64"/>
      <c r="C52" s="221"/>
      <c r="D52" s="222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2.75" hidden="false" customHeight="false" outlineLevel="0" collapsed="false">
      <c r="A53" s="64"/>
      <c r="C53" s="221"/>
      <c r="D53" s="222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2.75" hidden="false" customHeight="false" outlineLevel="0" collapsed="false">
      <c r="A54" s="64"/>
      <c r="C54" s="221"/>
      <c r="D54" s="222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2.75" hidden="false" customHeight="false" outlineLevel="0" collapsed="false">
      <c r="A55" s="64"/>
      <c r="C55" s="221"/>
      <c r="D55" s="222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2.75" hidden="false" customHeight="false" outlineLevel="0" collapsed="false">
      <c r="A56" s="64"/>
      <c r="C56" s="221"/>
      <c r="D56" s="222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2.75" hidden="false" customHeight="false" outlineLevel="0" collapsed="false">
      <c r="A57" s="64"/>
      <c r="C57" s="221"/>
      <c r="D57" s="222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2.75" hidden="false" customHeight="false" outlineLevel="0" collapsed="false">
      <c r="A58" s="64"/>
      <c r="C58" s="221"/>
      <c r="D58" s="222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2.75" hidden="false" customHeight="false" outlineLevel="0" collapsed="false">
      <c r="A59" s="64"/>
      <c r="C59" s="221"/>
      <c r="D59" s="222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2.75" hidden="false" customHeight="false" outlineLevel="0" collapsed="false">
      <c r="A60" s="64"/>
      <c r="B60" s="224" t="s">
        <v>114</v>
      </c>
      <c r="C60" s="225" t="s">
        <v>116</v>
      </c>
      <c r="D60" s="222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2.75" hidden="false" customHeight="false" outlineLevel="0" collapsed="false">
      <c r="A61" s="64"/>
      <c r="B61" s="226" t="n">
        <f aca="false">YEAR(D6)</f>
        <v>2016</v>
      </c>
      <c r="C61" s="227" t="n">
        <f aca="false">A6/A$28</f>
        <v>0.1</v>
      </c>
      <c r="D61" s="64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  <c r="HU61" s="64"/>
      <c r="HV61" s="64"/>
      <c r="HW61" s="64"/>
      <c r="HX61" s="64"/>
      <c r="HY61" s="64"/>
      <c r="HZ61" s="64"/>
      <c r="IA61" s="64"/>
      <c r="IB61" s="64"/>
      <c r="IC61" s="64"/>
      <c r="ID61" s="64"/>
      <c r="IE61" s="64"/>
      <c r="IF61" s="64"/>
      <c r="IG61" s="64"/>
      <c r="IH61" s="64"/>
      <c r="II61" s="64"/>
      <c r="IJ61" s="64"/>
      <c r="IK61" s="64"/>
      <c r="IL61" s="64"/>
      <c r="IM61" s="64"/>
      <c r="IN61" s="64"/>
      <c r="IO61" s="64"/>
      <c r="IP61" s="64"/>
      <c r="IQ61" s="64"/>
      <c r="IR61" s="64"/>
      <c r="IS61" s="64"/>
      <c r="IT61" s="64"/>
      <c r="IU61" s="64"/>
      <c r="IV61" s="64"/>
      <c r="IW61" s="64"/>
    </row>
    <row r="62" customFormat="false" ht="12.75" hidden="false" customHeight="false" outlineLevel="0" collapsed="false">
      <c r="A62" s="64"/>
      <c r="B62" s="226" t="n">
        <f aca="false">YEAR(D7)</f>
        <v>2017</v>
      </c>
      <c r="C62" s="227" t="n">
        <f aca="false">A7/A$28</f>
        <v>0.1</v>
      </c>
      <c r="D62" s="64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  <c r="EO62" s="64"/>
      <c r="EP62" s="64"/>
      <c r="EQ62" s="64"/>
      <c r="ER62" s="64"/>
      <c r="ES62" s="64"/>
      <c r="ET62" s="64"/>
      <c r="EU62" s="64"/>
      <c r="EV62" s="64"/>
      <c r="EW62" s="64"/>
      <c r="EX62" s="64"/>
      <c r="EY62" s="64"/>
      <c r="EZ62" s="64"/>
      <c r="FA62" s="64"/>
      <c r="FB62" s="64"/>
      <c r="FC62" s="64"/>
      <c r="FD62" s="64"/>
      <c r="FE62" s="64"/>
      <c r="FF62" s="64"/>
      <c r="FG62" s="64"/>
      <c r="FH62" s="64"/>
      <c r="FI62" s="64"/>
      <c r="FJ62" s="64"/>
      <c r="FK62" s="64"/>
      <c r="FL62" s="64"/>
      <c r="FM62" s="64"/>
      <c r="FN62" s="64"/>
      <c r="FO62" s="64"/>
      <c r="FP62" s="64"/>
      <c r="FQ62" s="64"/>
      <c r="FR62" s="64"/>
      <c r="FS62" s="64"/>
      <c r="FT62" s="64"/>
      <c r="FU62" s="64"/>
      <c r="FV62" s="64"/>
      <c r="FW62" s="64"/>
      <c r="FX62" s="64"/>
      <c r="FY62" s="64"/>
      <c r="FZ62" s="64"/>
      <c r="GA62" s="64"/>
      <c r="GB62" s="64"/>
      <c r="GC62" s="64"/>
      <c r="GD62" s="64"/>
      <c r="GE62" s="64"/>
      <c r="GF62" s="64"/>
      <c r="GG62" s="64"/>
      <c r="GH62" s="64"/>
      <c r="GI62" s="64"/>
      <c r="GJ62" s="64"/>
      <c r="GK62" s="64"/>
      <c r="GL62" s="64"/>
      <c r="GM62" s="64"/>
      <c r="GN62" s="64"/>
      <c r="GO62" s="64"/>
      <c r="GP62" s="64"/>
      <c r="GQ62" s="64"/>
      <c r="GR62" s="64"/>
      <c r="GS62" s="64"/>
      <c r="GT62" s="64"/>
      <c r="GU62" s="64"/>
      <c r="GV62" s="64"/>
      <c r="GW62" s="64"/>
      <c r="GX62" s="64"/>
      <c r="GY62" s="64"/>
      <c r="GZ62" s="64"/>
      <c r="HA62" s="64"/>
      <c r="HB62" s="64"/>
      <c r="HC62" s="64"/>
      <c r="HD62" s="64"/>
      <c r="HE62" s="64"/>
      <c r="HF62" s="64"/>
      <c r="HG62" s="64"/>
      <c r="HH62" s="64"/>
      <c r="HI62" s="64"/>
      <c r="HJ62" s="64"/>
      <c r="HK62" s="64"/>
      <c r="HL62" s="64"/>
      <c r="HM62" s="64"/>
      <c r="HN62" s="64"/>
      <c r="HO62" s="64"/>
      <c r="HP62" s="64"/>
      <c r="HQ62" s="64"/>
      <c r="HR62" s="64"/>
      <c r="HS62" s="64"/>
      <c r="HT62" s="64"/>
      <c r="HU62" s="64"/>
      <c r="HV62" s="64"/>
      <c r="HW62" s="64"/>
      <c r="HX62" s="64"/>
      <c r="HY62" s="64"/>
      <c r="HZ62" s="64"/>
      <c r="IA62" s="64"/>
      <c r="IB62" s="64"/>
      <c r="IC62" s="64"/>
      <c r="ID62" s="64"/>
      <c r="IE62" s="64"/>
      <c r="IF62" s="64"/>
      <c r="IG62" s="64"/>
      <c r="IH62" s="64"/>
      <c r="II62" s="64"/>
      <c r="IJ62" s="64"/>
      <c r="IK62" s="64"/>
      <c r="IL62" s="64"/>
      <c r="IM62" s="64"/>
      <c r="IN62" s="64"/>
      <c r="IO62" s="64"/>
      <c r="IP62" s="64"/>
      <c r="IQ62" s="64"/>
      <c r="IR62" s="64"/>
      <c r="IS62" s="64"/>
      <c r="IT62" s="64"/>
      <c r="IU62" s="64"/>
      <c r="IV62" s="64"/>
      <c r="IW62" s="64"/>
    </row>
    <row r="63" customFormat="false" ht="12.75" hidden="false" customHeight="false" outlineLevel="0" collapsed="false">
      <c r="A63" s="64"/>
      <c r="B63" s="226" t="n">
        <f aca="false">YEAR(D8)</f>
        <v>2018</v>
      </c>
      <c r="C63" s="227" t="n">
        <f aca="false">A8/A$28</f>
        <v>0.1</v>
      </c>
      <c r="D63" s="64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  <c r="EO63" s="64"/>
      <c r="EP63" s="64"/>
      <c r="EQ63" s="64"/>
      <c r="ER63" s="64"/>
      <c r="ES63" s="64"/>
      <c r="ET63" s="64"/>
      <c r="EU63" s="64"/>
      <c r="EV63" s="64"/>
      <c r="EW63" s="64"/>
      <c r="EX63" s="64"/>
      <c r="EY63" s="64"/>
      <c r="EZ63" s="64"/>
      <c r="FA63" s="64"/>
      <c r="FB63" s="64"/>
      <c r="FC63" s="64"/>
      <c r="FD63" s="64"/>
      <c r="FE63" s="64"/>
      <c r="FF63" s="64"/>
      <c r="FG63" s="64"/>
      <c r="FH63" s="64"/>
      <c r="FI63" s="64"/>
      <c r="FJ63" s="64"/>
      <c r="FK63" s="64"/>
      <c r="FL63" s="64"/>
      <c r="FM63" s="64"/>
      <c r="FN63" s="64"/>
      <c r="FO63" s="64"/>
      <c r="FP63" s="64"/>
      <c r="FQ63" s="64"/>
      <c r="FR63" s="64"/>
      <c r="FS63" s="64"/>
      <c r="FT63" s="64"/>
      <c r="FU63" s="64"/>
      <c r="FV63" s="64"/>
      <c r="FW63" s="64"/>
      <c r="FX63" s="64"/>
      <c r="FY63" s="64"/>
      <c r="FZ63" s="64"/>
      <c r="GA63" s="64"/>
      <c r="GB63" s="64"/>
      <c r="GC63" s="64"/>
      <c r="GD63" s="64"/>
      <c r="GE63" s="64"/>
      <c r="GF63" s="64"/>
      <c r="GG63" s="64"/>
      <c r="GH63" s="64"/>
      <c r="GI63" s="64"/>
      <c r="GJ63" s="64"/>
      <c r="GK63" s="64"/>
      <c r="GL63" s="64"/>
      <c r="GM63" s="64"/>
      <c r="GN63" s="64"/>
      <c r="GO63" s="64"/>
      <c r="GP63" s="64"/>
      <c r="GQ63" s="64"/>
      <c r="GR63" s="64"/>
      <c r="GS63" s="64"/>
      <c r="GT63" s="64"/>
      <c r="GU63" s="64"/>
      <c r="GV63" s="64"/>
      <c r="GW63" s="64"/>
      <c r="GX63" s="64"/>
      <c r="GY63" s="64"/>
      <c r="GZ63" s="64"/>
      <c r="HA63" s="64"/>
      <c r="HB63" s="64"/>
      <c r="HC63" s="64"/>
      <c r="HD63" s="64"/>
      <c r="HE63" s="64"/>
      <c r="HF63" s="64"/>
      <c r="HG63" s="64"/>
      <c r="HH63" s="64"/>
      <c r="HI63" s="64"/>
      <c r="HJ63" s="64"/>
      <c r="HK63" s="64"/>
      <c r="HL63" s="64"/>
      <c r="HM63" s="64"/>
      <c r="HN63" s="64"/>
      <c r="HO63" s="64"/>
      <c r="HP63" s="64"/>
      <c r="HQ63" s="64"/>
      <c r="HR63" s="64"/>
      <c r="HS63" s="64"/>
      <c r="HT63" s="64"/>
      <c r="HU63" s="64"/>
      <c r="HV63" s="64"/>
      <c r="HW63" s="64"/>
      <c r="HX63" s="64"/>
      <c r="HY63" s="64"/>
      <c r="HZ63" s="64"/>
      <c r="IA63" s="64"/>
      <c r="IB63" s="64"/>
      <c r="IC63" s="64"/>
      <c r="ID63" s="64"/>
      <c r="IE63" s="64"/>
      <c r="IF63" s="64"/>
      <c r="IG63" s="64"/>
      <c r="IH63" s="64"/>
      <c r="II63" s="64"/>
      <c r="IJ63" s="64"/>
      <c r="IK63" s="64"/>
      <c r="IL63" s="64"/>
      <c r="IM63" s="64"/>
      <c r="IN63" s="64"/>
      <c r="IO63" s="64"/>
      <c r="IP63" s="64"/>
      <c r="IQ63" s="64"/>
      <c r="IR63" s="64"/>
      <c r="IS63" s="64"/>
      <c r="IT63" s="64"/>
      <c r="IU63" s="64"/>
      <c r="IV63" s="64"/>
      <c r="IW63" s="64"/>
    </row>
    <row r="64" customFormat="false" ht="12.75" hidden="false" customHeight="false" outlineLevel="0" collapsed="false">
      <c r="A64" s="64"/>
      <c r="B64" s="226" t="n">
        <f aca="false">YEAR(D9)</f>
        <v>2019</v>
      </c>
      <c r="C64" s="227" t="n">
        <f aca="false">A9/A$28</f>
        <v>0.1</v>
      </c>
      <c r="D64" s="64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  <c r="HU64" s="64"/>
      <c r="HV64" s="64"/>
      <c r="HW64" s="64"/>
      <c r="HX64" s="64"/>
      <c r="HY64" s="64"/>
      <c r="HZ64" s="64"/>
      <c r="IA64" s="64"/>
      <c r="IB64" s="64"/>
      <c r="IC64" s="64"/>
      <c r="ID64" s="64"/>
      <c r="IE64" s="64"/>
      <c r="IF64" s="64"/>
      <c r="IG64" s="64"/>
      <c r="IH64" s="64"/>
      <c r="II64" s="64"/>
      <c r="IJ64" s="64"/>
      <c r="IK64" s="64"/>
      <c r="IL64" s="64"/>
      <c r="IM64" s="64"/>
      <c r="IN64" s="64"/>
      <c r="IO64" s="64"/>
      <c r="IP64" s="64"/>
      <c r="IQ64" s="64"/>
      <c r="IR64" s="64"/>
      <c r="IS64" s="64"/>
      <c r="IT64" s="64"/>
      <c r="IU64" s="64"/>
      <c r="IV64" s="64"/>
      <c r="IW64" s="64"/>
    </row>
    <row r="65" customFormat="false" ht="12.75" hidden="false" customHeight="false" outlineLevel="0" collapsed="false">
      <c r="A65" s="64"/>
      <c r="B65" s="226" t="n">
        <f aca="false">YEAR(D10)</f>
        <v>2020</v>
      </c>
      <c r="C65" s="227" t="n">
        <f aca="false">A10/A$28</f>
        <v>0.1</v>
      </c>
      <c r="D65" s="64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  <c r="EO65" s="64"/>
      <c r="EP65" s="64"/>
      <c r="EQ65" s="64"/>
      <c r="ER65" s="64"/>
      <c r="ES65" s="64"/>
      <c r="ET65" s="64"/>
      <c r="EU65" s="64"/>
      <c r="EV65" s="64"/>
      <c r="EW65" s="64"/>
      <c r="EX65" s="64"/>
      <c r="EY65" s="64"/>
      <c r="EZ65" s="64"/>
      <c r="FA65" s="64"/>
      <c r="FB65" s="64"/>
      <c r="FC65" s="64"/>
      <c r="FD65" s="64"/>
      <c r="FE65" s="64"/>
      <c r="FF65" s="64"/>
      <c r="FG65" s="64"/>
      <c r="FH65" s="64"/>
      <c r="FI65" s="64"/>
      <c r="FJ65" s="64"/>
      <c r="FK65" s="64"/>
      <c r="FL65" s="64"/>
      <c r="FM65" s="64"/>
      <c r="FN65" s="64"/>
      <c r="FO65" s="64"/>
      <c r="FP65" s="64"/>
      <c r="FQ65" s="64"/>
      <c r="FR65" s="64"/>
      <c r="FS65" s="64"/>
      <c r="FT65" s="64"/>
      <c r="FU65" s="64"/>
      <c r="FV65" s="64"/>
      <c r="FW65" s="64"/>
      <c r="FX65" s="64"/>
      <c r="FY65" s="64"/>
      <c r="FZ65" s="64"/>
      <c r="GA65" s="64"/>
      <c r="GB65" s="64"/>
      <c r="GC65" s="64"/>
      <c r="GD65" s="64"/>
      <c r="GE65" s="64"/>
      <c r="GF65" s="64"/>
      <c r="GG65" s="64"/>
      <c r="GH65" s="64"/>
      <c r="GI65" s="64"/>
      <c r="GJ65" s="64"/>
      <c r="GK65" s="64"/>
      <c r="GL65" s="64"/>
      <c r="GM65" s="64"/>
      <c r="GN65" s="64"/>
      <c r="GO65" s="64"/>
      <c r="GP65" s="64"/>
      <c r="GQ65" s="64"/>
      <c r="GR65" s="64"/>
      <c r="GS65" s="64"/>
      <c r="GT65" s="64"/>
      <c r="GU65" s="64"/>
      <c r="GV65" s="64"/>
      <c r="GW65" s="64"/>
      <c r="GX65" s="64"/>
      <c r="GY65" s="64"/>
      <c r="GZ65" s="64"/>
      <c r="HA65" s="64"/>
      <c r="HB65" s="64"/>
      <c r="HC65" s="64"/>
      <c r="HD65" s="64"/>
      <c r="HE65" s="64"/>
      <c r="HF65" s="64"/>
      <c r="HG65" s="64"/>
      <c r="HH65" s="64"/>
      <c r="HI65" s="64"/>
      <c r="HJ65" s="64"/>
      <c r="HK65" s="64"/>
      <c r="HL65" s="64"/>
      <c r="HM65" s="64"/>
      <c r="HN65" s="64"/>
      <c r="HO65" s="64"/>
      <c r="HP65" s="64"/>
      <c r="HQ65" s="64"/>
      <c r="HR65" s="64"/>
      <c r="HS65" s="64"/>
      <c r="HT65" s="64"/>
      <c r="HU65" s="64"/>
      <c r="HV65" s="64"/>
      <c r="HW65" s="64"/>
      <c r="HX65" s="64"/>
      <c r="HY65" s="64"/>
      <c r="HZ65" s="64"/>
      <c r="IA65" s="64"/>
      <c r="IB65" s="64"/>
      <c r="IC65" s="64"/>
      <c r="ID65" s="64"/>
      <c r="IE65" s="64"/>
      <c r="IF65" s="64"/>
      <c r="IG65" s="64"/>
      <c r="IH65" s="64"/>
      <c r="II65" s="64"/>
      <c r="IJ65" s="64"/>
      <c r="IK65" s="64"/>
      <c r="IL65" s="64"/>
      <c r="IM65" s="64"/>
      <c r="IN65" s="64"/>
      <c r="IO65" s="64"/>
      <c r="IP65" s="64"/>
      <c r="IQ65" s="64"/>
      <c r="IR65" s="64"/>
      <c r="IS65" s="64"/>
      <c r="IT65" s="64"/>
      <c r="IU65" s="64"/>
      <c r="IV65" s="64"/>
      <c r="IW65" s="64"/>
    </row>
    <row r="66" customFormat="false" ht="12.75" hidden="false" customHeight="false" outlineLevel="0" collapsed="false">
      <c r="A66" s="64"/>
      <c r="B66" s="226" t="n">
        <f aca="false">YEAR(D11)</f>
        <v>2021</v>
      </c>
      <c r="C66" s="227" t="n">
        <f aca="false">A11/A$28</f>
        <v>0.1</v>
      </c>
      <c r="D66" s="64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  <c r="HU66" s="64"/>
      <c r="HV66" s="64"/>
      <c r="HW66" s="64"/>
      <c r="HX66" s="64"/>
      <c r="HY66" s="64"/>
      <c r="HZ66" s="64"/>
      <c r="IA66" s="64"/>
      <c r="IB66" s="64"/>
      <c r="IC66" s="64"/>
      <c r="ID66" s="64"/>
      <c r="IE66" s="64"/>
      <c r="IF66" s="64"/>
      <c r="IG66" s="64"/>
      <c r="IH66" s="64"/>
      <c r="II66" s="64"/>
      <c r="IJ66" s="64"/>
      <c r="IK66" s="64"/>
      <c r="IL66" s="64"/>
      <c r="IM66" s="64"/>
      <c r="IN66" s="64"/>
      <c r="IO66" s="64"/>
      <c r="IP66" s="64"/>
      <c r="IQ66" s="64"/>
      <c r="IR66" s="64"/>
      <c r="IS66" s="64"/>
      <c r="IT66" s="64"/>
      <c r="IU66" s="64"/>
      <c r="IV66" s="64"/>
      <c r="IW66" s="64"/>
    </row>
    <row r="67" customFormat="false" ht="12.75" hidden="false" customHeight="false" outlineLevel="0" collapsed="false">
      <c r="A67" s="64"/>
      <c r="B67" s="226"/>
      <c r="C67" s="227" t="n">
        <f aca="false">A12/A$28</f>
        <v>0.1</v>
      </c>
      <c r="D67" s="64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64"/>
      <c r="GB67" s="64"/>
      <c r="GC67" s="64"/>
      <c r="GD67" s="64"/>
      <c r="GE67" s="64"/>
      <c r="GF67" s="64"/>
      <c r="GG67" s="64"/>
      <c r="GH67" s="64"/>
      <c r="GI67" s="64"/>
      <c r="GJ67" s="64"/>
      <c r="GK67" s="64"/>
      <c r="GL67" s="64"/>
      <c r="GM67" s="64"/>
      <c r="GN67" s="64"/>
      <c r="GO67" s="64"/>
      <c r="GP67" s="64"/>
      <c r="GQ67" s="64"/>
      <c r="GR67" s="64"/>
      <c r="GS67" s="64"/>
      <c r="GT67" s="64"/>
      <c r="GU67" s="64"/>
      <c r="GV67" s="64"/>
      <c r="GW67" s="64"/>
      <c r="GX67" s="64"/>
      <c r="GY67" s="64"/>
      <c r="GZ67" s="64"/>
      <c r="HA67" s="64"/>
      <c r="HB67" s="64"/>
      <c r="HC67" s="64"/>
      <c r="HD67" s="64"/>
      <c r="HE67" s="64"/>
      <c r="HF67" s="64"/>
      <c r="HG67" s="64"/>
      <c r="HH67" s="64"/>
      <c r="HI67" s="64"/>
      <c r="HJ67" s="64"/>
      <c r="HK67" s="64"/>
      <c r="HL67" s="64"/>
      <c r="HM67" s="64"/>
      <c r="HN67" s="64"/>
      <c r="HO67" s="64"/>
      <c r="HP67" s="64"/>
      <c r="HQ67" s="64"/>
      <c r="HR67" s="64"/>
      <c r="HS67" s="64"/>
      <c r="HT67" s="64"/>
      <c r="HU67" s="64"/>
      <c r="HV67" s="64"/>
      <c r="HW67" s="64"/>
      <c r="HX67" s="64"/>
      <c r="HY67" s="64"/>
      <c r="HZ67" s="64"/>
      <c r="IA67" s="64"/>
      <c r="IB67" s="64"/>
      <c r="IC67" s="64"/>
      <c r="ID67" s="64"/>
      <c r="IE67" s="64"/>
      <c r="IF67" s="64"/>
      <c r="IG67" s="64"/>
      <c r="IH67" s="64"/>
      <c r="II67" s="64"/>
      <c r="IJ67" s="64"/>
      <c r="IK67" s="64"/>
      <c r="IL67" s="64"/>
      <c r="IM67" s="64"/>
      <c r="IN67" s="64"/>
      <c r="IO67" s="64"/>
      <c r="IP67" s="64"/>
      <c r="IQ67" s="64"/>
      <c r="IR67" s="64"/>
      <c r="IS67" s="64"/>
      <c r="IT67" s="64"/>
      <c r="IU67" s="64"/>
      <c r="IV67" s="64"/>
      <c r="IW67" s="64"/>
    </row>
    <row r="68" customFormat="false" ht="12.75" hidden="false" customHeight="false" outlineLevel="0" collapsed="false">
      <c r="A68" s="64"/>
      <c r="B68" s="226"/>
      <c r="C68" s="227" t="n">
        <f aca="false">A13/A$28</f>
        <v>0.05</v>
      </c>
      <c r="D68" s="64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64"/>
      <c r="GB68" s="64"/>
      <c r="GC68" s="64"/>
      <c r="GD68" s="64"/>
      <c r="GE68" s="64"/>
      <c r="GF68" s="64"/>
      <c r="GG68" s="64"/>
      <c r="GH68" s="64"/>
      <c r="GI68" s="64"/>
      <c r="GJ68" s="64"/>
      <c r="GK68" s="64"/>
      <c r="GL68" s="64"/>
      <c r="GM68" s="64"/>
      <c r="GN68" s="64"/>
      <c r="GO68" s="64"/>
      <c r="GP68" s="64"/>
      <c r="GQ68" s="64"/>
      <c r="GR68" s="64"/>
      <c r="GS68" s="64"/>
      <c r="GT68" s="64"/>
      <c r="GU68" s="64"/>
      <c r="GV68" s="64"/>
      <c r="GW68" s="64"/>
      <c r="GX68" s="64"/>
      <c r="GY68" s="64"/>
      <c r="GZ68" s="64"/>
      <c r="HA68" s="64"/>
      <c r="HB68" s="64"/>
      <c r="HC68" s="64"/>
      <c r="HD68" s="64"/>
      <c r="HE68" s="64"/>
      <c r="HF68" s="64"/>
      <c r="HG68" s="64"/>
      <c r="HH68" s="64"/>
      <c r="HI68" s="64"/>
      <c r="HJ68" s="64"/>
      <c r="HK68" s="64"/>
      <c r="HL68" s="64"/>
      <c r="HM68" s="64"/>
      <c r="HN68" s="64"/>
      <c r="HO68" s="64"/>
      <c r="HP68" s="64"/>
      <c r="HQ68" s="64"/>
      <c r="HR68" s="64"/>
      <c r="HS68" s="64"/>
      <c r="HT68" s="64"/>
      <c r="HU68" s="64"/>
      <c r="HV68" s="64"/>
      <c r="HW68" s="64"/>
      <c r="HX68" s="64"/>
      <c r="HY68" s="64"/>
      <c r="HZ68" s="64"/>
      <c r="IA68" s="64"/>
      <c r="IB68" s="64"/>
      <c r="IC68" s="64"/>
      <c r="ID68" s="64"/>
      <c r="IE68" s="64"/>
      <c r="IF68" s="64"/>
      <c r="IG68" s="64"/>
      <c r="IH68" s="64"/>
      <c r="II68" s="64"/>
      <c r="IJ68" s="64"/>
      <c r="IK68" s="64"/>
      <c r="IL68" s="64"/>
      <c r="IM68" s="64"/>
      <c r="IN68" s="64"/>
      <c r="IO68" s="64"/>
      <c r="IP68" s="64"/>
      <c r="IQ68" s="64"/>
      <c r="IR68" s="64"/>
      <c r="IS68" s="64"/>
      <c r="IT68" s="64"/>
      <c r="IU68" s="64"/>
      <c r="IV68" s="64"/>
      <c r="IW68" s="64"/>
    </row>
    <row r="69" customFormat="false" ht="12.75" hidden="false" customHeight="false" outlineLevel="0" collapsed="false">
      <c r="A69" s="64"/>
      <c r="B69" s="226"/>
      <c r="C69" s="227" t="n">
        <f aca="false">A14/A$28</f>
        <v>0.05</v>
      </c>
      <c r="D69" s="64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64"/>
      <c r="GB69" s="64"/>
      <c r="GC69" s="64"/>
      <c r="GD69" s="64"/>
      <c r="GE69" s="64"/>
      <c r="GF69" s="64"/>
      <c r="GG69" s="64"/>
      <c r="GH69" s="64"/>
      <c r="GI69" s="64"/>
      <c r="GJ69" s="64"/>
      <c r="GK69" s="64"/>
      <c r="GL69" s="64"/>
      <c r="GM69" s="64"/>
      <c r="GN69" s="64"/>
      <c r="GO69" s="64"/>
      <c r="GP69" s="64"/>
      <c r="GQ69" s="64"/>
      <c r="GR69" s="64"/>
      <c r="GS69" s="64"/>
      <c r="GT69" s="64"/>
      <c r="GU69" s="64"/>
      <c r="GV69" s="64"/>
      <c r="GW69" s="64"/>
      <c r="GX69" s="64"/>
      <c r="GY69" s="64"/>
      <c r="GZ69" s="64"/>
      <c r="HA69" s="64"/>
      <c r="HB69" s="64"/>
      <c r="HC69" s="64"/>
      <c r="HD69" s="64"/>
      <c r="HE69" s="64"/>
      <c r="HF69" s="64"/>
      <c r="HG69" s="64"/>
      <c r="HH69" s="64"/>
      <c r="HI69" s="64"/>
      <c r="HJ69" s="64"/>
      <c r="HK69" s="64"/>
      <c r="HL69" s="64"/>
      <c r="HM69" s="64"/>
      <c r="HN69" s="64"/>
      <c r="HO69" s="64"/>
      <c r="HP69" s="64"/>
      <c r="HQ69" s="64"/>
      <c r="HR69" s="64"/>
      <c r="HS69" s="64"/>
      <c r="HT69" s="64"/>
      <c r="HU69" s="64"/>
      <c r="HV69" s="64"/>
      <c r="HW69" s="64"/>
      <c r="HX69" s="64"/>
      <c r="HY69" s="64"/>
      <c r="HZ69" s="64"/>
      <c r="IA69" s="64"/>
      <c r="IB69" s="64"/>
      <c r="IC69" s="64"/>
      <c r="ID69" s="64"/>
      <c r="IE69" s="64"/>
      <c r="IF69" s="64"/>
      <c r="IG69" s="64"/>
      <c r="IH69" s="64"/>
      <c r="II69" s="64"/>
      <c r="IJ69" s="64"/>
      <c r="IK69" s="64"/>
      <c r="IL69" s="64"/>
      <c r="IM69" s="64"/>
      <c r="IN69" s="64"/>
      <c r="IO69" s="64"/>
      <c r="IP69" s="64"/>
      <c r="IQ69" s="64"/>
      <c r="IR69" s="64"/>
      <c r="IS69" s="64"/>
      <c r="IT69" s="64"/>
      <c r="IU69" s="64"/>
      <c r="IV69" s="64"/>
      <c r="IW69" s="64"/>
    </row>
    <row r="70" customFormat="false" ht="12.75" hidden="false" customHeight="false" outlineLevel="0" collapsed="false">
      <c r="A70" s="64"/>
      <c r="B70" s="226"/>
      <c r="C70" s="227" t="n">
        <f aca="false">A15/A$28</f>
        <v>0.1</v>
      </c>
      <c r="D70" s="64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64"/>
      <c r="GB70" s="64"/>
      <c r="GC70" s="64"/>
      <c r="GD70" s="64"/>
      <c r="GE70" s="64"/>
      <c r="GF70" s="64"/>
      <c r="GG70" s="64"/>
      <c r="GH70" s="64"/>
      <c r="GI70" s="64"/>
      <c r="GJ70" s="64"/>
      <c r="GK70" s="64"/>
      <c r="GL70" s="64"/>
      <c r="GM70" s="64"/>
      <c r="GN70" s="64"/>
      <c r="GO70" s="64"/>
      <c r="GP70" s="64"/>
      <c r="GQ70" s="64"/>
      <c r="GR70" s="64"/>
      <c r="GS70" s="64"/>
      <c r="GT70" s="64"/>
      <c r="GU70" s="64"/>
      <c r="GV70" s="64"/>
      <c r="GW70" s="64"/>
      <c r="GX70" s="64"/>
      <c r="GY70" s="64"/>
      <c r="GZ70" s="64"/>
      <c r="HA70" s="64"/>
      <c r="HB70" s="64"/>
      <c r="HC70" s="64"/>
      <c r="HD70" s="64"/>
      <c r="HE70" s="64"/>
      <c r="HF70" s="64"/>
      <c r="HG70" s="64"/>
      <c r="HH70" s="64"/>
      <c r="HI70" s="64"/>
      <c r="HJ70" s="64"/>
      <c r="HK70" s="64"/>
      <c r="HL70" s="64"/>
      <c r="HM70" s="64"/>
      <c r="HN70" s="64"/>
      <c r="HO70" s="64"/>
      <c r="HP70" s="64"/>
      <c r="HQ70" s="64"/>
      <c r="HR70" s="64"/>
      <c r="HS70" s="64"/>
      <c r="HT70" s="64"/>
      <c r="HU70" s="64"/>
      <c r="HV70" s="64"/>
      <c r="HW70" s="64"/>
      <c r="HX70" s="64"/>
      <c r="HY70" s="64"/>
      <c r="HZ70" s="64"/>
      <c r="IA70" s="64"/>
      <c r="IB70" s="64"/>
      <c r="IC70" s="64"/>
      <c r="ID70" s="64"/>
      <c r="IE70" s="64"/>
      <c r="IF70" s="64"/>
      <c r="IG70" s="64"/>
      <c r="IH70" s="64"/>
      <c r="II70" s="64"/>
      <c r="IJ70" s="64"/>
      <c r="IK70" s="64"/>
      <c r="IL70" s="64"/>
      <c r="IM70" s="64"/>
      <c r="IN70" s="64"/>
      <c r="IO70" s="64"/>
      <c r="IP70" s="64"/>
      <c r="IQ70" s="64"/>
      <c r="IR70" s="64"/>
      <c r="IS70" s="64"/>
      <c r="IT70" s="64"/>
      <c r="IU70" s="64"/>
      <c r="IV70" s="64"/>
      <c r="IW70" s="64"/>
    </row>
    <row r="71" customFormat="false" ht="12.75" hidden="false" customHeight="false" outlineLevel="0" collapsed="false">
      <c r="A71" s="64"/>
      <c r="B71" s="226"/>
      <c r="C71" s="227" t="n">
        <f aca="false">A16/A$28</f>
        <v>0.1</v>
      </c>
      <c r="D71" s="64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64"/>
      <c r="GB71" s="64"/>
      <c r="GC71" s="64"/>
      <c r="GD71" s="64"/>
      <c r="GE71" s="64"/>
      <c r="GF71" s="64"/>
      <c r="GG71" s="64"/>
      <c r="GH71" s="64"/>
      <c r="GI71" s="64"/>
      <c r="GJ71" s="64"/>
      <c r="GK71" s="64"/>
      <c r="GL71" s="64"/>
      <c r="GM71" s="64"/>
      <c r="GN71" s="64"/>
      <c r="GO71" s="64"/>
      <c r="GP71" s="64"/>
      <c r="GQ71" s="64"/>
      <c r="GR71" s="64"/>
      <c r="GS71" s="64"/>
      <c r="GT71" s="64"/>
      <c r="GU71" s="64"/>
      <c r="GV71" s="64"/>
      <c r="GW71" s="64"/>
      <c r="GX71" s="64"/>
      <c r="GY71" s="64"/>
      <c r="GZ71" s="64"/>
      <c r="HA71" s="64"/>
      <c r="HB71" s="64"/>
      <c r="HC71" s="64"/>
      <c r="HD71" s="64"/>
      <c r="HE71" s="64"/>
      <c r="HF71" s="64"/>
      <c r="HG71" s="64"/>
      <c r="HH71" s="64"/>
      <c r="HI71" s="64"/>
      <c r="HJ71" s="64"/>
      <c r="HK71" s="64"/>
      <c r="HL71" s="64"/>
      <c r="HM71" s="64"/>
      <c r="HN71" s="64"/>
      <c r="HO71" s="64"/>
      <c r="HP71" s="64"/>
      <c r="HQ71" s="64"/>
      <c r="HR71" s="64"/>
      <c r="HS71" s="64"/>
      <c r="HT71" s="64"/>
      <c r="HU71" s="64"/>
      <c r="HV71" s="64"/>
      <c r="HW71" s="64"/>
      <c r="HX71" s="64"/>
      <c r="HY71" s="64"/>
      <c r="HZ71" s="64"/>
      <c r="IA71" s="64"/>
      <c r="IB71" s="64"/>
      <c r="IC71" s="64"/>
      <c r="ID71" s="64"/>
      <c r="IE71" s="64"/>
      <c r="IF71" s="64"/>
      <c r="IG71" s="64"/>
      <c r="IH71" s="64"/>
      <c r="II71" s="64"/>
      <c r="IJ71" s="64"/>
      <c r="IK71" s="64"/>
      <c r="IL71" s="64"/>
      <c r="IM71" s="64"/>
      <c r="IN71" s="64"/>
      <c r="IO71" s="64"/>
      <c r="IP71" s="64"/>
      <c r="IQ71" s="64"/>
      <c r="IR71" s="64"/>
      <c r="IS71" s="64"/>
      <c r="IT71" s="64"/>
      <c r="IU71" s="64"/>
      <c r="IV71" s="64"/>
      <c r="IW71" s="64"/>
    </row>
    <row r="72" customFormat="false" ht="12.75" hidden="false" customHeight="false" outlineLevel="0" collapsed="false">
      <c r="A72" s="64"/>
      <c r="B72" s="226"/>
      <c r="C72" s="227" t="n">
        <f aca="false">A17/A$28</f>
        <v>0</v>
      </c>
      <c r="D72" s="64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64"/>
      <c r="GA72" s="64"/>
      <c r="GB72" s="64"/>
      <c r="GC72" s="64"/>
      <c r="GD72" s="64"/>
      <c r="GE72" s="64"/>
      <c r="GF72" s="64"/>
      <c r="GG72" s="64"/>
      <c r="GH72" s="64"/>
      <c r="GI72" s="64"/>
      <c r="GJ72" s="64"/>
      <c r="GK72" s="64"/>
      <c r="GL72" s="64"/>
      <c r="GM72" s="64"/>
      <c r="GN72" s="64"/>
      <c r="GO72" s="64"/>
      <c r="GP72" s="64"/>
      <c r="GQ72" s="64"/>
      <c r="GR72" s="64"/>
      <c r="GS72" s="64"/>
      <c r="GT72" s="64"/>
      <c r="GU72" s="64"/>
      <c r="GV72" s="64"/>
      <c r="GW72" s="64"/>
      <c r="GX72" s="64"/>
      <c r="GY72" s="64"/>
      <c r="GZ72" s="64"/>
      <c r="HA72" s="64"/>
      <c r="HB72" s="64"/>
      <c r="HC72" s="64"/>
      <c r="HD72" s="64"/>
      <c r="HE72" s="64"/>
      <c r="HF72" s="64"/>
      <c r="HG72" s="64"/>
      <c r="HH72" s="64"/>
      <c r="HI72" s="64"/>
      <c r="HJ72" s="64"/>
      <c r="HK72" s="64"/>
      <c r="HL72" s="64"/>
      <c r="HM72" s="64"/>
      <c r="HN72" s="64"/>
      <c r="HO72" s="64"/>
      <c r="HP72" s="64"/>
      <c r="HQ72" s="64"/>
      <c r="HR72" s="64"/>
      <c r="HS72" s="64"/>
      <c r="HT72" s="64"/>
      <c r="HU72" s="64"/>
      <c r="HV72" s="64"/>
      <c r="HW72" s="64"/>
      <c r="HX72" s="64"/>
      <c r="HY72" s="64"/>
      <c r="HZ72" s="64"/>
      <c r="IA72" s="64"/>
      <c r="IB72" s="64"/>
      <c r="IC72" s="64"/>
      <c r="ID72" s="64"/>
      <c r="IE72" s="64"/>
      <c r="IF72" s="64"/>
      <c r="IG72" s="64"/>
      <c r="IH72" s="64"/>
      <c r="II72" s="64"/>
      <c r="IJ72" s="64"/>
      <c r="IK72" s="64"/>
      <c r="IL72" s="64"/>
      <c r="IM72" s="64"/>
      <c r="IN72" s="64"/>
      <c r="IO72" s="64"/>
      <c r="IP72" s="64"/>
      <c r="IQ72" s="64"/>
      <c r="IR72" s="64"/>
      <c r="IS72" s="64"/>
      <c r="IT72" s="64"/>
      <c r="IU72" s="64"/>
      <c r="IV72" s="64"/>
      <c r="IW72" s="64"/>
    </row>
    <row r="73" customFormat="false" ht="12.75" hidden="false" customHeight="false" outlineLevel="0" collapsed="false">
      <c r="A73" s="64"/>
      <c r="B73" s="226"/>
      <c r="C73" s="227" t="n">
        <f aca="false">A18/A$28</f>
        <v>0</v>
      </c>
      <c r="D73" s="64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64"/>
      <c r="GA73" s="64"/>
      <c r="GB73" s="64"/>
      <c r="GC73" s="64"/>
      <c r="GD73" s="64"/>
      <c r="GE73" s="64"/>
      <c r="GF73" s="64"/>
      <c r="GG73" s="64"/>
      <c r="GH73" s="64"/>
      <c r="GI73" s="64"/>
      <c r="GJ73" s="64"/>
      <c r="GK73" s="64"/>
      <c r="GL73" s="64"/>
      <c r="GM73" s="64"/>
      <c r="GN73" s="64"/>
      <c r="GO73" s="64"/>
      <c r="GP73" s="64"/>
      <c r="GQ73" s="64"/>
      <c r="GR73" s="64"/>
      <c r="GS73" s="64"/>
      <c r="GT73" s="64"/>
      <c r="GU73" s="64"/>
      <c r="GV73" s="64"/>
      <c r="GW73" s="64"/>
      <c r="GX73" s="64"/>
      <c r="GY73" s="64"/>
      <c r="GZ73" s="64"/>
      <c r="HA73" s="64"/>
      <c r="HB73" s="64"/>
      <c r="HC73" s="64"/>
      <c r="HD73" s="64"/>
      <c r="HE73" s="64"/>
      <c r="HF73" s="64"/>
      <c r="HG73" s="64"/>
      <c r="HH73" s="64"/>
      <c r="HI73" s="64"/>
      <c r="HJ73" s="64"/>
      <c r="HK73" s="64"/>
      <c r="HL73" s="64"/>
      <c r="HM73" s="64"/>
      <c r="HN73" s="64"/>
      <c r="HO73" s="64"/>
      <c r="HP73" s="64"/>
      <c r="HQ73" s="64"/>
      <c r="HR73" s="64"/>
      <c r="HS73" s="64"/>
      <c r="HT73" s="64"/>
      <c r="HU73" s="64"/>
      <c r="HV73" s="64"/>
      <c r="HW73" s="64"/>
      <c r="HX73" s="64"/>
      <c r="HY73" s="64"/>
      <c r="HZ73" s="64"/>
      <c r="IA73" s="64"/>
      <c r="IB73" s="64"/>
      <c r="IC73" s="64"/>
      <c r="ID73" s="64"/>
      <c r="IE73" s="64"/>
      <c r="IF73" s="64"/>
      <c r="IG73" s="64"/>
      <c r="IH73" s="64"/>
      <c r="II73" s="64"/>
      <c r="IJ73" s="64"/>
      <c r="IK73" s="64"/>
      <c r="IL73" s="64"/>
      <c r="IM73" s="64"/>
      <c r="IN73" s="64"/>
      <c r="IO73" s="64"/>
      <c r="IP73" s="64"/>
      <c r="IQ73" s="64"/>
      <c r="IR73" s="64"/>
      <c r="IS73" s="64"/>
      <c r="IT73" s="64"/>
      <c r="IU73" s="64"/>
      <c r="IV73" s="64"/>
      <c r="IW73" s="64"/>
    </row>
    <row r="74" customFormat="false" ht="12.75" hidden="false" customHeight="false" outlineLevel="0" collapsed="false">
      <c r="A74" s="64"/>
      <c r="B74" s="226"/>
      <c r="C74" s="227" t="n">
        <f aca="false">A19/A$28</f>
        <v>0</v>
      </c>
      <c r="D74" s="64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64"/>
      <c r="GA74" s="64"/>
      <c r="GB74" s="64"/>
      <c r="GC74" s="64"/>
      <c r="GD74" s="64"/>
      <c r="GE74" s="64"/>
      <c r="GF74" s="64"/>
      <c r="GG74" s="64"/>
      <c r="GH74" s="64"/>
      <c r="GI74" s="64"/>
      <c r="GJ74" s="64"/>
      <c r="GK74" s="64"/>
      <c r="GL74" s="64"/>
      <c r="GM74" s="64"/>
      <c r="GN74" s="64"/>
      <c r="GO74" s="64"/>
      <c r="GP74" s="64"/>
      <c r="GQ74" s="64"/>
      <c r="GR74" s="64"/>
      <c r="GS74" s="64"/>
      <c r="GT74" s="64"/>
      <c r="GU74" s="64"/>
      <c r="GV74" s="64"/>
      <c r="GW74" s="64"/>
      <c r="GX74" s="64"/>
      <c r="GY74" s="64"/>
      <c r="GZ74" s="64"/>
      <c r="HA74" s="64"/>
      <c r="HB74" s="64"/>
      <c r="HC74" s="64"/>
      <c r="HD74" s="64"/>
      <c r="HE74" s="64"/>
      <c r="HF74" s="64"/>
      <c r="HG74" s="64"/>
      <c r="HH74" s="64"/>
      <c r="HI74" s="64"/>
      <c r="HJ74" s="64"/>
      <c r="HK74" s="64"/>
      <c r="HL74" s="64"/>
      <c r="HM74" s="64"/>
      <c r="HN74" s="64"/>
      <c r="HO74" s="64"/>
      <c r="HP74" s="64"/>
      <c r="HQ74" s="64"/>
      <c r="HR74" s="64"/>
      <c r="HS74" s="64"/>
      <c r="HT74" s="64"/>
      <c r="HU74" s="64"/>
      <c r="HV74" s="64"/>
      <c r="HW74" s="64"/>
      <c r="HX74" s="64"/>
      <c r="HY74" s="64"/>
      <c r="HZ74" s="64"/>
      <c r="IA74" s="64"/>
      <c r="IB74" s="64"/>
      <c r="IC74" s="64"/>
      <c r="ID74" s="64"/>
      <c r="IE74" s="64"/>
      <c r="IF74" s="64"/>
      <c r="IG74" s="64"/>
      <c r="IH74" s="64"/>
      <c r="II74" s="64"/>
      <c r="IJ74" s="64"/>
      <c r="IK74" s="64"/>
      <c r="IL74" s="64"/>
      <c r="IM74" s="64"/>
      <c r="IN74" s="64"/>
      <c r="IO74" s="64"/>
      <c r="IP74" s="64"/>
      <c r="IQ74" s="64"/>
      <c r="IR74" s="64"/>
      <c r="IS74" s="64"/>
      <c r="IT74" s="64"/>
      <c r="IU74" s="64"/>
      <c r="IV74" s="64"/>
      <c r="IW74" s="64"/>
    </row>
    <row r="75" customFormat="false" ht="12.75" hidden="false" customHeight="false" outlineLevel="0" collapsed="false">
      <c r="A75" s="64"/>
      <c r="B75" s="226"/>
      <c r="C75" s="227" t="n">
        <f aca="false">A20/A$28</f>
        <v>0</v>
      </c>
      <c r="D75" s="64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  <c r="HU75" s="64"/>
      <c r="HV75" s="64"/>
      <c r="HW75" s="64"/>
      <c r="HX75" s="64"/>
      <c r="HY75" s="64"/>
      <c r="HZ75" s="64"/>
      <c r="IA75" s="64"/>
      <c r="IB75" s="64"/>
      <c r="IC75" s="64"/>
      <c r="ID75" s="64"/>
      <c r="IE75" s="64"/>
      <c r="IF75" s="64"/>
      <c r="IG75" s="64"/>
      <c r="IH75" s="64"/>
      <c r="II75" s="64"/>
      <c r="IJ75" s="64"/>
      <c r="IK75" s="64"/>
      <c r="IL75" s="64"/>
      <c r="IM75" s="64"/>
      <c r="IN75" s="64"/>
      <c r="IO75" s="64"/>
      <c r="IP75" s="64"/>
      <c r="IQ75" s="64"/>
      <c r="IR75" s="64"/>
      <c r="IS75" s="64"/>
      <c r="IT75" s="64"/>
      <c r="IU75" s="64"/>
      <c r="IV75" s="64"/>
      <c r="IW75" s="64"/>
    </row>
    <row r="76" customFormat="false" ht="12.75" hidden="false" customHeight="false" outlineLevel="0" collapsed="false">
      <c r="A76" s="64"/>
      <c r="B76" s="226"/>
      <c r="C76" s="227" t="n">
        <f aca="false">A21/A$28</f>
        <v>0</v>
      </c>
      <c r="D76" s="64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  <c r="HU76" s="64"/>
      <c r="HV76" s="64"/>
      <c r="HW76" s="64"/>
      <c r="HX76" s="64"/>
      <c r="HY76" s="64"/>
      <c r="HZ76" s="64"/>
      <c r="IA76" s="64"/>
      <c r="IB76" s="64"/>
      <c r="IC76" s="64"/>
      <c r="ID76" s="64"/>
      <c r="IE76" s="64"/>
      <c r="IF76" s="64"/>
      <c r="IG76" s="64"/>
      <c r="IH76" s="64"/>
      <c r="II76" s="64"/>
      <c r="IJ76" s="64"/>
      <c r="IK76" s="64"/>
      <c r="IL76" s="64"/>
      <c r="IM76" s="64"/>
      <c r="IN76" s="64"/>
      <c r="IO76" s="64"/>
      <c r="IP76" s="64"/>
      <c r="IQ76" s="64"/>
      <c r="IR76" s="64"/>
      <c r="IS76" s="64"/>
      <c r="IT76" s="64"/>
      <c r="IU76" s="64"/>
      <c r="IV76" s="64"/>
      <c r="IW76" s="64"/>
    </row>
    <row r="77" customFormat="false" ht="12.75" hidden="false" customHeight="false" outlineLevel="0" collapsed="false">
      <c r="A77" s="64"/>
      <c r="B77" s="226"/>
      <c r="C77" s="227" t="n">
        <f aca="false">A22/A$28</f>
        <v>0</v>
      </c>
      <c r="D77" s="64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  <c r="EO77" s="64"/>
      <c r="EP77" s="64"/>
      <c r="EQ77" s="64"/>
      <c r="ER77" s="64"/>
      <c r="ES77" s="64"/>
      <c r="ET77" s="64"/>
      <c r="EU77" s="64"/>
      <c r="EV77" s="64"/>
      <c r="EW77" s="64"/>
      <c r="EX77" s="64"/>
      <c r="EY77" s="64"/>
      <c r="EZ77" s="64"/>
      <c r="FA77" s="64"/>
      <c r="FB77" s="64"/>
      <c r="FC77" s="64"/>
      <c r="FD77" s="64"/>
      <c r="FE77" s="64"/>
      <c r="FF77" s="64"/>
      <c r="FG77" s="64"/>
      <c r="FH77" s="64"/>
      <c r="FI77" s="64"/>
      <c r="FJ77" s="64"/>
      <c r="FK77" s="64"/>
      <c r="FL77" s="64"/>
      <c r="FM77" s="64"/>
      <c r="FN77" s="64"/>
      <c r="FO77" s="64"/>
      <c r="FP77" s="64"/>
      <c r="FQ77" s="64"/>
      <c r="FR77" s="64"/>
      <c r="FS77" s="64"/>
      <c r="FT77" s="64"/>
      <c r="FU77" s="64"/>
      <c r="FV77" s="64"/>
      <c r="FW77" s="64"/>
      <c r="FX77" s="64"/>
      <c r="FY77" s="64"/>
      <c r="FZ77" s="64"/>
      <c r="GA77" s="64"/>
      <c r="GB77" s="64"/>
      <c r="GC77" s="64"/>
      <c r="GD77" s="64"/>
      <c r="GE77" s="64"/>
      <c r="GF77" s="64"/>
      <c r="GG77" s="64"/>
      <c r="GH77" s="64"/>
      <c r="GI77" s="64"/>
      <c r="GJ77" s="64"/>
      <c r="GK77" s="64"/>
      <c r="GL77" s="64"/>
      <c r="GM77" s="64"/>
      <c r="GN77" s="64"/>
      <c r="GO77" s="64"/>
      <c r="GP77" s="64"/>
      <c r="GQ77" s="64"/>
      <c r="GR77" s="64"/>
      <c r="GS77" s="64"/>
      <c r="GT77" s="64"/>
      <c r="GU77" s="64"/>
      <c r="GV77" s="64"/>
      <c r="GW77" s="64"/>
      <c r="GX77" s="64"/>
      <c r="GY77" s="64"/>
      <c r="GZ77" s="64"/>
      <c r="HA77" s="64"/>
      <c r="HB77" s="64"/>
      <c r="HC77" s="64"/>
      <c r="HD77" s="64"/>
      <c r="HE77" s="64"/>
      <c r="HF77" s="64"/>
      <c r="HG77" s="64"/>
      <c r="HH77" s="64"/>
      <c r="HI77" s="64"/>
      <c r="HJ77" s="64"/>
      <c r="HK77" s="64"/>
      <c r="HL77" s="64"/>
      <c r="HM77" s="64"/>
      <c r="HN77" s="64"/>
      <c r="HO77" s="64"/>
      <c r="HP77" s="64"/>
      <c r="HQ77" s="64"/>
      <c r="HR77" s="64"/>
      <c r="HS77" s="64"/>
      <c r="HT77" s="64"/>
      <c r="HU77" s="64"/>
      <c r="HV77" s="64"/>
      <c r="HW77" s="64"/>
      <c r="HX77" s="64"/>
      <c r="HY77" s="64"/>
      <c r="HZ77" s="64"/>
      <c r="IA77" s="64"/>
      <c r="IB77" s="64"/>
      <c r="IC77" s="64"/>
      <c r="ID77" s="64"/>
      <c r="IE77" s="64"/>
      <c r="IF77" s="64"/>
      <c r="IG77" s="64"/>
      <c r="IH77" s="64"/>
      <c r="II77" s="64"/>
      <c r="IJ77" s="64"/>
      <c r="IK77" s="64"/>
      <c r="IL77" s="64"/>
      <c r="IM77" s="64"/>
      <c r="IN77" s="64"/>
      <c r="IO77" s="64"/>
      <c r="IP77" s="64"/>
      <c r="IQ77" s="64"/>
      <c r="IR77" s="64"/>
      <c r="IS77" s="64"/>
      <c r="IT77" s="64"/>
      <c r="IU77" s="64"/>
      <c r="IV77" s="64"/>
      <c r="IW77" s="64"/>
    </row>
    <row r="78" customFormat="false" ht="12.75" hidden="false" customHeight="false" outlineLevel="0" collapsed="false">
      <c r="A78" s="64"/>
      <c r="B78" s="226"/>
      <c r="C78" s="227" t="n">
        <f aca="false">A23/A$28</f>
        <v>0</v>
      </c>
      <c r="D78" s="64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  <c r="EO78" s="64"/>
      <c r="EP78" s="64"/>
      <c r="EQ78" s="64"/>
      <c r="ER78" s="64"/>
      <c r="ES78" s="64"/>
      <c r="ET78" s="64"/>
      <c r="EU78" s="64"/>
      <c r="EV78" s="64"/>
      <c r="EW78" s="64"/>
      <c r="EX78" s="64"/>
      <c r="EY78" s="64"/>
      <c r="EZ78" s="64"/>
      <c r="FA78" s="64"/>
      <c r="FB78" s="64"/>
      <c r="FC78" s="64"/>
      <c r="FD78" s="64"/>
      <c r="FE78" s="64"/>
      <c r="FF78" s="64"/>
      <c r="FG78" s="64"/>
      <c r="FH78" s="64"/>
      <c r="FI78" s="64"/>
      <c r="FJ78" s="64"/>
      <c r="FK78" s="64"/>
      <c r="FL78" s="64"/>
      <c r="FM78" s="64"/>
      <c r="FN78" s="64"/>
      <c r="FO78" s="64"/>
      <c r="FP78" s="64"/>
      <c r="FQ78" s="64"/>
      <c r="FR78" s="64"/>
      <c r="FS78" s="64"/>
      <c r="FT78" s="64"/>
      <c r="FU78" s="64"/>
      <c r="FV78" s="64"/>
      <c r="FW78" s="64"/>
      <c r="FX78" s="64"/>
      <c r="FY78" s="64"/>
      <c r="FZ78" s="64"/>
      <c r="GA78" s="64"/>
      <c r="GB78" s="64"/>
      <c r="GC78" s="64"/>
      <c r="GD78" s="64"/>
      <c r="GE78" s="64"/>
      <c r="GF78" s="64"/>
      <c r="GG78" s="64"/>
      <c r="GH78" s="64"/>
      <c r="GI78" s="64"/>
      <c r="GJ78" s="64"/>
      <c r="GK78" s="64"/>
      <c r="GL78" s="64"/>
      <c r="GM78" s="64"/>
      <c r="GN78" s="64"/>
      <c r="GO78" s="64"/>
      <c r="GP78" s="64"/>
      <c r="GQ78" s="64"/>
      <c r="GR78" s="64"/>
      <c r="GS78" s="64"/>
      <c r="GT78" s="64"/>
      <c r="GU78" s="64"/>
      <c r="GV78" s="64"/>
      <c r="GW78" s="64"/>
      <c r="GX78" s="64"/>
      <c r="GY78" s="64"/>
      <c r="GZ78" s="64"/>
      <c r="HA78" s="64"/>
      <c r="HB78" s="64"/>
      <c r="HC78" s="64"/>
      <c r="HD78" s="64"/>
      <c r="HE78" s="64"/>
      <c r="HF78" s="64"/>
      <c r="HG78" s="64"/>
      <c r="HH78" s="64"/>
      <c r="HI78" s="64"/>
      <c r="HJ78" s="64"/>
      <c r="HK78" s="64"/>
      <c r="HL78" s="64"/>
      <c r="HM78" s="64"/>
      <c r="HN78" s="64"/>
      <c r="HO78" s="64"/>
      <c r="HP78" s="64"/>
      <c r="HQ78" s="64"/>
      <c r="HR78" s="64"/>
      <c r="HS78" s="64"/>
      <c r="HT78" s="64"/>
      <c r="HU78" s="64"/>
      <c r="HV78" s="64"/>
      <c r="HW78" s="64"/>
      <c r="HX78" s="64"/>
      <c r="HY78" s="64"/>
      <c r="HZ78" s="64"/>
      <c r="IA78" s="64"/>
      <c r="IB78" s="64"/>
      <c r="IC78" s="64"/>
      <c r="ID78" s="64"/>
      <c r="IE78" s="64"/>
      <c r="IF78" s="64"/>
      <c r="IG78" s="64"/>
      <c r="IH78" s="64"/>
      <c r="II78" s="64"/>
      <c r="IJ78" s="64"/>
      <c r="IK78" s="64"/>
      <c r="IL78" s="64"/>
      <c r="IM78" s="64"/>
      <c r="IN78" s="64"/>
      <c r="IO78" s="64"/>
      <c r="IP78" s="64"/>
      <c r="IQ78" s="64"/>
      <c r="IR78" s="64"/>
      <c r="IS78" s="64"/>
      <c r="IT78" s="64"/>
      <c r="IU78" s="64"/>
      <c r="IV78" s="64"/>
      <c r="IW78" s="64"/>
    </row>
    <row r="79" customFormat="false" ht="12.75" hidden="false" customHeight="false" outlineLevel="0" collapsed="false">
      <c r="A79" s="64"/>
      <c r="B79" s="226"/>
      <c r="C79" s="227" t="e">
        <f aca="false">#REF!/A$28</f>
        <v>#REF!</v>
      </c>
      <c r="D79" s="64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  <c r="EO79" s="64"/>
      <c r="EP79" s="64"/>
      <c r="EQ79" s="64"/>
      <c r="ER79" s="64"/>
      <c r="ES79" s="64"/>
      <c r="ET79" s="64"/>
      <c r="EU79" s="64"/>
      <c r="EV79" s="64"/>
      <c r="EW79" s="64"/>
      <c r="EX79" s="64"/>
      <c r="EY79" s="64"/>
      <c r="EZ79" s="64"/>
      <c r="FA79" s="64"/>
      <c r="FB79" s="64"/>
      <c r="FC79" s="64"/>
      <c r="FD79" s="64"/>
      <c r="FE79" s="64"/>
      <c r="FF79" s="64"/>
      <c r="FG79" s="64"/>
      <c r="FH79" s="64"/>
      <c r="FI79" s="64"/>
      <c r="FJ79" s="64"/>
      <c r="FK79" s="64"/>
      <c r="FL79" s="64"/>
      <c r="FM79" s="64"/>
      <c r="FN79" s="64"/>
      <c r="FO79" s="64"/>
      <c r="FP79" s="64"/>
      <c r="FQ79" s="64"/>
      <c r="FR79" s="64"/>
      <c r="FS79" s="64"/>
      <c r="FT79" s="64"/>
      <c r="FU79" s="64"/>
      <c r="FV79" s="64"/>
      <c r="FW79" s="64"/>
      <c r="FX79" s="64"/>
      <c r="FY79" s="64"/>
      <c r="FZ79" s="64"/>
      <c r="GA79" s="64"/>
      <c r="GB79" s="64"/>
      <c r="GC79" s="64"/>
      <c r="GD79" s="64"/>
      <c r="GE79" s="64"/>
      <c r="GF79" s="64"/>
      <c r="GG79" s="64"/>
      <c r="GH79" s="64"/>
      <c r="GI79" s="64"/>
      <c r="GJ79" s="64"/>
      <c r="GK79" s="64"/>
      <c r="GL79" s="64"/>
      <c r="GM79" s="64"/>
      <c r="GN79" s="64"/>
      <c r="GO79" s="64"/>
      <c r="GP79" s="64"/>
      <c r="GQ79" s="64"/>
      <c r="GR79" s="64"/>
      <c r="GS79" s="64"/>
      <c r="GT79" s="64"/>
      <c r="GU79" s="64"/>
      <c r="GV79" s="64"/>
      <c r="GW79" s="64"/>
      <c r="GX79" s="64"/>
      <c r="GY79" s="64"/>
      <c r="GZ79" s="64"/>
      <c r="HA79" s="64"/>
      <c r="HB79" s="64"/>
      <c r="HC79" s="64"/>
      <c r="HD79" s="64"/>
      <c r="HE79" s="64"/>
      <c r="HF79" s="64"/>
      <c r="HG79" s="64"/>
      <c r="HH79" s="64"/>
      <c r="HI79" s="64"/>
      <c r="HJ79" s="64"/>
      <c r="HK79" s="64"/>
      <c r="HL79" s="64"/>
      <c r="HM79" s="64"/>
      <c r="HN79" s="64"/>
      <c r="HO79" s="64"/>
      <c r="HP79" s="64"/>
      <c r="HQ79" s="64"/>
      <c r="HR79" s="64"/>
      <c r="HS79" s="64"/>
      <c r="HT79" s="64"/>
      <c r="HU79" s="64"/>
      <c r="HV79" s="64"/>
      <c r="HW79" s="64"/>
      <c r="HX79" s="64"/>
      <c r="HY79" s="64"/>
      <c r="HZ79" s="64"/>
      <c r="IA79" s="64"/>
      <c r="IB79" s="64"/>
      <c r="IC79" s="64"/>
      <c r="ID79" s="64"/>
      <c r="IE79" s="64"/>
      <c r="IF79" s="64"/>
      <c r="IG79" s="64"/>
      <c r="IH79" s="64"/>
      <c r="II79" s="64"/>
      <c r="IJ79" s="64"/>
      <c r="IK79" s="64"/>
      <c r="IL79" s="64"/>
      <c r="IM79" s="64"/>
      <c r="IN79" s="64"/>
      <c r="IO79" s="64"/>
      <c r="IP79" s="64"/>
      <c r="IQ79" s="64"/>
      <c r="IR79" s="64"/>
      <c r="IS79" s="64"/>
      <c r="IT79" s="64"/>
      <c r="IU79" s="64"/>
      <c r="IV79" s="64"/>
      <c r="IW79" s="64"/>
    </row>
    <row r="80" customFormat="false" ht="12.75" hidden="false" customHeight="false" outlineLevel="0" collapsed="false">
      <c r="A80" s="64"/>
      <c r="B80" s="226"/>
      <c r="C80" s="227" t="e">
        <f aca="false">#REF!/A$28</f>
        <v>#REF!</v>
      </c>
      <c r="D80" s="64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4"/>
      <c r="CU80" s="64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4"/>
      <c r="DZ80" s="64"/>
      <c r="EA80" s="64"/>
      <c r="EB80" s="64"/>
      <c r="EC80" s="64"/>
      <c r="ED80" s="64"/>
      <c r="EE80" s="64"/>
      <c r="EF80" s="64"/>
      <c r="EG80" s="64"/>
      <c r="EH80" s="64"/>
      <c r="EI80" s="64"/>
      <c r="EJ80" s="64"/>
      <c r="EK80" s="64"/>
      <c r="EL80" s="64"/>
      <c r="EM80" s="64"/>
      <c r="EN80" s="64"/>
      <c r="EO80" s="64"/>
      <c r="EP80" s="64"/>
      <c r="EQ80" s="64"/>
      <c r="ER80" s="64"/>
      <c r="ES80" s="64"/>
      <c r="ET80" s="64"/>
      <c r="EU80" s="64"/>
      <c r="EV80" s="64"/>
      <c r="EW80" s="64"/>
      <c r="EX80" s="64"/>
      <c r="EY80" s="64"/>
      <c r="EZ80" s="64"/>
      <c r="FA80" s="64"/>
      <c r="FB80" s="64"/>
      <c r="FC80" s="64"/>
      <c r="FD80" s="64"/>
      <c r="FE80" s="64"/>
      <c r="FF80" s="64"/>
      <c r="FG80" s="64"/>
      <c r="FH80" s="64"/>
      <c r="FI80" s="64"/>
      <c r="FJ80" s="64"/>
      <c r="FK80" s="64"/>
      <c r="FL80" s="64"/>
      <c r="FM80" s="64"/>
      <c r="FN80" s="64"/>
      <c r="FO80" s="64"/>
      <c r="FP80" s="64"/>
      <c r="FQ80" s="64"/>
      <c r="FR80" s="64"/>
      <c r="FS80" s="64"/>
      <c r="FT80" s="64"/>
      <c r="FU80" s="64"/>
      <c r="FV80" s="64"/>
      <c r="FW80" s="64"/>
      <c r="FX80" s="64"/>
      <c r="FY80" s="64"/>
      <c r="FZ80" s="64"/>
      <c r="GA80" s="64"/>
      <c r="GB80" s="64"/>
      <c r="GC80" s="64"/>
      <c r="GD80" s="64"/>
      <c r="GE80" s="64"/>
      <c r="GF80" s="64"/>
      <c r="GG80" s="64"/>
      <c r="GH80" s="64"/>
      <c r="GI80" s="64"/>
      <c r="GJ80" s="64"/>
      <c r="GK80" s="64"/>
      <c r="GL80" s="64"/>
      <c r="GM80" s="64"/>
      <c r="GN80" s="64"/>
      <c r="GO80" s="64"/>
      <c r="GP80" s="64"/>
      <c r="GQ80" s="64"/>
      <c r="GR80" s="64"/>
      <c r="GS80" s="64"/>
      <c r="GT80" s="64"/>
      <c r="GU80" s="64"/>
      <c r="GV80" s="64"/>
      <c r="GW80" s="64"/>
      <c r="GX80" s="64"/>
      <c r="GY80" s="64"/>
      <c r="GZ80" s="64"/>
      <c r="HA80" s="64"/>
      <c r="HB80" s="64"/>
      <c r="HC80" s="64"/>
      <c r="HD80" s="64"/>
      <c r="HE80" s="64"/>
      <c r="HF80" s="64"/>
      <c r="HG80" s="64"/>
      <c r="HH80" s="64"/>
      <c r="HI80" s="64"/>
      <c r="HJ80" s="64"/>
      <c r="HK80" s="64"/>
      <c r="HL80" s="64"/>
      <c r="HM80" s="64"/>
      <c r="HN80" s="64"/>
      <c r="HO80" s="64"/>
      <c r="HP80" s="64"/>
      <c r="HQ80" s="64"/>
      <c r="HR80" s="64"/>
      <c r="HS80" s="64"/>
      <c r="HT80" s="64"/>
      <c r="HU80" s="64"/>
      <c r="HV80" s="64"/>
      <c r="HW80" s="64"/>
      <c r="HX80" s="64"/>
      <c r="HY80" s="64"/>
      <c r="HZ80" s="64"/>
      <c r="IA80" s="64"/>
      <c r="IB80" s="64"/>
      <c r="IC80" s="64"/>
      <c r="ID80" s="64"/>
      <c r="IE80" s="64"/>
      <c r="IF80" s="64"/>
      <c r="IG80" s="64"/>
      <c r="IH80" s="64"/>
      <c r="II80" s="64"/>
      <c r="IJ80" s="64"/>
      <c r="IK80" s="64"/>
      <c r="IL80" s="64"/>
      <c r="IM80" s="64"/>
      <c r="IN80" s="64"/>
      <c r="IO80" s="64"/>
      <c r="IP80" s="64"/>
      <c r="IQ80" s="64"/>
      <c r="IR80" s="64"/>
      <c r="IS80" s="64"/>
      <c r="IT80" s="64"/>
      <c r="IU80" s="64"/>
      <c r="IV80" s="64"/>
      <c r="IW80" s="64"/>
    </row>
    <row r="81" customFormat="false" ht="12.75" hidden="false" customHeight="false" outlineLevel="0" collapsed="false">
      <c r="A81" s="64"/>
      <c r="B81" s="226"/>
      <c r="C81" s="227" t="e">
        <f aca="false">#REF!/A$28</f>
        <v>#REF!</v>
      </c>
      <c r="D81" s="64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4"/>
      <c r="CU81" s="64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4"/>
      <c r="DZ81" s="64"/>
      <c r="EA81" s="64"/>
      <c r="EB81" s="64"/>
      <c r="EC81" s="64"/>
      <c r="ED81" s="64"/>
      <c r="EE81" s="64"/>
      <c r="EF81" s="64"/>
      <c r="EG81" s="64"/>
      <c r="EH81" s="64"/>
      <c r="EI81" s="64"/>
      <c r="EJ81" s="64"/>
      <c r="EK81" s="64"/>
      <c r="EL81" s="64"/>
      <c r="EM81" s="64"/>
      <c r="EN81" s="64"/>
      <c r="EO81" s="64"/>
      <c r="EP81" s="64"/>
      <c r="EQ81" s="64"/>
      <c r="ER81" s="64"/>
      <c r="ES81" s="64"/>
      <c r="ET81" s="64"/>
      <c r="EU81" s="64"/>
      <c r="EV81" s="64"/>
      <c r="EW81" s="64"/>
      <c r="EX81" s="64"/>
      <c r="EY81" s="64"/>
      <c r="EZ81" s="64"/>
      <c r="FA81" s="64"/>
      <c r="FB81" s="64"/>
      <c r="FC81" s="64"/>
      <c r="FD81" s="64"/>
      <c r="FE81" s="64"/>
      <c r="FF81" s="64"/>
      <c r="FG81" s="64"/>
      <c r="FH81" s="64"/>
      <c r="FI81" s="64"/>
      <c r="FJ81" s="64"/>
      <c r="FK81" s="64"/>
      <c r="FL81" s="64"/>
      <c r="FM81" s="64"/>
      <c r="FN81" s="64"/>
      <c r="FO81" s="64"/>
      <c r="FP81" s="64"/>
      <c r="FQ81" s="64"/>
      <c r="FR81" s="64"/>
      <c r="FS81" s="64"/>
      <c r="FT81" s="64"/>
      <c r="FU81" s="64"/>
      <c r="FV81" s="64"/>
      <c r="FW81" s="64"/>
      <c r="FX81" s="64"/>
      <c r="FY81" s="64"/>
      <c r="FZ81" s="64"/>
      <c r="GA81" s="64"/>
      <c r="GB81" s="64"/>
      <c r="GC81" s="64"/>
      <c r="GD81" s="64"/>
      <c r="GE81" s="64"/>
      <c r="GF81" s="64"/>
      <c r="GG81" s="64"/>
      <c r="GH81" s="64"/>
      <c r="GI81" s="64"/>
      <c r="GJ81" s="64"/>
      <c r="GK81" s="64"/>
      <c r="GL81" s="64"/>
      <c r="GM81" s="64"/>
      <c r="GN81" s="64"/>
      <c r="GO81" s="64"/>
      <c r="GP81" s="64"/>
      <c r="GQ81" s="64"/>
      <c r="GR81" s="64"/>
      <c r="GS81" s="64"/>
      <c r="GT81" s="64"/>
      <c r="GU81" s="64"/>
      <c r="GV81" s="64"/>
      <c r="GW81" s="64"/>
      <c r="GX81" s="64"/>
      <c r="GY81" s="64"/>
      <c r="GZ81" s="64"/>
      <c r="HA81" s="64"/>
      <c r="HB81" s="64"/>
      <c r="HC81" s="64"/>
      <c r="HD81" s="64"/>
      <c r="HE81" s="64"/>
      <c r="HF81" s="64"/>
      <c r="HG81" s="64"/>
      <c r="HH81" s="64"/>
      <c r="HI81" s="64"/>
      <c r="HJ81" s="64"/>
      <c r="HK81" s="64"/>
      <c r="HL81" s="64"/>
      <c r="HM81" s="64"/>
      <c r="HN81" s="64"/>
      <c r="HO81" s="64"/>
      <c r="HP81" s="64"/>
      <c r="HQ81" s="64"/>
      <c r="HR81" s="64"/>
      <c r="HS81" s="64"/>
      <c r="HT81" s="64"/>
      <c r="HU81" s="64"/>
      <c r="HV81" s="64"/>
      <c r="HW81" s="64"/>
      <c r="HX81" s="64"/>
      <c r="HY81" s="64"/>
      <c r="HZ81" s="64"/>
      <c r="IA81" s="64"/>
      <c r="IB81" s="64"/>
      <c r="IC81" s="64"/>
      <c r="ID81" s="64"/>
      <c r="IE81" s="64"/>
      <c r="IF81" s="64"/>
      <c r="IG81" s="64"/>
      <c r="IH81" s="64"/>
      <c r="II81" s="64"/>
      <c r="IJ81" s="64"/>
      <c r="IK81" s="64"/>
      <c r="IL81" s="64"/>
      <c r="IM81" s="64"/>
      <c r="IN81" s="64"/>
      <c r="IO81" s="64"/>
      <c r="IP81" s="64"/>
      <c r="IQ81" s="64"/>
      <c r="IR81" s="64"/>
      <c r="IS81" s="64"/>
      <c r="IT81" s="64"/>
      <c r="IU81" s="64"/>
      <c r="IV81" s="64"/>
      <c r="IW81" s="64"/>
    </row>
    <row r="82" customFormat="false" ht="12.75" hidden="false" customHeight="false" outlineLevel="0" collapsed="false">
      <c r="A82" s="64"/>
      <c r="B82" s="226"/>
      <c r="C82" s="227" t="e">
        <f aca="false">#REF!/A$28</f>
        <v>#REF!</v>
      </c>
      <c r="D82" s="64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4"/>
      <c r="CU82" s="64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4"/>
      <c r="DZ82" s="64"/>
      <c r="EA82" s="64"/>
      <c r="EB82" s="64"/>
      <c r="EC82" s="64"/>
      <c r="ED82" s="64"/>
      <c r="EE82" s="64"/>
      <c r="EF82" s="64"/>
      <c r="EG82" s="64"/>
      <c r="EH82" s="64"/>
      <c r="EI82" s="64"/>
      <c r="EJ82" s="64"/>
      <c r="EK82" s="64"/>
      <c r="EL82" s="64"/>
      <c r="EM82" s="64"/>
      <c r="EN82" s="64"/>
      <c r="EO82" s="64"/>
      <c r="EP82" s="64"/>
      <c r="EQ82" s="64"/>
      <c r="ER82" s="64"/>
      <c r="ES82" s="64"/>
      <c r="ET82" s="64"/>
      <c r="EU82" s="64"/>
      <c r="EV82" s="64"/>
      <c r="EW82" s="64"/>
      <c r="EX82" s="64"/>
      <c r="EY82" s="64"/>
      <c r="EZ82" s="64"/>
      <c r="FA82" s="64"/>
      <c r="FB82" s="64"/>
      <c r="FC82" s="64"/>
      <c r="FD82" s="64"/>
      <c r="FE82" s="64"/>
      <c r="FF82" s="64"/>
      <c r="FG82" s="64"/>
      <c r="FH82" s="64"/>
      <c r="FI82" s="64"/>
      <c r="FJ82" s="64"/>
      <c r="FK82" s="64"/>
      <c r="FL82" s="64"/>
      <c r="FM82" s="64"/>
      <c r="FN82" s="64"/>
      <c r="FO82" s="64"/>
      <c r="FP82" s="64"/>
      <c r="FQ82" s="64"/>
      <c r="FR82" s="64"/>
      <c r="FS82" s="64"/>
      <c r="FT82" s="64"/>
      <c r="FU82" s="64"/>
      <c r="FV82" s="64"/>
      <c r="FW82" s="64"/>
      <c r="FX82" s="64"/>
      <c r="FY82" s="64"/>
      <c r="FZ82" s="64"/>
      <c r="GA82" s="64"/>
      <c r="GB82" s="64"/>
      <c r="GC82" s="64"/>
      <c r="GD82" s="64"/>
      <c r="GE82" s="64"/>
      <c r="GF82" s="64"/>
      <c r="GG82" s="64"/>
      <c r="GH82" s="64"/>
      <c r="GI82" s="64"/>
      <c r="GJ82" s="64"/>
      <c r="GK82" s="64"/>
      <c r="GL82" s="64"/>
      <c r="GM82" s="64"/>
      <c r="GN82" s="64"/>
      <c r="GO82" s="64"/>
      <c r="GP82" s="64"/>
      <c r="GQ82" s="64"/>
      <c r="GR82" s="64"/>
      <c r="GS82" s="64"/>
      <c r="GT82" s="64"/>
      <c r="GU82" s="64"/>
      <c r="GV82" s="64"/>
      <c r="GW82" s="64"/>
      <c r="GX82" s="64"/>
      <c r="GY82" s="64"/>
      <c r="GZ82" s="64"/>
      <c r="HA82" s="64"/>
      <c r="HB82" s="64"/>
      <c r="HC82" s="64"/>
      <c r="HD82" s="64"/>
      <c r="HE82" s="64"/>
      <c r="HF82" s="64"/>
      <c r="HG82" s="64"/>
      <c r="HH82" s="64"/>
      <c r="HI82" s="64"/>
      <c r="HJ82" s="64"/>
      <c r="HK82" s="64"/>
      <c r="HL82" s="64"/>
      <c r="HM82" s="64"/>
      <c r="HN82" s="64"/>
      <c r="HO82" s="64"/>
      <c r="HP82" s="64"/>
      <c r="HQ82" s="64"/>
      <c r="HR82" s="64"/>
      <c r="HS82" s="64"/>
      <c r="HT82" s="64"/>
      <c r="HU82" s="64"/>
      <c r="HV82" s="64"/>
      <c r="HW82" s="64"/>
      <c r="HX82" s="64"/>
      <c r="HY82" s="64"/>
      <c r="HZ82" s="64"/>
      <c r="IA82" s="64"/>
      <c r="IB82" s="64"/>
      <c r="IC82" s="64"/>
      <c r="ID82" s="64"/>
      <c r="IE82" s="64"/>
      <c r="IF82" s="64"/>
      <c r="IG82" s="64"/>
      <c r="IH82" s="64"/>
      <c r="II82" s="64"/>
      <c r="IJ82" s="64"/>
      <c r="IK82" s="64"/>
      <c r="IL82" s="64"/>
      <c r="IM82" s="64"/>
      <c r="IN82" s="64"/>
      <c r="IO82" s="64"/>
      <c r="IP82" s="64"/>
      <c r="IQ82" s="64"/>
      <c r="IR82" s="64"/>
      <c r="IS82" s="64"/>
      <c r="IT82" s="64"/>
      <c r="IU82" s="64"/>
      <c r="IV82" s="64"/>
      <c r="IW82" s="64"/>
    </row>
    <row r="83" customFormat="false" ht="12.75" hidden="false" customHeight="false" outlineLevel="0" collapsed="false">
      <c r="A83" s="64"/>
      <c r="B83" s="226"/>
      <c r="C83" s="227" t="e">
        <f aca="false">#REF!/A$28</f>
        <v>#REF!</v>
      </c>
      <c r="D83" s="64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4"/>
      <c r="CU83" s="64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4"/>
      <c r="DZ83" s="64"/>
      <c r="EA83" s="64"/>
      <c r="EB83" s="64"/>
      <c r="EC83" s="64"/>
      <c r="ED83" s="64"/>
      <c r="EE83" s="64"/>
      <c r="EF83" s="64"/>
      <c r="EG83" s="64"/>
      <c r="EH83" s="64"/>
      <c r="EI83" s="64"/>
      <c r="EJ83" s="64"/>
      <c r="EK83" s="64"/>
      <c r="EL83" s="64"/>
      <c r="EM83" s="64"/>
      <c r="EN83" s="64"/>
      <c r="EO83" s="64"/>
      <c r="EP83" s="64"/>
      <c r="EQ83" s="64"/>
      <c r="ER83" s="64"/>
      <c r="ES83" s="64"/>
      <c r="ET83" s="64"/>
      <c r="EU83" s="64"/>
      <c r="EV83" s="64"/>
      <c r="EW83" s="64"/>
      <c r="EX83" s="64"/>
      <c r="EY83" s="64"/>
      <c r="EZ83" s="64"/>
      <c r="FA83" s="64"/>
      <c r="FB83" s="64"/>
      <c r="FC83" s="64"/>
      <c r="FD83" s="64"/>
      <c r="FE83" s="64"/>
      <c r="FF83" s="64"/>
      <c r="FG83" s="64"/>
      <c r="FH83" s="64"/>
      <c r="FI83" s="64"/>
      <c r="FJ83" s="64"/>
      <c r="FK83" s="64"/>
      <c r="FL83" s="64"/>
      <c r="FM83" s="64"/>
      <c r="FN83" s="64"/>
      <c r="FO83" s="64"/>
      <c r="FP83" s="64"/>
      <c r="FQ83" s="64"/>
      <c r="FR83" s="64"/>
      <c r="FS83" s="64"/>
      <c r="FT83" s="64"/>
      <c r="FU83" s="64"/>
      <c r="FV83" s="64"/>
      <c r="FW83" s="64"/>
      <c r="FX83" s="64"/>
      <c r="FY83" s="64"/>
      <c r="FZ83" s="64"/>
      <c r="GA83" s="64"/>
      <c r="GB83" s="64"/>
      <c r="GC83" s="64"/>
      <c r="GD83" s="64"/>
      <c r="GE83" s="64"/>
      <c r="GF83" s="64"/>
      <c r="GG83" s="64"/>
      <c r="GH83" s="64"/>
      <c r="GI83" s="64"/>
      <c r="GJ83" s="64"/>
      <c r="GK83" s="64"/>
      <c r="GL83" s="64"/>
      <c r="GM83" s="64"/>
      <c r="GN83" s="64"/>
      <c r="GO83" s="64"/>
      <c r="GP83" s="64"/>
      <c r="GQ83" s="64"/>
      <c r="GR83" s="64"/>
      <c r="GS83" s="64"/>
      <c r="GT83" s="64"/>
      <c r="GU83" s="64"/>
      <c r="GV83" s="64"/>
      <c r="GW83" s="64"/>
      <c r="GX83" s="64"/>
      <c r="GY83" s="64"/>
      <c r="GZ83" s="64"/>
      <c r="HA83" s="64"/>
      <c r="HB83" s="64"/>
      <c r="HC83" s="64"/>
      <c r="HD83" s="64"/>
      <c r="HE83" s="64"/>
      <c r="HF83" s="64"/>
      <c r="HG83" s="64"/>
      <c r="HH83" s="64"/>
      <c r="HI83" s="64"/>
      <c r="HJ83" s="64"/>
      <c r="HK83" s="64"/>
      <c r="HL83" s="64"/>
      <c r="HM83" s="64"/>
      <c r="HN83" s="64"/>
      <c r="HO83" s="64"/>
      <c r="HP83" s="64"/>
      <c r="HQ83" s="64"/>
      <c r="HR83" s="64"/>
      <c r="HS83" s="64"/>
      <c r="HT83" s="64"/>
      <c r="HU83" s="64"/>
      <c r="HV83" s="64"/>
      <c r="HW83" s="64"/>
      <c r="HX83" s="64"/>
      <c r="HY83" s="64"/>
      <c r="HZ83" s="64"/>
      <c r="IA83" s="64"/>
      <c r="IB83" s="64"/>
      <c r="IC83" s="64"/>
      <c r="ID83" s="64"/>
      <c r="IE83" s="64"/>
      <c r="IF83" s="64"/>
      <c r="IG83" s="64"/>
      <c r="IH83" s="64"/>
      <c r="II83" s="64"/>
      <c r="IJ83" s="64"/>
      <c r="IK83" s="64"/>
      <c r="IL83" s="64"/>
      <c r="IM83" s="64"/>
      <c r="IN83" s="64"/>
      <c r="IO83" s="64"/>
      <c r="IP83" s="64"/>
      <c r="IQ83" s="64"/>
      <c r="IR83" s="64"/>
      <c r="IS83" s="64"/>
      <c r="IT83" s="64"/>
      <c r="IU83" s="64"/>
      <c r="IV83" s="64"/>
      <c r="IW83" s="64"/>
    </row>
    <row r="84" customFormat="false" ht="12.75" hidden="false" customHeight="false" outlineLevel="0" collapsed="false">
      <c r="A84" s="64"/>
      <c r="B84" s="226"/>
      <c r="C84" s="227" t="e">
        <f aca="false">#REF!/A$28</f>
        <v>#REF!</v>
      </c>
      <c r="D84" s="64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4"/>
      <c r="CU84" s="64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4"/>
      <c r="DZ84" s="64"/>
      <c r="EA84" s="64"/>
      <c r="EB84" s="64"/>
      <c r="EC84" s="64"/>
      <c r="ED84" s="64"/>
      <c r="EE84" s="64"/>
      <c r="EF84" s="64"/>
      <c r="EG84" s="64"/>
      <c r="EH84" s="64"/>
      <c r="EI84" s="64"/>
      <c r="EJ84" s="64"/>
      <c r="EK84" s="64"/>
      <c r="EL84" s="64"/>
      <c r="EM84" s="64"/>
      <c r="EN84" s="64"/>
      <c r="EO84" s="64"/>
      <c r="EP84" s="64"/>
      <c r="EQ84" s="64"/>
      <c r="ER84" s="64"/>
      <c r="ES84" s="64"/>
      <c r="ET84" s="64"/>
      <c r="EU84" s="64"/>
      <c r="EV84" s="64"/>
      <c r="EW84" s="64"/>
      <c r="EX84" s="64"/>
      <c r="EY84" s="64"/>
      <c r="EZ84" s="64"/>
      <c r="FA84" s="64"/>
      <c r="FB84" s="64"/>
      <c r="FC84" s="64"/>
      <c r="FD84" s="64"/>
      <c r="FE84" s="64"/>
      <c r="FF84" s="64"/>
      <c r="FG84" s="64"/>
      <c r="FH84" s="64"/>
      <c r="FI84" s="64"/>
      <c r="FJ84" s="64"/>
      <c r="FK84" s="64"/>
      <c r="FL84" s="64"/>
      <c r="FM84" s="64"/>
      <c r="FN84" s="64"/>
      <c r="FO84" s="64"/>
      <c r="FP84" s="64"/>
      <c r="FQ84" s="64"/>
      <c r="FR84" s="64"/>
      <c r="FS84" s="64"/>
      <c r="FT84" s="64"/>
      <c r="FU84" s="64"/>
      <c r="FV84" s="64"/>
      <c r="FW84" s="64"/>
      <c r="FX84" s="64"/>
      <c r="FY84" s="64"/>
      <c r="FZ84" s="64"/>
      <c r="GA84" s="64"/>
      <c r="GB84" s="64"/>
      <c r="GC84" s="64"/>
      <c r="GD84" s="64"/>
      <c r="GE84" s="64"/>
      <c r="GF84" s="64"/>
      <c r="GG84" s="64"/>
      <c r="GH84" s="64"/>
      <c r="GI84" s="64"/>
      <c r="GJ84" s="64"/>
      <c r="GK84" s="64"/>
      <c r="GL84" s="64"/>
      <c r="GM84" s="64"/>
      <c r="GN84" s="64"/>
      <c r="GO84" s="64"/>
      <c r="GP84" s="64"/>
      <c r="GQ84" s="64"/>
      <c r="GR84" s="64"/>
      <c r="GS84" s="64"/>
      <c r="GT84" s="64"/>
      <c r="GU84" s="64"/>
      <c r="GV84" s="64"/>
      <c r="GW84" s="64"/>
      <c r="GX84" s="64"/>
      <c r="GY84" s="64"/>
      <c r="GZ84" s="64"/>
      <c r="HA84" s="64"/>
      <c r="HB84" s="64"/>
      <c r="HC84" s="64"/>
      <c r="HD84" s="64"/>
      <c r="HE84" s="64"/>
      <c r="HF84" s="64"/>
      <c r="HG84" s="64"/>
      <c r="HH84" s="64"/>
      <c r="HI84" s="64"/>
      <c r="HJ84" s="64"/>
      <c r="HK84" s="64"/>
      <c r="HL84" s="64"/>
      <c r="HM84" s="64"/>
      <c r="HN84" s="64"/>
      <c r="HO84" s="64"/>
      <c r="HP84" s="64"/>
      <c r="HQ84" s="64"/>
      <c r="HR84" s="64"/>
      <c r="HS84" s="64"/>
      <c r="HT84" s="64"/>
      <c r="HU84" s="64"/>
      <c r="HV84" s="64"/>
      <c r="HW84" s="64"/>
      <c r="HX84" s="64"/>
      <c r="HY84" s="64"/>
      <c r="HZ84" s="64"/>
      <c r="IA84" s="64"/>
      <c r="IB84" s="64"/>
      <c r="IC84" s="64"/>
      <c r="ID84" s="64"/>
      <c r="IE84" s="64"/>
      <c r="IF84" s="64"/>
      <c r="IG84" s="64"/>
      <c r="IH84" s="64"/>
      <c r="II84" s="64"/>
      <c r="IJ84" s="64"/>
      <c r="IK84" s="64"/>
      <c r="IL84" s="64"/>
      <c r="IM84" s="64"/>
      <c r="IN84" s="64"/>
      <c r="IO84" s="64"/>
      <c r="IP84" s="64"/>
      <c r="IQ84" s="64"/>
      <c r="IR84" s="64"/>
      <c r="IS84" s="64"/>
      <c r="IT84" s="64"/>
      <c r="IU84" s="64"/>
      <c r="IV84" s="64"/>
      <c r="IW84" s="64"/>
    </row>
    <row r="85" customFormat="false" ht="12.75" hidden="false" customHeight="false" outlineLevel="0" collapsed="false">
      <c r="A85" s="64"/>
      <c r="B85" s="226"/>
      <c r="C85" s="227" t="e">
        <f aca="false">#REF!/A$28</f>
        <v>#REF!</v>
      </c>
      <c r="D85" s="64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</row>
    <row r="86" customFormat="false" ht="12.75" hidden="false" customHeight="false" outlineLevel="0" collapsed="false">
      <c r="A86" s="64"/>
      <c r="B86" s="226"/>
      <c r="C86" s="227" t="e">
        <f aca="false">#REF!/A$28</f>
        <v>#REF!</v>
      </c>
      <c r="D86" s="64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4"/>
      <c r="CU86" s="64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4"/>
      <c r="DZ86" s="64"/>
      <c r="EA86" s="64"/>
      <c r="EB86" s="64"/>
      <c r="EC86" s="64"/>
      <c r="ED86" s="64"/>
      <c r="EE86" s="64"/>
      <c r="EF86" s="64"/>
      <c r="EG86" s="64"/>
      <c r="EH86" s="64"/>
      <c r="EI86" s="64"/>
      <c r="EJ86" s="64"/>
      <c r="EK86" s="64"/>
      <c r="EL86" s="64"/>
      <c r="EM86" s="64"/>
      <c r="EN86" s="64"/>
      <c r="EO86" s="64"/>
      <c r="EP86" s="64"/>
      <c r="EQ86" s="64"/>
      <c r="ER86" s="64"/>
      <c r="ES86" s="64"/>
      <c r="ET86" s="64"/>
      <c r="EU86" s="64"/>
      <c r="EV86" s="64"/>
      <c r="EW86" s="64"/>
      <c r="EX86" s="64"/>
      <c r="EY86" s="64"/>
      <c r="EZ86" s="64"/>
      <c r="FA86" s="64"/>
      <c r="FB86" s="64"/>
      <c r="FC86" s="64"/>
      <c r="FD86" s="64"/>
      <c r="FE86" s="64"/>
      <c r="FF86" s="64"/>
      <c r="FG86" s="64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  <c r="GE86" s="64"/>
      <c r="GF86" s="64"/>
      <c r="GG86" s="64"/>
      <c r="GH86" s="64"/>
      <c r="GI86" s="64"/>
      <c r="GJ86" s="64"/>
      <c r="GK86" s="64"/>
      <c r="GL86" s="64"/>
      <c r="GM86" s="64"/>
      <c r="GN86" s="64"/>
      <c r="GO86" s="64"/>
      <c r="GP86" s="64"/>
      <c r="GQ86" s="64"/>
      <c r="GR86" s="64"/>
      <c r="GS86" s="64"/>
      <c r="GT86" s="64"/>
      <c r="GU86" s="64"/>
      <c r="GV86" s="64"/>
      <c r="GW86" s="64"/>
      <c r="GX86" s="64"/>
      <c r="GY86" s="64"/>
      <c r="GZ86" s="64"/>
      <c r="HA86" s="64"/>
      <c r="HB86" s="64"/>
      <c r="HC86" s="64"/>
      <c r="HD86" s="64"/>
      <c r="HE86" s="64"/>
      <c r="HF86" s="64"/>
      <c r="HG86" s="64"/>
      <c r="HH86" s="64"/>
      <c r="HI86" s="64"/>
      <c r="HJ86" s="64"/>
      <c r="HK86" s="64"/>
      <c r="HL86" s="64"/>
      <c r="HM86" s="64"/>
      <c r="HN86" s="64"/>
      <c r="HO86" s="64"/>
      <c r="HP86" s="64"/>
      <c r="HQ86" s="64"/>
      <c r="HR86" s="64"/>
      <c r="HS86" s="64"/>
      <c r="HT86" s="64"/>
      <c r="HU86" s="64"/>
      <c r="HV86" s="64"/>
      <c r="HW86" s="64"/>
      <c r="HX86" s="64"/>
      <c r="HY86" s="64"/>
      <c r="HZ86" s="64"/>
      <c r="IA86" s="64"/>
      <c r="IB86" s="64"/>
      <c r="IC86" s="64"/>
      <c r="ID86" s="64"/>
      <c r="IE86" s="64"/>
      <c r="IF86" s="64"/>
      <c r="IG86" s="64"/>
      <c r="IH86" s="64"/>
      <c r="II86" s="64"/>
      <c r="IJ86" s="64"/>
      <c r="IK86" s="64"/>
      <c r="IL86" s="64"/>
      <c r="IM86" s="64"/>
      <c r="IN86" s="64"/>
      <c r="IO86" s="64"/>
      <c r="IP86" s="64"/>
      <c r="IQ86" s="64"/>
      <c r="IR86" s="64"/>
      <c r="IS86" s="64"/>
      <c r="IT86" s="64"/>
      <c r="IU86" s="64"/>
      <c r="IV86" s="64"/>
      <c r="IW86" s="64"/>
    </row>
    <row r="87" customFormat="false" ht="12.75" hidden="false" customHeight="false" outlineLevel="0" collapsed="false">
      <c r="A87" s="64"/>
      <c r="B87" s="226"/>
      <c r="C87" s="227" t="e">
        <f aca="false">#REF!/A$28</f>
        <v>#REF!</v>
      </c>
      <c r="D87" s="64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4"/>
      <c r="CU87" s="64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4"/>
      <c r="DZ87" s="64"/>
      <c r="EA87" s="64"/>
      <c r="EB87" s="64"/>
      <c r="EC87" s="64"/>
      <c r="ED87" s="64"/>
      <c r="EE87" s="64"/>
      <c r="EF87" s="64"/>
      <c r="EG87" s="64"/>
      <c r="EH87" s="64"/>
      <c r="EI87" s="64"/>
      <c r="EJ87" s="64"/>
      <c r="EK87" s="64"/>
      <c r="EL87" s="64"/>
      <c r="EM87" s="64"/>
      <c r="EN87" s="64"/>
      <c r="EO87" s="64"/>
      <c r="EP87" s="64"/>
      <c r="EQ87" s="64"/>
      <c r="ER87" s="64"/>
      <c r="ES87" s="64"/>
      <c r="ET87" s="64"/>
      <c r="EU87" s="64"/>
      <c r="EV87" s="64"/>
      <c r="EW87" s="64"/>
      <c r="EX87" s="64"/>
      <c r="EY87" s="64"/>
      <c r="EZ87" s="64"/>
      <c r="FA87" s="64"/>
      <c r="FB87" s="64"/>
      <c r="FC87" s="64"/>
      <c r="FD87" s="64"/>
      <c r="FE87" s="64"/>
      <c r="FF87" s="64"/>
      <c r="FG87" s="64"/>
      <c r="FH87" s="64"/>
      <c r="FI87" s="64"/>
      <c r="FJ87" s="64"/>
      <c r="FK87" s="64"/>
      <c r="FL87" s="64"/>
      <c r="FM87" s="64"/>
      <c r="FN87" s="64"/>
      <c r="FO87" s="64"/>
      <c r="FP87" s="64"/>
      <c r="FQ87" s="64"/>
      <c r="FR87" s="64"/>
      <c r="FS87" s="64"/>
      <c r="FT87" s="64"/>
      <c r="FU87" s="64"/>
      <c r="FV87" s="64"/>
      <c r="FW87" s="64"/>
      <c r="FX87" s="64"/>
      <c r="FY87" s="64"/>
      <c r="FZ87" s="64"/>
      <c r="GA87" s="64"/>
      <c r="GB87" s="64"/>
      <c r="GC87" s="64"/>
      <c r="GD87" s="64"/>
      <c r="GE87" s="64"/>
      <c r="GF87" s="64"/>
      <c r="GG87" s="64"/>
      <c r="GH87" s="64"/>
      <c r="GI87" s="64"/>
      <c r="GJ87" s="64"/>
      <c r="GK87" s="64"/>
      <c r="GL87" s="64"/>
      <c r="GM87" s="64"/>
      <c r="GN87" s="64"/>
      <c r="GO87" s="64"/>
      <c r="GP87" s="64"/>
      <c r="GQ87" s="64"/>
      <c r="GR87" s="64"/>
      <c r="GS87" s="64"/>
      <c r="GT87" s="64"/>
      <c r="GU87" s="64"/>
      <c r="GV87" s="64"/>
      <c r="GW87" s="64"/>
      <c r="GX87" s="64"/>
      <c r="GY87" s="64"/>
      <c r="GZ87" s="64"/>
      <c r="HA87" s="64"/>
      <c r="HB87" s="64"/>
      <c r="HC87" s="64"/>
      <c r="HD87" s="64"/>
      <c r="HE87" s="64"/>
      <c r="HF87" s="64"/>
      <c r="HG87" s="64"/>
      <c r="HH87" s="64"/>
      <c r="HI87" s="64"/>
      <c r="HJ87" s="64"/>
      <c r="HK87" s="64"/>
      <c r="HL87" s="64"/>
      <c r="HM87" s="64"/>
      <c r="HN87" s="64"/>
      <c r="HO87" s="64"/>
      <c r="HP87" s="64"/>
      <c r="HQ87" s="64"/>
      <c r="HR87" s="64"/>
      <c r="HS87" s="64"/>
      <c r="HT87" s="64"/>
      <c r="HU87" s="64"/>
      <c r="HV87" s="64"/>
      <c r="HW87" s="64"/>
      <c r="HX87" s="64"/>
      <c r="HY87" s="64"/>
      <c r="HZ87" s="64"/>
      <c r="IA87" s="64"/>
      <c r="IB87" s="64"/>
      <c r="IC87" s="64"/>
      <c r="ID87" s="64"/>
      <c r="IE87" s="64"/>
      <c r="IF87" s="64"/>
      <c r="IG87" s="64"/>
      <c r="IH87" s="64"/>
      <c r="II87" s="64"/>
      <c r="IJ87" s="64"/>
      <c r="IK87" s="64"/>
      <c r="IL87" s="64"/>
      <c r="IM87" s="64"/>
      <c r="IN87" s="64"/>
      <c r="IO87" s="64"/>
      <c r="IP87" s="64"/>
      <c r="IQ87" s="64"/>
      <c r="IR87" s="64"/>
      <c r="IS87" s="64"/>
      <c r="IT87" s="64"/>
      <c r="IU87" s="64"/>
      <c r="IV87" s="64"/>
      <c r="IW87" s="64"/>
    </row>
    <row r="88" customFormat="false" ht="12.75" hidden="false" customHeight="false" outlineLevel="0" collapsed="false">
      <c r="A88" s="64"/>
      <c r="C88" s="221"/>
      <c r="D88" s="64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4"/>
      <c r="CU88" s="64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4"/>
      <c r="DZ88" s="64"/>
      <c r="EA88" s="64"/>
      <c r="EB88" s="64"/>
      <c r="EC88" s="64"/>
      <c r="ED88" s="64"/>
      <c r="EE88" s="64"/>
      <c r="EF88" s="64"/>
      <c r="EG88" s="64"/>
      <c r="EH88" s="64"/>
      <c r="EI88" s="64"/>
      <c r="EJ88" s="64"/>
      <c r="EK88" s="64"/>
      <c r="EL88" s="64"/>
      <c r="EM88" s="64"/>
      <c r="EN88" s="64"/>
      <c r="EO88" s="64"/>
      <c r="EP88" s="64"/>
      <c r="EQ88" s="64"/>
      <c r="ER88" s="64"/>
      <c r="ES88" s="64"/>
      <c r="ET88" s="64"/>
      <c r="EU88" s="64"/>
      <c r="EV88" s="64"/>
      <c r="EW88" s="64"/>
      <c r="EX88" s="64"/>
      <c r="EY88" s="64"/>
      <c r="EZ88" s="64"/>
      <c r="FA88" s="64"/>
      <c r="FB88" s="64"/>
      <c r="FC88" s="64"/>
      <c r="FD88" s="64"/>
      <c r="FE88" s="64"/>
      <c r="FF88" s="64"/>
      <c r="FG88" s="64"/>
      <c r="FH88" s="64"/>
      <c r="FI88" s="64"/>
      <c r="FJ88" s="64"/>
      <c r="FK88" s="64"/>
      <c r="FL88" s="64"/>
      <c r="FM88" s="64"/>
      <c r="FN88" s="64"/>
      <c r="FO88" s="64"/>
      <c r="FP88" s="64"/>
      <c r="FQ88" s="64"/>
      <c r="FR88" s="64"/>
      <c r="FS88" s="64"/>
      <c r="FT88" s="64"/>
      <c r="FU88" s="64"/>
      <c r="FV88" s="64"/>
      <c r="FW88" s="64"/>
      <c r="FX88" s="64"/>
      <c r="FY88" s="64"/>
      <c r="FZ88" s="64"/>
      <c r="GA88" s="64"/>
      <c r="GB88" s="64"/>
      <c r="GC88" s="64"/>
      <c r="GD88" s="64"/>
      <c r="GE88" s="64"/>
      <c r="GF88" s="64"/>
      <c r="GG88" s="64"/>
      <c r="GH88" s="64"/>
      <c r="GI88" s="64"/>
      <c r="GJ88" s="64"/>
      <c r="GK88" s="64"/>
      <c r="GL88" s="64"/>
      <c r="GM88" s="64"/>
      <c r="GN88" s="64"/>
      <c r="GO88" s="64"/>
      <c r="GP88" s="64"/>
      <c r="GQ88" s="64"/>
      <c r="GR88" s="64"/>
      <c r="GS88" s="64"/>
      <c r="GT88" s="64"/>
      <c r="GU88" s="64"/>
      <c r="GV88" s="64"/>
      <c r="GW88" s="64"/>
      <c r="GX88" s="64"/>
      <c r="GY88" s="64"/>
      <c r="GZ88" s="64"/>
      <c r="HA88" s="64"/>
      <c r="HB88" s="64"/>
      <c r="HC88" s="64"/>
      <c r="HD88" s="64"/>
      <c r="HE88" s="64"/>
      <c r="HF88" s="64"/>
      <c r="HG88" s="64"/>
      <c r="HH88" s="64"/>
      <c r="HI88" s="64"/>
      <c r="HJ88" s="64"/>
      <c r="HK88" s="64"/>
      <c r="HL88" s="64"/>
      <c r="HM88" s="64"/>
      <c r="HN88" s="64"/>
      <c r="HO88" s="64"/>
      <c r="HP88" s="64"/>
      <c r="HQ88" s="64"/>
      <c r="HR88" s="64"/>
      <c r="HS88" s="64"/>
      <c r="HT88" s="64"/>
      <c r="HU88" s="64"/>
      <c r="HV88" s="64"/>
      <c r="HW88" s="64"/>
      <c r="HX88" s="64"/>
      <c r="HY88" s="64"/>
      <c r="HZ88" s="64"/>
      <c r="IA88" s="64"/>
      <c r="IB88" s="64"/>
      <c r="IC88" s="64"/>
      <c r="ID88" s="64"/>
      <c r="IE88" s="64"/>
      <c r="IF88" s="64"/>
      <c r="IG88" s="64"/>
      <c r="IH88" s="64"/>
      <c r="II88" s="64"/>
      <c r="IJ88" s="64"/>
      <c r="IK88" s="64"/>
      <c r="IL88" s="64"/>
      <c r="IM88" s="64"/>
      <c r="IN88" s="64"/>
      <c r="IO88" s="64"/>
      <c r="IP88" s="64"/>
      <c r="IQ88" s="64"/>
      <c r="IR88" s="64"/>
      <c r="IS88" s="64"/>
      <c r="IT88" s="64"/>
      <c r="IU88" s="64"/>
      <c r="IV88" s="64"/>
      <c r="IW88" s="64"/>
    </row>
    <row r="89" customFormat="false" ht="12.75" hidden="false" customHeight="false" outlineLevel="0" collapsed="false">
      <c r="A89" s="64"/>
      <c r="C89" s="221"/>
      <c r="D89" s="64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4"/>
      <c r="CU89" s="64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4"/>
      <c r="DZ89" s="64"/>
      <c r="EA89" s="64"/>
      <c r="EB89" s="64"/>
      <c r="EC89" s="64"/>
      <c r="ED89" s="64"/>
      <c r="EE89" s="64"/>
      <c r="EF89" s="64"/>
      <c r="EG89" s="64"/>
      <c r="EH89" s="64"/>
      <c r="EI89" s="64"/>
      <c r="EJ89" s="64"/>
      <c r="EK89" s="64"/>
      <c r="EL89" s="64"/>
      <c r="EM89" s="64"/>
      <c r="EN89" s="64"/>
      <c r="EO89" s="64"/>
      <c r="EP89" s="64"/>
      <c r="EQ89" s="64"/>
      <c r="ER89" s="64"/>
      <c r="ES89" s="64"/>
      <c r="ET89" s="64"/>
      <c r="EU89" s="64"/>
      <c r="EV89" s="64"/>
      <c r="EW89" s="64"/>
      <c r="EX89" s="64"/>
      <c r="EY89" s="64"/>
      <c r="EZ89" s="64"/>
      <c r="FA89" s="64"/>
      <c r="FB89" s="64"/>
      <c r="FC89" s="64"/>
      <c r="FD89" s="64"/>
      <c r="FE89" s="64"/>
      <c r="FF89" s="64"/>
      <c r="FG89" s="64"/>
      <c r="FH89" s="64"/>
      <c r="FI89" s="64"/>
      <c r="FJ89" s="64"/>
      <c r="FK89" s="64"/>
      <c r="FL89" s="64"/>
      <c r="FM89" s="64"/>
      <c r="FN89" s="64"/>
      <c r="FO89" s="64"/>
      <c r="FP89" s="64"/>
      <c r="FQ89" s="64"/>
      <c r="FR89" s="64"/>
      <c r="FS89" s="64"/>
      <c r="FT89" s="64"/>
      <c r="FU89" s="64"/>
      <c r="FV89" s="64"/>
      <c r="FW89" s="64"/>
      <c r="FX89" s="64"/>
      <c r="FY89" s="64"/>
      <c r="FZ89" s="64"/>
      <c r="GA89" s="64"/>
      <c r="GB89" s="64"/>
      <c r="GC89" s="64"/>
      <c r="GD89" s="64"/>
      <c r="GE89" s="64"/>
      <c r="GF89" s="64"/>
      <c r="GG89" s="64"/>
      <c r="GH89" s="64"/>
      <c r="GI89" s="64"/>
      <c r="GJ89" s="64"/>
      <c r="GK89" s="64"/>
      <c r="GL89" s="64"/>
      <c r="GM89" s="64"/>
      <c r="GN89" s="64"/>
      <c r="GO89" s="64"/>
      <c r="GP89" s="64"/>
      <c r="GQ89" s="64"/>
      <c r="GR89" s="64"/>
      <c r="GS89" s="64"/>
      <c r="GT89" s="64"/>
      <c r="GU89" s="64"/>
      <c r="GV89" s="64"/>
      <c r="GW89" s="64"/>
      <c r="GX89" s="64"/>
      <c r="GY89" s="64"/>
      <c r="GZ89" s="64"/>
      <c r="HA89" s="64"/>
      <c r="HB89" s="64"/>
      <c r="HC89" s="64"/>
      <c r="HD89" s="64"/>
      <c r="HE89" s="64"/>
      <c r="HF89" s="64"/>
      <c r="HG89" s="64"/>
      <c r="HH89" s="64"/>
      <c r="HI89" s="64"/>
      <c r="HJ89" s="64"/>
      <c r="HK89" s="64"/>
      <c r="HL89" s="64"/>
      <c r="HM89" s="64"/>
      <c r="HN89" s="64"/>
      <c r="HO89" s="64"/>
      <c r="HP89" s="64"/>
      <c r="HQ89" s="64"/>
      <c r="HR89" s="64"/>
      <c r="HS89" s="64"/>
      <c r="HT89" s="64"/>
      <c r="HU89" s="64"/>
      <c r="HV89" s="64"/>
      <c r="HW89" s="64"/>
      <c r="HX89" s="64"/>
      <c r="HY89" s="64"/>
      <c r="HZ89" s="64"/>
      <c r="IA89" s="64"/>
      <c r="IB89" s="64"/>
      <c r="IC89" s="64"/>
      <c r="ID89" s="64"/>
      <c r="IE89" s="64"/>
      <c r="IF89" s="64"/>
      <c r="IG89" s="64"/>
      <c r="IH89" s="64"/>
      <c r="II89" s="64"/>
      <c r="IJ89" s="64"/>
      <c r="IK89" s="64"/>
      <c r="IL89" s="64"/>
      <c r="IM89" s="64"/>
      <c r="IN89" s="64"/>
      <c r="IO89" s="64"/>
      <c r="IP89" s="64"/>
      <c r="IQ89" s="64"/>
      <c r="IR89" s="64"/>
      <c r="IS89" s="64"/>
      <c r="IT89" s="64"/>
      <c r="IU89" s="64"/>
      <c r="IV89" s="64"/>
      <c r="IW89" s="64"/>
    </row>
    <row r="90" customFormat="false" ht="12.75" hidden="false" customHeight="false" outlineLevel="0" collapsed="false">
      <c r="A90" s="64"/>
      <c r="C90" s="221"/>
      <c r="D90" s="64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4"/>
      <c r="CU90" s="64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4"/>
      <c r="DZ90" s="64"/>
      <c r="EA90" s="64"/>
      <c r="EB90" s="64"/>
      <c r="EC90" s="64"/>
      <c r="ED90" s="64"/>
      <c r="EE90" s="64"/>
      <c r="EF90" s="64"/>
      <c r="EG90" s="64"/>
      <c r="EH90" s="64"/>
      <c r="EI90" s="64"/>
      <c r="EJ90" s="64"/>
      <c r="EK90" s="64"/>
      <c r="EL90" s="64"/>
      <c r="EM90" s="64"/>
      <c r="EN90" s="64"/>
      <c r="EO90" s="64"/>
      <c r="EP90" s="64"/>
      <c r="EQ90" s="64"/>
      <c r="ER90" s="64"/>
      <c r="ES90" s="64"/>
      <c r="ET90" s="64"/>
      <c r="EU90" s="64"/>
      <c r="EV90" s="64"/>
      <c r="EW90" s="64"/>
      <c r="EX90" s="64"/>
      <c r="EY90" s="64"/>
      <c r="EZ90" s="64"/>
      <c r="FA90" s="64"/>
      <c r="FB90" s="64"/>
      <c r="FC90" s="64"/>
      <c r="FD90" s="64"/>
      <c r="FE90" s="64"/>
      <c r="FF90" s="64"/>
      <c r="FG90" s="64"/>
      <c r="FH90" s="64"/>
      <c r="FI90" s="64"/>
      <c r="FJ90" s="64"/>
      <c r="FK90" s="64"/>
      <c r="FL90" s="64"/>
      <c r="FM90" s="64"/>
      <c r="FN90" s="64"/>
      <c r="FO90" s="64"/>
      <c r="FP90" s="64"/>
      <c r="FQ90" s="64"/>
      <c r="FR90" s="64"/>
      <c r="FS90" s="64"/>
      <c r="FT90" s="64"/>
      <c r="FU90" s="64"/>
      <c r="FV90" s="64"/>
      <c r="FW90" s="64"/>
      <c r="FX90" s="64"/>
      <c r="FY90" s="64"/>
      <c r="FZ90" s="64"/>
      <c r="GA90" s="64"/>
      <c r="GB90" s="64"/>
      <c r="GC90" s="64"/>
      <c r="GD90" s="64"/>
      <c r="GE90" s="64"/>
      <c r="GF90" s="64"/>
      <c r="GG90" s="64"/>
      <c r="GH90" s="64"/>
      <c r="GI90" s="64"/>
      <c r="GJ90" s="64"/>
      <c r="GK90" s="64"/>
      <c r="GL90" s="64"/>
      <c r="GM90" s="64"/>
      <c r="GN90" s="64"/>
      <c r="GO90" s="64"/>
      <c r="GP90" s="64"/>
      <c r="GQ90" s="64"/>
      <c r="GR90" s="64"/>
      <c r="GS90" s="64"/>
      <c r="GT90" s="64"/>
      <c r="GU90" s="64"/>
      <c r="GV90" s="64"/>
      <c r="GW90" s="64"/>
      <c r="GX90" s="64"/>
      <c r="GY90" s="64"/>
      <c r="GZ90" s="64"/>
      <c r="HA90" s="64"/>
      <c r="HB90" s="64"/>
      <c r="HC90" s="64"/>
      <c r="HD90" s="64"/>
      <c r="HE90" s="64"/>
      <c r="HF90" s="64"/>
      <c r="HG90" s="64"/>
      <c r="HH90" s="64"/>
      <c r="HI90" s="64"/>
      <c r="HJ90" s="64"/>
      <c r="HK90" s="64"/>
      <c r="HL90" s="64"/>
      <c r="HM90" s="64"/>
      <c r="HN90" s="64"/>
      <c r="HO90" s="64"/>
      <c r="HP90" s="64"/>
      <c r="HQ90" s="64"/>
      <c r="HR90" s="64"/>
      <c r="HS90" s="64"/>
      <c r="HT90" s="64"/>
      <c r="HU90" s="64"/>
      <c r="HV90" s="64"/>
      <c r="HW90" s="64"/>
      <c r="HX90" s="64"/>
      <c r="HY90" s="64"/>
      <c r="HZ90" s="64"/>
      <c r="IA90" s="64"/>
      <c r="IB90" s="64"/>
      <c r="IC90" s="64"/>
      <c r="ID90" s="64"/>
      <c r="IE90" s="64"/>
      <c r="IF90" s="64"/>
      <c r="IG90" s="64"/>
      <c r="IH90" s="64"/>
      <c r="II90" s="64"/>
      <c r="IJ90" s="64"/>
      <c r="IK90" s="64"/>
      <c r="IL90" s="64"/>
      <c r="IM90" s="64"/>
      <c r="IN90" s="64"/>
      <c r="IO90" s="64"/>
      <c r="IP90" s="64"/>
      <c r="IQ90" s="64"/>
      <c r="IR90" s="64"/>
      <c r="IS90" s="64"/>
      <c r="IT90" s="64"/>
      <c r="IU90" s="64"/>
      <c r="IV90" s="64"/>
      <c r="IW90" s="64"/>
    </row>
    <row r="91" customFormat="false" ht="12.75" hidden="false" customHeight="false" outlineLevel="0" collapsed="false">
      <c r="A91" s="64"/>
      <c r="B91" s="224" t="s">
        <v>114</v>
      </c>
      <c r="C91" s="225" t="s">
        <v>116</v>
      </c>
      <c r="D91" s="64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4"/>
      <c r="DZ91" s="64"/>
      <c r="EA91" s="64"/>
      <c r="EB91" s="64"/>
      <c r="EC91" s="64"/>
      <c r="ED91" s="64"/>
      <c r="EE91" s="64"/>
      <c r="EF91" s="64"/>
      <c r="EG91" s="64"/>
      <c r="EH91" s="64"/>
      <c r="EI91" s="64"/>
      <c r="EJ91" s="64"/>
      <c r="EK91" s="64"/>
      <c r="EL91" s="64"/>
      <c r="EM91" s="64"/>
      <c r="EN91" s="64"/>
      <c r="EO91" s="64"/>
      <c r="EP91" s="64"/>
      <c r="EQ91" s="64"/>
      <c r="ER91" s="64"/>
      <c r="ES91" s="64"/>
      <c r="ET91" s="64"/>
      <c r="EU91" s="64"/>
      <c r="EV91" s="64"/>
      <c r="EW91" s="64"/>
      <c r="EX91" s="64"/>
      <c r="EY91" s="64"/>
      <c r="EZ91" s="64"/>
      <c r="FA91" s="64"/>
      <c r="FB91" s="64"/>
      <c r="FC91" s="64"/>
      <c r="FD91" s="64"/>
      <c r="FE91" s="64"/>
      <c r="FF91" s="64"/>
      <c r="FG91" s="64"/>
      <c r="FH91" s="64"/>
      <c r="FI91" s="64"/>
      <c r="FJ91" s="64"/>
      <c r="FK91" s="64"/>
      <c r="FL91" s="64"/>
      <c r="FM91" s="64"/>
      <c r="FN91" s="64"/>
      <c r="FO91" s="64"/>
      <c r="FP91" s="64"/>
      <c r="FQ91" s="64"/>
      <c r="FR91" s="64"/>
      <c r="FS91" s="64"/>
      <c r="FT91" s="64"/>
      <c r="FU91" s="64"/>
      <c r="FV91" s="64"/>
      <c r="FW91" s="64"/>
      <c r="FX91" s="64"/>
      <c r="FY91" s="64"/>
      <c r="FZ91" s="64"/>
      <c r="GA91" s="64"/>
      <c r="GB91" s="64"/>
      <c r="GC91" s="64"/>
      <c r="GD91" s="64"/>
      <c r="GE91" s="64"/>
      <c r="GF91" s="64"/>
      <c r="GG91" s="64"/>
      <c r="GH91" s="64"/>
      <c r="GI91" s="64"/>
      <c r="GJ91" s="64"/>
      <c r="GK91" s="64"/>
      <c r="GL91" s="64"/>
      <c r="GM91" s="64"/>
      <c r="GN91" s="64"/>
      <c r="GO91" s="64"/>
      <c r="GP91" s="64"/>
      <c r="GQ91" s="64"/>
      <c r="GR91" s="64"/>
      <c r="GS91" s="64"/>
      <c r="GT91" s="64"/>
      <c r="GU91" s="64"/>
      <c r="GV91" s="64"/>
      <c r="GW91" s="64"/>
      <c r="GX91" s="64"/>
      <c r="GY91" s="64"/>
      <c r="GZ91" s="64"/>
      <c r="HA91" s="64"/>
      <c r="HB91" s="64"/>
      <c r="HC91" s="64"/>
      <c r="HD91" s="64"/>
      <c r="HE91" s="64"/>
      <c r="HF91" s="64"/>
      <c r="HG91" s="64"/>
      <c r="HH91" s="64"/>
      <c r="HI91" s="64"/>
      <c r="HJ91" s="64"/>
      <c r="HK91" s="64"/>
      <c r="HL91" s="64"/>
      <c r="HM91" s="64"/>
      <c r="HN91" s="64"/>
      <c r="HO91" s="64"/>
      <c r="HP91" s="64"/>
      <c r="HQ91" s="64"/>
      <c r="HR91" s="64"/>
      <c r="HS91" s="64"/>
      <c r="HT91" s="64"/>
      <c r="HU91" s="64"/>
      <c r="HV91" s="64"/>
      <c r="HW91" s="64"/>
      <c r="HX91" s="64"/>
      <c r="HY91" s="64"/>
      <c r="HZ91" s="64"/>
      <c r="IA91" s="64"/>
      <c r="IB91" s="64"/>
      <c r="IC91" s="64"/>
      <c r="ID91" s="64"/>
      <c r="IE91" s="64"/>
      <c r="IF91" s="64"/>
      <c r="IG91" s="64"/>
      <c r="IH91" s="64"/>
      <c r="II91" s="64"/>
      <c r="IJ91" s="64"/>
      <c r="IK91" s="64"/>
      <c r="IL91" s="64"/>
      <c r="IM91" s="64"/>
      <c r="IN91" s="64"/>
      <c r="IO91" s="64"/>
      <c r="IP91" s="64"/>
      <c r="IQ91" s="64"/>
      <c r="IR91" s="64"/>
      <c r="IS91" s="64"/>
      <c r="IT91" s="64"/>
      <c r="IU91" s="64"/>
      <c r="IV91" s="64"/>
      <c r="IW91" s="64"/>
    </row>
    <row r="92" customFormat="false" ht="12.75" hidden="false" customHeight="false" outlineLevel="0" collapsed="false">
      <c r="A92" s="64"/>
      <c r="B92" s="64" t="n">
        <v>2000</v>
      </c>
      <c r="C92" s="221" t="n">
        <v>0.0153846153846154</v>
      </c>
      <c r="D92" s="64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4"/>
      <c r="DZ92" s="64"/>
      <c r="EA92" s="64"/>
      <c r="EB92" s="64"/>
      <c r="EC92" s="64"/>
      <c r="ED92" s="64"/>
      <c r="EE92" s="64"/>
      <c r="EF92" s="64"/>
      <c r="EG92" s="64"/>
      <c r="EH92" s="64"/>
      <c r="EI92" s="64"/>
      <c r="EJ92" s="64"/>
      <c r="EK92" s="64"/>
      <c r="EL92" s="64"/>
      <c r="EM92" s="64"/>
      <c r="EN92" s="64"/>
      <c r="EO92" s="64"/>
      <c r="EP92" s="64"/>
      <c r="EQ92" s="64"/>
      <c r="ER92" s="64"/>
      <c r="ES92" s="64"/>
      <c r="ET92" s="64"/>
      <c r="EU92" s="64"/>
      <c r="EV92" s="64"/>
      <c r="EW92" s="64"/>
      <c r="EX92" s="64"/>
      <c r="EY92" s="64"/>
      <c r="EZ92" s="64"/>
      <c r="FA92" s="64"/>
      <c r="FB92" s="64"/>
      <c r="FC92" s="64"/>
      <c r="FD92" s="64"/>
      <c r="FE92" s="64"/>
      <c r="FF92" s="64"/>
      <c r="FG92" s="64"/>
      <c r="FH92" s="64"/>
      <c r="FI92" s="64"/>
      <c r="FJ92" s="64"/>
      <c r="FK92" s="64"/>
      <c r="FL92" s="64"/>
      <c r="FM92" s="64"/>
      <c r="FN92" s="64"/>
      <c r="FO92" s="64"/>
      <c r="FP92" s="64"/>
      <c r="FQ92" s="64"/>
      <c r="FR92" s="64"/>
      <c r="FS92" s="64"/>
      <c r="FT92" s="64"/>
      <c r="FU92" s="64"/>
      <c r="FV92" s="64"/>
      <c r="FW92" s="64"/>
      <c r="FX92" s="64"/>
      <c r="FY92" s="64"/>
      <c r="FZ92" s="64"/>
      <c r="GA92" s="64"/>
      <c r="GB92" s="64"/>
      <c r="GC92" s="64"/>
      <c r="GD92" s="64"/>
      <c r="GE92" s="64"/>
      <c r="GF92" s="64"/>
      <c r="GG92" s="64"/>
      <c r="GH92" s="64"/>
      <c r="GI92" s="64"/>
      <c r="GJ92" s="64"/>
      <c r="GK92" s="64"/>
      <c r="GL92" s="64"/>
      <c r="GM92" s="64"/>
      <c r="GN92" s="64"/>
      <c r="GO92" s="64"/>
      <c r="GP92" s="64"/>
      <c r="GQ92" s="64"/>
      <c r="GR92" s="64"/>
      <c r="GS92" s="64"/>
      <c r="GT92" s="64"/>
      <c r="GU92" s="64"/>
      <c r="GV92" s="64"/>
      <c r="GW92" s="64"/>
      <c r="GX92" s="64"/>
      <c r="GY92" s="64"/>
      <c r="GZ92" s="64"/>
      <c r="HA92" s="64"/>
      <c r="HB92" s="64"/>
      <c r="HC92" s="64"/>
      <c r="HD92" s="64"/>
      <c r="HE92" s="64"/>
      <c r="HF92" s="64"/>
      <c r="HG92" s="64"/>
      <c r="HH92" s="64"/>
      <c r="HI92" s="64"/>
      <c r="HJ92" s="64"/>
      <c r="HK92" s="64"/>
      <c r="HL92" s="64"/>
      <c r="HM92" s="64"/>
      <c r="HN92" s="64"/>
      <c r="HO92" s="64"/>
      <c r="HP92" s="64"/>
      <c r="HQ92" s="64"/>
      <c r="HR92" s="64"/>
      <c r="HS92" s="64"/>
      <c r="HT92" s="64"/>
      <c r="HU92" s="64"/>
      <c r="HV92" s="64"/>
      <c r="HW92" s="64"/>
      <c r="HX92" s="64"/>
      <c r="HY92" s="64"/>
      <c r="HZ92" s="64"/>
      <c r="IA92" s="64"/>
      <c r="IB92" s="64"/>
      <c r="IC92" s="64"/>
      <c r="ID92" s="64"/>
      <c r="IE92" s="64"/>
      <c r="IF92" s="64"/>
      <c r="IG92" s="64"/>
      <c r="IH92" s="64"/>
      <c r="II92" s="64"/>
      <c r="IJ92" s="64"/>
      <c r="IK92" s="64"/>
      <c r="IL92" s="64"/>
      <c r="IM92" s="64"/>
      <c r="IN92" s="64"/>
      <c r="IO92" s="64"/>
      <c r="IP92" s="64"/>
      <c r="IQ92" s="64"/>
      <c r="IR92" s="64"/>
      <c r="IS92" s="64"/>
      <c r="IT92" s="64"/>
      <c r="IU92" s="64"/>
      <c r="IV92" s="64"/>
      <c r="IW92" s="64"/>
    </row>
    <row r="93" customFormat="false" ht="12.75" hidden="false" customHeight="false" outlineLevel="0" collapsed="false">
      <c r="A93" s="64"/>
      <c r="B93" s="64" t="n">
        <v>2001</v>
      </c>
      <c r="C93" s="221" t="n">
        <v>0.0184615384615385</v>
      </c>
      <c r="D93" s="64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4"/>
      <c r="DZ93" s="64"/>
      <c r="EA93" s="64"/>
      <c r="EB93" s="64"/>
      <c r="EC93" s="64"/>
      <c r="ED93" s="64"/>
      <c r="EE93" s="64"/>
      <c r="EF93" s="64"/>
      <c r="EG93" s="64"/>
      <c r="EH93" s="64"/>
      <c r="EI93" s="64"/>
      <c r="EJ93" s="64"/>
      <c r="EK93" s="64"/>
      <c r="EL93" s="64"/>
      <c r="EM93" s="64"/>
      <c r="EN93" s="64"/>
      <c r="EO93" s="64"/>
      <c r="EP93" s="64"/>
      <c r="EQ93" s="64"/>
      <c r="ER93" s="64"/>
      <c r="ES93" s="64"/>
      <c r="ET93" s="64"/>
      <c r="EU93" s="64"/>
      <c r="EV93" s="64"/>
      <c r="EW93" s="64"/>
      <c r="EX93" s="64"/>
      <c r="EY93" s="64"/>
      <c r="EZ93" s="64"/>
      <c r="FA93" s="64"/>
      <c r="FB93" s="64"/>
      <c r="FC93" s="64"/>
      <c r="FD93" s="64"/>
      <c r="FE93" s="64"/>
      <c r="FF93" s="64"/>
      <c r="FG93" s="64"/>
      <c r="FH93" s="64"/>
      <c r="FI93" s="64"/>
      <c r="FJ93" s="64"/>
      <c r="FK93" s="64"/>
      <c r="FL93" s="64"/>
      <c r="FM93" s="64"/>
      <c r="FN93" s="64"/>
      <c r="FO93" s="64"/>
      <c r="FP93" s="64"/>
      <c r="FQ93" s="64"/>
      <c r="FR93" s="64"/>
      <c r="FS93" s="64"/>
      <c r="FT93" s="64"/>
      <c r="FU93" s="64"/>
      <c r="FV93" s="64"/>
      <c r="FW93" s="64"/>
      <c r="FX93" s="64"/>
      <c r="FY93" s="64"/>
      <c r="FZ93" s="64"/>
      <c r="GA93" s="64"/>
      <c r="GB93" s="64"/>
      <c r="GC93" s="64"/>
      <c r="GD93" s="64"/>
      <c r="GE93" s="64"/>
      <c r="GF93" s="64"/>
      <c r="GG93" s="64"/>
      <c r="GH93" s="64"/>
      <c r="GI93" s="64"/>
      <c r="GJ93" s="64"/>
      <c r="GK93" s="64"/>
      <c r="GL93" s="64"/>
      <c r="GM93" s="64"/>
      <c r="GN93" s="64"/>
      <c r="GO93" s="64"/>
      <c r="GP93" s="64"/>
      <c r="GQ93" s="64"/>
      <c r="GR93" s="64"/>
      <c r="GS93" s="64"/>
      <c r="GT93" s="64"/>
      <c r="GU93" s="64"/>
      <c r="GV93" s="64"/>
      <c r="GW93" s="64"/>
      <c r="GX93" s="64"/>
      <c r="GY93" s="64"/>
      <c r="GZ93" s="64"/>
      <c r="HA93" s="64"/>
      <c r="HB93" s="64"/>
      <c r="HC93" s="64"/>
      <c r="HD93" s="64"/>
      <c r="HE93" s="64"/>
      <c r="HF93" s="64"/>
      <c r="HG93" s="64"/>
      <c r="HH93" s="64"/>
      <c r="HI93" s="64"/>
      <c r="HJ93" s="64"/>
      <c r="HK93" s="64"/>
      <c r="HL93" s="64"/>
      <c r="HM93" s="64"/>
      <c r="HN93" s="64"/>
      <c r="HO93" s="64"/>
      <c r="HP93" s="64"/>
      <c r="HQ93" s="64"/>
      <c r="HR93" s="64"/>
      <c r="HS93" s="64"/>
      <c r="HT93" s="64"/>
      <c r="HU93" s="64"/>
      <c r="HV93" s="64"/>
      <c r="HW93" s="64"/>
      <c r="HX93" s="64"/>
      <c r="HY93" s="64"/>
      <c r="HZ93" s="64"/>
      <c r="IA93" s="64"/>
      <c r="IB93" s="64"/>
      <c r="IC93" s="64"/>
      <c r="ID93" s="64"/>
      <c r="IE93" s="64"/>
      <c r="IF93" s="64"/>
      <c r="IG93" s="64"/>
      <c r="IH93" s="64"/>
      <c r="II93" s="64"/>
      <c r="IJ93" s="64"/>
      <c r="IK93" s="64"/>
      <c r="IL93" s="64"/>
      <c r="IM93" s="64"/>
      <c r="IN93" s="64"/>
      <c r="IO93" s="64"/>
      <c r="IP93" s="64"/>
      <c r="IQ93" s="64"/>
      <c r="IR93" s="64"/>
      <c r="IS93" s="64"/>
      <c r="IT93" s="64"/>
      <c r="IU93" s="64"/>
      <c r="IV93" s="64"/>
      <c r="IW93" s="64"/>
    </row>
    <row r="94" customFormat="false" ht="12.75" hidden="false" customHeight="false" outlineLevel="0" collapsed="false">
      <c r="A94" s="64"/>
      <c r="B94" s="64" t="n">
        <v>2002</v>
      </c>
      <c r="C94" s="221" t="n">
        <v>0.0307692307692308</v>
      </c>
      <c r="D94" s="64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  <c r="CI94" s="64"/>
      <c r="CJ94" s="64"/>
      <c r="CK94" s="64"/>
      <c r="CL94" s="64"/>
      <c r="CM94" s="64"/>
      <c r="CN94" s="64"/>
      <c r="CO94" s="64"/>
      <c r="CP94" s="64"/>
      <c r="CQ94" s="64"/>
      <c r="CR94" s="64"/>
      <c r="CS94" s="64"/>
      <c r="CT94" s="64"/>
      <c r="CU94" s="64"/>
      <c r="CV94" s="64"/>
      <c r="CW94" s="64"/>
      <c r="CX94" s="64"/>
      <c r="CY94" s="64"/>
      <c r="CZ94" s="64"/>
      <c r="DA94" s="64"/>
      <c r="DB94" s="64"/>
      <c r="DC94" s="64"/>
      <c r="DD94" s="64"/>
      <c r="DE94" s="64"/>
      <c r="DF94" s="64"/>
      <c r="DG94" s="64"/>
      <c r="DH94" s="64"/>
      <c r="DI94" s="64"/>
      <c r="DJ94" s="64"/>
      <c r="DK94" s="64"/>
      <c r="DL94" s="64"/>
      <c r="DM94" s="64"/>
      <c r="DN94" s="64"/>
      <c r="DO94" s="64"/>
      <c r="DP94" s="64"/>
      <c r="DQ94" s="64"/>
      <c r="DR94" s="64"/>
      <c r="DS94" s="64"/>
      <c r="DT94" s="64"/>
      <c r="DU94" s="64"/>
      <c r="DV94" s="64"/>
      <c r="DW94" s="64"/>
      <c r="DX94" s="64"/>
      <c r="DY94" s="64"/>
      <c r="DZ94" s="64"/>
      <c r="EA94" s="64"/>
      <c r="EB94" s="64"/>
      <c r="EC94" s="64"/>
      <c r="ED94" s="64"/>
      <c r="EE94" s="64"/>
      <c r="EF94" s="64"/>
      <c r="EG94" s="64"/>
      <c r="EH94" s="64"/>
      <c r="EI94" s="64"/>
      <c r="EJ94" s="64"/>
      <c r="EK94" s="64"/>
      <c r="EL94" s="64"/>
      <c r="EM94" s="64"/>
      <c r="EN94" s="64"/>
      <c r="EO94" s="64"/>
      <c r="EP94" s="64"/>
      <c r="EQ94" s="64"/>
      <c r="ER94" s="64"/>
      <c r="ES94" s="64"/>
      <c r="ET94" s="64"/>
      <c r="EU94" s="64"/>
      <c r="EV94" s="64"/>
      <c r="EW94" s="64"/>
      <c r="EX94" s="64"/>
      <c r="EY94" s="64"/>
      <c r="EZ94" s="64"/>
      <c r="FA94" s="64"/>
      <c r="FB94" s="64"/>
      <c r="FC94" s="64"/>
      <c r="FD94" s="64"/>
      <c r="FE94" s="64"/>
      <c r="FF94" s="64"/>
      <c r="FG94" s="64"/>
      <c r="FH94" s="64"/>
      <c r="FI94" s="64"/>
      <c r="FJ94" s="64"/>
      <c r="FK94" s="64"/>
      <c r="FL94" s="64"/>
      <c r="FM94" s="64"/>
      <c r="FN94" s="64"/>
      <c r="FO94" s="64"/>
      <c r="FP94" s="64"/>
      <c r="FQ94" s="64"/>
      <c r="FR94" s="64"/>
      <c r="FS94" s="64"/>
      <c r="FT94" s="64"/>
      <c r="FU94" s="64"/>
      <c r="FV94" s="64"/>
      <c r="FW94" s="64"/>
      <c r="FX94" s="64"/>
      <c r="FY94" s="64"/>
      <c r="FZ94" s="64"/>
      <c r="GA94" s="64"/>
      <c r="GB94" s="64"/>
      <c r="GC94" s="64"/>
      <c r="GD94" s="64"/>
      <c r="GE94" s="64"/>
      <c r="GF94" s="64"/>
      <c r="GG94" s="64"/>
      <c r="GH94" s="64"/>
      <c r="GI94" s="64"/>
      <c r="GJ94" s="64"/>
      <c r="GK94" s="64"/>
      <c r="GL94" s="64"/>
      <c r="GM94" s="64"/>
      <c r="GN94" s="64"/>
      <c r="GO94" s="64"/>
      <c r="GP94" s="64"/>
      <c r="GQ94" s="64"/>
      <c r="GR94" s="64"/>
      <c r="GS94" s="64"/>
      <c r="GT94" s="64"/>
      <c r="GU94" s="64"/>
      <c r="GV94" s="64"/>
      <c r="GW94" s="64"/>
      <c r="GX94" s="64"/>
      <c r="GY94" s="64"/>
      <c r="GZ94" s="64"/>
      <c r="HA94" s="64"/>
      <c r="HB94" s="64"/>
      <c r="HC94" s="64"/>
      <c r="HD94" s="64"/>
      <c r="HE94" s="64"/>
      <c r="HF94" s="64"/>
      <c r="HG94" s="64"/>
      <c r="HH94" s="64"/>
      <c r="HI94" s="64"/>
      <c r="HJ94" s="64"/>
      <c r="HK94" s="64"/>
      <c r="HL94" s="64"/>
      <c r="HM94" s="64"/>
      <c r="HN94" s="64"/>
      <c r="HO94" s="64"/>
      <c r="HP94" s="64"/>
      <c r="HQ94" s="64"/>
      <c r="HR94" s="64"/>
      <c r="HS94" s="64"/>
      <c r="HT94" s="64"/>
      <c r="HU94" s="64"/>
      <c r="HV94" s="64"/>
      <c r="HW94" s="64"/>
      <c r="HX94" s="64"/>
      <c r="HY94" s="64"/>
      <c r="HZ94" s="64"/>
      <c r="IA94" s="64"/>
      <c r="IB94" s="64"/>
      <c r="IC94" s="64"/>
      <c r="ID94" s="64"/>
      <c r="IE94" s="64"/>
      <c r="IF94" s="64"/>
      <c r="IG94" s="64"/>
      <c r="IH94" s="64"/>
      <c r="II94" s="64"/>
      <c r="IJ94" s="64"/>
      <c r="IK94" s="64"/>
      <c r="IL94" s="64"/>
      <c r="IM94" s="64"/>
      <c r="IN94" s="64"/>
      <c r="IO94" s="64"/>
      <c r="IP94" s="64"/>
      <c r="IQ94" s="64"/>
      <c r="IR94" s="64"/>
      <c r="IS94" s="64"/>
      <c r="IT94" s="64"/>
      <c r="IU94" s="64"/>
      <c r="IV94" s="64"/>
      <c r="IW94" s="64"/>
    </row>
    <row r="95" customFormat="false" ht="12.75" hidden="false" customHeight="false" outlineLevel="0" collapsed="false">
      <c r="A95" s="64"/>
      <c r="B95" s="64" t="n">
        <v>2006</v>
      </c>
      <c r="C95" s="221" t="n">
        <v>0.08</v>
      </c>
      <c r="D95" s="64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  <c r="HU95" s="64"/>
      <c r="HV95" s="64"/>
      <c r="HW95" s="64"/>
      <c r="HX95" s="64"/>
      <c r="HY95" s="64"/>
      <c r="HZ95" s="64"/>
      <c r="IA95" s="64"/>
      <c r="IB95" s="64"/>
      <c r="IC95" s="64"/>
      <c r="ID95" s="64"/>
      <c r="IE95" s="64"/>
      <c r="IF95" s="64"/>
      <c r="IG95" s="64"/>
      <c r="IH95" s="64"/>
      <c r="II95" s="64"/>
      <c r="IJ95" s="64"/>
      <c r="IK95" s="64"/>
      <c r="IL95" s="64"/>
      <c r="IM95" s="64"/>
      <c r="IN95" s="64"/>
      <c r="IO95" s="64"/>
      <c r="IP95" s="64"/>
      <c r="IQ95" s="64"/>
      <c r="IR95" s="64"/>
      <c r="IS95" s="64"/>
      <c r="IT95" s="64"/>
      <c r="IU95" s="64"/>
      <c r="IV95" s="64"/>
      <c r="IW95" s="64"/>
    </row>
    <row r="96" customFormat="false" ht="12.75" hidden="false" customHeight="false" outlineLevel="0" collapsed="false">
      <c r="A96" s="64"/>
      <c r="B96" s="64" t="n">
        <v>2008</v>
      </c>
      <c r="C96" s="221" t="n">
        <v>0.0123076923076923</v>
      </c>
      <c r="D96" s="64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  <c r="CI96" s="64"/>
      <c r="CJ96" s="64"/>
      <c r="CK96" s="64"/>
      <c r="CL96" s="64"/>
      <c r="CM96" s="64"/>
      <c r="CN96" s="64"/>
      <c r="CO96" s="64"/>
      <c r="CP96" s="64"/>
      <c r="CQ96" s="64"/>
      <c r="CR96" s="64"/>
      <c r="CS96" s="64"/>
      <c r="CT96" s="64"/>
      <c r="CU96" s="64"/>
      <c r="CV96" s="64"/>
      <c r="CW96" s="64"/>
      <c r="CX96" s="64"/>
      <c r="CY96" s="64"/>
      <c r="CZ96" s="64"/>
      <c r="DA96" s="64"/>
      <c r="DB96" s="64"/>
      <c r="DC96" s="64"/>
      <c r="DD96" s="64"/>
      <c r="DE96" s="64"/>
      <c r="DF96" s="64"/>
      <c r="DG96" s="64"/>
      <c r="DH96" s="64"/>
      <c r="DI96" s="64"/>
      <c r="DJ96" s="64"/>
      <c r="DK96" s="64"/>
      <c r="DL96" s="64"/>
      <c r="DM96" s="64"/>
      <c r="DN96" s="64"/>
      <c r="DO96" s="64"/>
      <c r="DP96" s="64"/>
      <c r="DQ96" s="64"/>
      <c r="DR96" s="64"/>
      <c r="DS96" s="64"/>
      <c r="DT96" s="64"/>
      <c r="DU96" s="64"/>
      <c r="DV96" s="64"/>
      <c r="DW96" s="64"/>
      <c r="DX96" s="64"/>
      <c r="DY96" s="64"/>
      <c r="DZ96" s="64"/>
      <c r="EA96" s="64"/>
      <c r="EB96" s="64"/>
      <c r="EC96" s="64"/>
      <c r="ED96" s="64"/>
      <c r="EE96" s="64"/>
      <c r="EF96" s="64"/>
      <c r="EG96" s="64"/>
      <c r="EH96" s="64"/>
      <c r="EI96" s="64"/>
      <c r="EJ96" s="64"/>
      <c r="EK96" s="64"/>
      <c r="EL96" s="64"/>
      <c r="EM96" s="64"/>
      <c r="EN96" s="64"/>
      <c r="EO96" s="64"/>
      <c r="EP96" s="64"/>
      <c r="EQ96" s="64"/>
      <c r="ER96" s="64"/>
      <c r="ES96" s="64"/>
      <c r="ET96" s="64"/>
      <c r="EU96" s="64"/>
      <c r="EV96" s="64"/>
      <c r="EW96" s="64"/>
      <c r="EX96" s="64"/>
      <c r="EY96" s="64"/>
      <c r="EZ96" s="64"/>
      <c r="FA96" s="64"/>
      <c r="FB96" s="64"/>
      <c r="FC96" s="64"/>
      <c r="FD96" s="64"/>
      <c r="FE96" s="64"/>
      <c r="FF96" s="64"/>
      <c r="FG96" s="64"/>
      <c r="FH96" s="64"/>
      <c r="FI96" s="64"/>
      <c r="FJ96" s="64"/>
      <c r="FK96" s="64"/>
      <c r="FL96" s="64"/>
      <c r="FM96" s="64"/>
      <c r="FN96" s="64"/>
      <c r="FO96" s="64"/>
      <c r="FP96" s="64"/>
      <c r="FQ96" s="64"/>
      <c r="FR96" s="64"/>
      <c r="FS96" s="64"/>
      <c r="FT96" s="64"/>
      <c r="FU96" s="64"/>
      <c r="FV96" s="64"/>
      <c r="FW96" s="64"/>
      <c r="FX96" s="64"/>
      <c r="FY96" s="64"/>
      <c r="FZ96" s="64"/>
      <c r="GA96" s="64"/>
      <c r="GB96" s="64"/>
      <c r="GC96" s="64"/>
      <c r="GD96" s="64"/>
      <c r="GE96" s="64"/>
      <c r="GF96" s="64"/>
      <c r="GG96" s="64"/>
      <c r="GH96" s="64"/>
      <c r="GI96" s="64"/>
      <c r="GJ96" s="64"/>
      <c r="GK96" s="64"/>
      <c r="GL96" s="64"/>
      <c r="GM96" s="64"/>
      <c r="GN96" s="64"/>
      <c r="GO96" s="64"/>
      <c r="GP96" s="64"/>
      <c r="GQ96" s="64"/>
      <c r="GR96" s="64"/>
      <c r="GS96" s="64"/>
      <c r="GT96" s="64"/>
      <c r="GU96" s="64"/>
      <c r="GV96" s="64"/>
      <c r="GW96" s="64"/>
      <c r="GX96" s="64"/>
      <c r="GY96" s="64"/>
      <c r="GZ96" s="64"/>
      <c r="HA96" s="64"/>
      <c r="HB96" s="64"/>
      <c r="HC96" s="64"/>
      <c r="HD96" s="64"/>
      <c r="HE96" s="64"/>
      <c r="HF96" s="64"/>
      <c r="HG96" s="64"/>
      <c r="HH96" s="64"/>
      <c r="HI96" s="64"/>
      <c r="HJ96" s="64"/>
      <c r="HK96" s="64"/>
      <c r="HL96" s="64"/>
      <c r="HM96" s="64"/>
      <c r="HN96" s="64"/>
      <c r="HO96" s="64"/>
      <c r="HP96" s="64"/>
      <c r="HQ96" s="64"/>
      <c r="HR96" s="64"/>
      <c r="HS96" s="64"/>
      <c r="HT96" s="64"/>
      <c r="HU96" s="64"/>
      <c r="HV96" s="64"/>
      <c r="HW96" s="64"/>
      <c r="HX96" s="64"/>
      <c r="HY96" s="64"/>
      <c r="HZ96" s="64"/>
      <c r="IA96" s="64"/>
      <c r="IB96" s="64"/>
      <c r="IC96" s="64"/>
      <c r="ID96" s="64"/>
      <c r="IE96" s="64"/>
      <c r="IF96" s="64"/>
      <c r="IG96" s="64"/>
      <c r="IH96" s="64"/>
      <c r="II96" s="64"/>
      <c r="IJ96" s="64"/>
      <c r="IK96" s="64"/>
      <c r="IL96" s="64"/>
      <c r="IM96" s="64"/>
      <c r="IN96" s="64"/>
      <c r="IO96" s="64"/>
      <c r="IP96" s="64"/>
      <c r="IQ96" s="64"/>
      <c r="IR96" s="64"/>
      <c r="IS96" s="64"/>
      <c r="IT96" s="64"/>
      <c r="IU96" s="64"/>
      <c r="IV96" s="64"/>
      <c r="IW96" s="64"/>
    </row>
    <row r="97" customFormat="false" ht="12.75" hidden="false" customHeight="false" outlineLevel="0" collapsed="false">
      <c r="A97" s="64"/>
      <c r="B97" s="64" t="n">
        <v>2011</v>
      </c>
      <c r="C97" s="221" t="n">
        <v>0.0153846153846154</v>
      </c>
      <c r="D97" s="64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  <c r="CI97" s="64"/>
      <c r="CJ97" s="64"/>
      <c r="CK97" s="64"/>
      <c r="CL97" s="64"/>
      <c r="CM97" s="64"/>
      <c r="CN97" s="64"/>
      <c r="CO97" s="64"/>
      <c r="CP97" s="64"/>
      <c r="CQ97" s="64"/>
      <c r="CR97" s="64"/>
      <c r="CS97" s="64"/>
      <c r="CT97" s="64"/>
      <c r="CU97" s="64"/>
      <c r="CV97" s="64"/>
      <c r="CW97" s="64"/>
      <c r="CX97" s="64"/>
      <c r="CY97" s="64"/>
      <c r="CZ97" s="64"/>
      <c r="DA97" s="64"/>
      <c r="DB97" s="64"/>
      <c r="DC97" s="64"/>
      <c r="DD97" s="64"/>
      <c r="DE97" s="64"/>
      <c r="DF97" s="64"/>
      <c r="DG97" s="64"/>
      <c r="DH97" s="64"/>
      <c r="DI97" s="64"/>
      <c r="DJ97" s="64"/>
      <c r="DK97" s="64"/>
      <c r="DL97" s="64"/>
      <c r="DM97" s="64"/>
      <c r="DN97" s="64"/>
      <c r="DO97" s="64"/>
      <c r="DP97" s="64"/>
      <c r="DQ97" s="64"/>
      <c r="DR97" s="64"/>
      <c r="DS97" s="64"/>
      <c r="DT97" s="64"/>
      <c r="DU97" s="64"/>
      <c r="DV97" s="64"/>
      <c r="DW97" s="64"/>
      <c r="DX97" s="64"/>
      <c r="DY97" s="64"/>
      <c r="DZ97" s="64"/>
      <c r="EA97" s="64"/>
      <c r="EB97" s="64"/>
      <c r="EC97" s="64"/>
      <c r="ED97" s="64"/>
      <c r="EE97" s="64"/>
      <c r="EF97" s="64"/>
      <c r="EG97" s="64"/>
      <c r="EH97" s="64"/>
      <c r="EI97" s="64"/>
      <c r="EJ97" s="64"/>
      <c r="EK97" s="64"/>
      <c r="EL97" s="64"/>
      <c r="EM97" s="64"/>
      <c r="EN97" s="64"/>
      <c r="EO97" s="64"/>
      <c r="EP97" s="64"/>
      <c r="EQ97" s="64"/>
      <c r="ER97" s="64"/>
      <c r="ES97" s="64"/>
      <c r="ET97" s="64"/>
      <c r="EU97" s="64"/>
      <c r="EV97" s="64"/>
      <c r="EW97" s="64"/>
      <c r="EX97" s="64"/>
      <c r="EY97" s="64"/>
      <c r="EZ97" s="64"/>
      <c r="FA97" s="64"/>
      <c r="FB97" s="64"/>
      <c r="FC97" s="64"/>
      <c r="FD97" s="64"/>
      <c r="FE97" s="64"/>
      <c r="FF97" s="64"/>
      <c r="FG97" s="64"/>
      <c r="FH97" s="64"/>
      <c r="FI97" s="64"/>
      <c r="FJ97" s="64"/>
      <c r="FK97" s="64"/>
      <c r="FL97" s="64"/>
      <c r="FM97" s="64"/>
      <c r="FN97" s="64"/>
      <c r="FO97" s="64"/>
      <c r="FP97" s="64"/>
      <c r="FQ97" s="64"/>
      <c r="FR97" s="64"/>
      <c r="FS97" s="64"/>
      <c r="FT97" s="64"/>
      <c r="FU97" s="64"/>
      <c r="FV97" s="64"/>
      <c r="FW97" s="64"/>
      <c r="FX97" s="64"/>
      <c r="FY97" s="64"/>
      <c r="FZ97" s="64"/>
      <c r="GA97" s="64"/>
      <c r="GB97" s="64"/>
      <c r="GC97" s="64"/>
      <c r="GD97" s="64"/>
      <c r="GE97" s="64"/>
      <c r="GF97" s="64"/>
      <c r="GG97" s="64"/>
      <c r="GH97" s="64"/>
      <c r="GI97" s="64"/>
      <c r="GJ97" s="64"/>
      <c r="GK97" s="64"/>
      <c r="GL97" s="64"/>
      <c r="GM97" s="64"/>
      <c r="GN97" s="64"/>
      <c r="GO97" s="64"/>
      <c r="GP97" s="64"/>
      <c r="GQ97" s="64"/>
      <c r="GR97" s="64"/>
      <c r="GS97" s="64"/>
      <c r="GT97" s="64"/>
      <c r="GU97" s="64"/>
      <c r="GV97" s="64"/>
      <c r="GW97" s="64"/>
      <c r="GX97" s="64"/>
      <c r="GY97" s="64"/>
      <c r="GZ97" s="64"/>
      <c r="HA97" s="64"/>
      <c r="HB97" s="64"/>
      <c r="HC97" s="64"/>
      <c r="HD97" s="64"/>
      <c r="HE97" s="64"/>
      <c r="HF97" s="64"/>
      <c r="HG97" s="64"/>
      <c r="HH97" s="64"/>
      <c r="HI97" s="64"/>
      <c r="HJ97" s="64"/>
      <c r="HK97" s="64"/>
      <c r="HL97" s="64"/>
      <c r="HM97" s="64"/>
      <c r="HN97" s="64"/>
      <c r="HO97" s="64"/>
      <c r="HP97" s="64"/>
      <c r="HQ97" s="64"/>
      <c r="HR97" s="64"/>
      <c r="HS97" s="64"/>
      <c r="HT97" s="64"/>
      <c r="HU97" s="64"/>
      <c r="HV97" s="64"/>
      <c r="HW97" s="64"/>
      <c r="HX97" s="64"/>
      <c r="HY97" s="64"/>
      <c r="HZ97" s="64"/>
      <c r="IA97" s="64"/>
      <c r="IB97" s="64"/>
      <c r="IC97" s="64"/>
      <c r="ID97" s="64"/>
      <c r="IE97" s="64"/>
      <c r="IF97" s="64"/>
      <c r="IG97" s="64"/>
      <c r="IH97" s="64"/>
      <c r="II97" s="64"/>
      <c r="IJ97" s="64"/>
      <c r="IK97" s="64"/>
      <c r="IL97" s="64"/>
      <c r="IM97" s="64"/>
      <c r="IN97" s="64"/>
      <c r="IO97" s="64"/>
      <c r="IP97" s="64"/>
      <c r="IQ97" s="64"/>
      <c r="IR97" s="64"/>
      <c r="IS97" s="64"/>
      <c r="IT97" s="64"/>
      <c r="IU97" s="64"/>
      <c r="IV97" s="64"/>
      <c r="IW97" s="64"/>
    </row>
    <row r="98" customFormat="false" ht="12.75" hidden="false" customHeight="false" outlineLevel="0" collapsed="false">
      <c r="A98" s="64"/>
      <c r="B98" s="64" t="n">
        <v>2013</v>
      </c>
      <c r="C98" s="221" t="n">
        <v>0.04</v>
      </c>
      <c r="D98" s="64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  <c r="CI98" s="64"/>
      <c r="CJ98" s="64"/>
      <c r="CK98" s="64"/>
      <c r="CL98" s="64"/>
      <c r="CM98" s="64"/>
      <c r="CN98" s="64"/>
      <c r="CO98" s="64"/>
      <c r="CP98" s="64"/>
      <c r="CQ98" s="64"/>
      <c r="CR98" s="64"/>
      <c r="CS98" s="64"/>
      <c r="CT98" s="64"/>
      <c r="CU98" s="64"/>
      <c r="CV98" s="64"/>
      <c r="CW98" s="64"/>
      <c r="CX98" s="64"/>
      <c r="CY98" s="64"/>
      <c r="CZ98" s="64"/>
      <c r="DA98" s="64"/>
      <c r="DB98" s="64"/>
      <c r="DC98" s="64"/>
      <c r="DD98" s="64"/>
      <c r="DE98" s="64"/>
      <c r="DF98" s="64"/>
      <c r="DG98" s="64"/>
      <c r="DH98" s="64"/>
      <c r="DI98" s="64"/>
      <c r="DJ98" s="64"/>
      <c r="DK98" s="64"/>
      <c r="DL98" s="64"/>
      <c r="DM98" s="64"/>
      <c r="DN98" s="64"/>
      <c r="DO98" s="64"/>
      <c r="DP98" s="64"/>
      <c r="DQ98" s="64"/>
      <c r="DR98" s="64"/>
      <c r="DS98" s="64"/>
      <c r="DT98" s="64"/>
      <c r="DU98" s="64"/>
      <c r="DV98" s="64"/>
      <c r="DW98" s="64"/>
      <c r="DX98" s="64"/>
      <c r="DY98" s="64"/>
      <c r="DZ98" s="64"/>
      <c r="EA98" s="64"/>
      <c r="EB98" s="64"/>
      <c r="EC98" s="64"/>
      <c r="ED98" s="64"/>
      <c r="EE98" s="64"/>
      <c r="EF98" s="64"/>
      <c r="EG98" s="64"/>
      <c r="EH98" s="64"/>
      <c r="EI98" s="64"/>
      <c r="EJ98" s="64"/>
      <c r="EK98" s="64"/>
      <c r="EL98" s="64"/>
      <c r="EM98" s="64"/>
      <c r="EN98" s="64"/>
      <c r="EO98" s="64"/>
      <c r="EP98" s="64"/>
      <c r="EQ98" s="64"/>
      <c r="ER98" s="64"/>
      <c r="ES98" s="64"/>
      <c r="ET98" s="64"/>
      <c r="EU98" s="64"/>
      <c r="EV98" s="64"/>
      <c r="EW98" s="64"/>
      <c r="EX98" s="64"/>
      <c r="EY98" s="64"/>
      <c r="EZ98" s="64"/>
      <c r="FA98" s="64"/>
      <c r="FB98" s="64"/>
      <c r="FC98" s="64"/>
      <c r="FD98" s="64"/>
      <c r="FE98" s="64"/>
      <c r="FF98" s="64"/>
      <c r="FG98" s="64"/>
      <c r="FH98" s="64"/>
      <c r="FI98" s="64"/>
      <c r="FJ98" s="64"/>
      <c r="FK98" s="64"/>
      <c r="FL98" s="64"/>
      <c r="FM98" s="64"/>
      <c r="FN98" s="64"/>
      <c r="FO98" s="64"/>
      <c r="FP98" s="64"/>
      <c r="FQ98" s="64"/>
      <c r="FR98" s="64"/>
      <c r="FS98" s="64"/>
      <c r="FT98" s="64"/>
      <c r="FU98" s="64"/>
      <c r="FV98" s="64"/>
      <c r="FW98" s="64"/>
      <c r="FX98" s="64"/>
      <c r="FY98" s="64"/>
      <c r="FZ98" s="64"/>
      <c r="GA98" s="64"/>
      <c r="GB98" s="64"/>
      <c r="GC98" s="64"/>
      <c r="GD98" s="64"/>
      <c r="GE98" s="64"/>
      <c r="GF98" s="64"/>
      <c r="GG98" s="64"/>
      <c r="GH98" s="64"/>
      <c r="GI98" s="64"/>
      <c r="GJ98" s="64"/>
      <c r="GK98" s="64"/>
      <c r="GL98" s="64"/>
      <c r="GM98" s="64"/>
      <c r="GN98" s="64"/>
      <c r="GO98" s="64"/>
      <c r="GP98" s="64"/>
      <c r="GQ98" s="64"/>
      <c r="GR98" s="64"/>
      <c r="GS98" s="64"/>
      <c r="GT98" s="64"/>
      <c r="GU98" s="64"/>
      <c r="GV98" s="64"/>
      <c r="GW98" s="64"/>
      <c r="GX98" s="64"/>
      <c r="GY98" s="64"/>
      <c r="GZ98" s="64"/>
      <c r="HA98" s="64"/>
      <c r="HB98" s="64"/>
      <c r="HC98" s="64"/>
      <c r="HD98" s="64"/>
      <c r="HE98" s="64"/>
      <c r="HF98" s="64"/>
      <c r="HG98" s="64"/>
      <c r="HH98" s="64"/>
      <c r="HI98" s="64"/>
      <c r="HJ98" s="64"/>
      <c r="HK98" s="64"/>
      <c r="HL98" s="64"/>
      <c r="HM98" s="64"/>
      <c r="HN98" s="64"/>
      <c r="HO98" s="64"/>
      <c r="HP98" s="64"/>
      <c r="HQ98" s="64"/>
      <c r="HR98" s="64"/>
      <c r="HS98" s="64"/>
      <c r="HT98" s="64"/>
      <c r="HU98" s="64"/>
      <c r="HV98" s="64"/>
      <c r="HW98" s="64"/>
      <c r="HX98" s="64"/>
      <c r="HY98" s="64"/>
      <c r="HZ98" s="64"/>
      <c r="IA98" s="64"/>
      <c r="IB98" s="64"/>
      <c r="IC98" s="64"/>
      <c r="ID98" s="64"/>
      <c r="IE98" s="64"/>
      <c r="IF98" s="64"/>
      <c r="IG98" s="64"/>
      <c r="IH98" s="64"/>
      <c r="II98" s="64"/>
      <c r="IJ98" s="64"/>
      <c r="IK98" s="64"/>
      <c r="IL98" s="64"/>
      <c r="IM98" s="64"/>
      <c r="IN98" s="64"/>
      <c r="IO98" s="64"/>
      <c r="IP98" s="64"/>
      <c r="IQ98" s="64"/>
      <c r="IR98" s="64"/>
      <c r="IS98" s="64"/>
      <c r="IT98" s="64"/>
      <c r="IU98" s="64"/>
      <c r="IV98" s="64"/>
      <c r="IW98" s="64"/>
    </row>
    <row r="99" customFormat="false" ht="12.75" hidden="false" customHeight="false" outlineLevel="0" collapsed="false">
      <c r="A99" s="64"/>
      <c r="B99" s="64" t="n">
        <v>2015</v>
      </c>
      <c r="C99" s="221" t="n">
        <v>0.00615384615384615</v>
      </c>
      <c r="D99" s="64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  <c r="CI99" s="64"/>
      <c r="CJ99" s="64"/>
      <c r="CK99" s="64"/>
      <c r="CL99" s="64"/>
      <c r="CM99" s="64"/>
      <c r="CN99" s="64"/>
      <c r="CO99" s="64"/>
      <c r="CP99" s="64"/>
      <c r="CQ99" s="64"/>
      <c r="CR99" s="64"/>
      <c r="CS99" s="64"/>
      <c r="CT99" s="64"/>
      <c r="CU99" s="64"/>
      <c r="CV99" s="64"/>
      <c r="CW99" s="64"/>
      <c r="CX99" s="64"/>
      <c r="CY99" s="64"/>
      <c r="CZ99" s="64"/>
      <c r="DA99" s="64"/>
      <c r="DB99" s="64"/>
      <c r="DC99" s="64"/>
      <c r="DD99" s="64"/>
      <c r="DE99" s="64"/>
      <c r="DF99" s="64"/>
      <c r="DG99" s="64"/>
      <c r="DH99" s="64"/>
      <c r="DI99" s="64"/>
      <c r="DJ99" s="64"/>
      <c r="DK99" s="64"/>
      <c r="DL99" s="64"/>
      <c r="DM99" s="64"/>
      <c r="DN99" s="64"/>
      <c r="DO99" s="64"/>
      <c r="DP99" s="64"/>
      <c r="DQ99" s="64"/>
      <c r="DR99" s="64"/>
      <c r="DS99" s="64"/>
      <c r="DT99" s="64"/>
      <c r="DU99" s="64"/>
      <c r="DV99" s="64"/>
      <c r="DW99" s="64"/>
      <c r="DX99" s="64"/>
      <c r="DY99" s="64"/>
      <c r="DZ99" s="64"/>
      <c r="EA99" s="64"/>
      <c r="EB99" s="64"/>
      <c r="EC99" s="64"/>
      <c r="ED99" s="64"/>
      <c r="EE99" s="64"/>
      <c r="EF99" s="64"/>
      <c r="EG99" s="64"/>
      <c r="EH99" s="64"/>
      <c r="EI99" s="64"/>
      <c r="EJ99" s="64"/>
      <c r="EK99" s="64"/>
      <c r="EL99" s="64"/>
      <c r="EM99" s="64"/>
      <c r="EN99" s="64"/>
      <c r="EO99" s="64"/>
      <c r="EP99" s="64"/>
      <c r="EQ99" s="64"/>
      <c r="ER99" s="64"/>
      <c r="ES99" s="64"/>
      <c r="ET99" s="64"/>
      <c r="EU99" s="64"/>
      <c r="EV99" s="64"/>
      <c r="EW99" s="64"/>
      <c r="EX99" s="64"/>
      <c r="EY99" s="64"/>
      <c r="EZ99" s="64"/>
      <c r="FA99" s="64"/>
      <c r="FB99" s="64"/>
      <c r="FC99" s="64"/>
      <c r="FD99" s="64"/>
      <c r="FE99" s="64"/>
      <c r="FF99" s="64"/>
      <c r="FG99" s="64"/>
      <c r="FH99" s="64"/>
      <c r="FI99" s="64"/>
      <c r="FJ99" s="64"/>
      <c r="FK99" s="64"/>
      <c r="FL99" s="64"/>
      <c r="FM99" s="64"/>
      <c r="FN99" s="64"/>
      <c r="FO99" s="64"/>
      <c r="FP99" s="64"/>
      <c r="FQ99" s="64"/>
      <c r="FR99" s="64"/>
      <c r="FS99" s="64"/>
      <c r="FT99" s="64"/>
      <c r="FU99" s="64"/>
      <c r="FV99" s="64"/>
      <c r="FW99" s="64"/>
      <c r="FX99" s="64"/>
      <c r="FY99" s="64"/>
      <c r="FZ99" s="64"/>
      <c r="GA99" s="64"/>
      <c r="GB99" s="64"/>
      <c r="GC99" s="64"/>
      <c r="GD99" s="64"/>
      <c r="GE99" s="64"/>
      <c r="GF99" s="64"/>
      <c r="GG99" s="64"/>
      <c r="GH99" s="64"/>
      <c r="GI99" s="64"/>
      <c r="GJ99" s="64"/>
      <c r="GK99" s="64"/>
      <c r="GL99" s="64"/>
      <c r="GM99" s="64"/>
      <c r="GN99" s="64"/>
      <c r="GO99" s="64"/>
      <c r="GP99" s="64"/>
      <c r="GQ99" s="64"/>
      <c r="GR99" s="64"/>
      <c r="GS99" s="64"/>
      <c r="GT99" s="64"/>
      <c r="GU99" s="64"/>
      <c r="GV99" s="64"/>
      <c r="GW99" s="64"/>
      <c r="GX99" s="64"/>
      <c r="GY99" s="64"/>
      <c r="GZ99" s="64"/>
      <c r="HA99" s="64"/>
      <c r="HB99" s="64"/>
      <c r="HC99" s="64"/>
      <c r="HD99" s="64"/>
      <c r="HE99" s="64"/>
      <c r="HF99" s="64"/>
      <c r="HG99" s="64"/>
      <c r="HH99" s="64"/>
      <c r="HI99" s="64"/>
      <c r="HJ99" s="64"/>
      <c r="HK99" s="64"/>
      <c r="HL99" s="64"/>
      <c r="HM99" s="64"/>
      <c r="HN99" s="64"/>
      <c r="HO99" s="64"/>
      <c r="HP99" s="64"/>
      <c r="HQ99" s="64"/>
      <c r="HR99" s="64"/>
      <c r="HS99" s="64"/>
      <c r="HT99" s="64"/>
      <c r="HU99" s="64"/>
      <c r="HV99" s="64"/>
      <c r="HW99" s="64"/>
      <c r="HX99" s="64"/>
      <c r="HY99" s="64"/>
      <c r="HZ99" s="64"/>
      <c r="IA99" s="64"/>
      <c r="IB99" s="64"/>
      <c r="IC99" s="64"/>
      <c r="ID99" s="64"/>
      <c r="IE99" s="64"/>
      <c r="IF99" s="64"/>
      <c r="IG99" s="64"/>
      <c r="IH99" s="64"/>
      <c r="II99" s="64"/>
      <c r="IJ99" s="64"/>
      <c r="IK99" s="64"/>
      <c r="IL99" s="64"/>
      <c r="IM99" s="64"/>
      <c r="IN99" s="64"/>
      <c r="IO99" s="64"/>
      <c r="IP99" s="64"/>
      <c r="IQ99" s="64"/>
      <c r="IR99" s="64"/>
      <c r="IS99" s="64"/>
      <c r="IT99" s="64"/>
      <c r="IU99" s="64"/>
      <c r="IV99" s="64"/>
      <c r="IW99" s="64"/>
    </row>
    <row r="100" customFormat="false" ht="12.75" hidden="false" customHeight="false" outlineLevel="0" collapsed="false">
      <c r="A100" s="64"/>
      <c r="B100" s="64" t="n">
        <v>2016</v>
      </c>
      <c r="C100" s="221" t="n">
        <v>0.00615384615384615</v>
      </c>
      <c r="D100" s="64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3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  <c r="CI100" s="64"/>
      <c r="CJ100" s="64"/>
      <c r="CK100" s="64"/>
      <c r="CL100" s="64"/>
      <c r="CM100" s="64"/>
      <c r="CN100" s="64"/>
      <c r="CO100" s="64"/>
      <c r="CP100" s="64"/>
      <c r="CQ100" s="64"/>
      <c r="CR100" s="64"/>
      <c r="CS100" s="64"/>
      <c r="CT100" s="64"/>
      <c r="CU100" s="64"/>
      <c r="CV100" s="64"/>
      <c r="CW100" s="64"/>
      <c r="CX100" s="64"/>
      <c r="CY100" s="64"/>
      <c r="CZ100" s="64"/>
      <c r="DA100" s="64"/>
      <c r="DB100" s="64"/>
      <c r="DC100" s="64"/>
      <c r="DD100" s="64"/>
      <c r="DE100" s="64"/>
      <c r="DF100" s="64"/>
      <c r="DG100" s="64"/>
      <c r="DH100" s="64"/>
      <c r="DI100" s="64"/>
      <c r="DJ100" s="64"/>
      <c r="DK100" s="64"/>
      <c r="DL100" s="64"/>
      <c r="DM100" s="64"/>
      <c r="DN100" s="64"/>
      <c r="DO100" s="64"/>
      <c r="DP100" s="64"/>
      <c r="DQ100" s="64"/>
      <c r="DR100" s="64"/>
      <c r="DS100" s="64"/>
      <c r="DT100" s="64"/>
      <c r="DU100" s="64"/>
      <c r="DV100" s="64"/>
      <c r="DW100" s="64"/>
      <c r="DX100" s="64"/>
      <c r="DY100" s="64"/>
      <c r="DZ100" s="64"/>
      <c r="EA100" s="64"/>
      <c r="EB100" s="64"/>
      <c r="EC100" s="64"/>
      <c r="ED100" s="64"/>
      <c r="EE100" s="64"/>
      <c r="EF100" s="64"/>
      <c r="EG100" s="64"/>
      <c r="EH100" s="64"/>
      <c r="EI100" s="64"/>
      <c r="EJ100" s="64"/>
      <c r="EK100" s="64"/>
      <c r="EL100" s="64"/>
      <c r="EM100" s="64"/>
      <c r="EN100" s="64"/>
      <c r="EO100" s="64"/>
      <c r="EP100" s="64"/>
      <c r="EQ100" s="64"/>
      <c r="ER100" s="64"/>
      <c r="ES100" s="64"/>
      <c r="ET100" s="64"/>
      <c r="EU100" s="64"/>
      <c r="EV100" s="64"/>
      <c r="EW100" s="64"/>
      <c r="EX100" s="64"/>
      <c r="EY100" s="64"/>
      <c r="EZ100" s="64"/>
      <c r="FA100" s="64"/>
      <c r="FB100" s="64"/>
      <c r="FC100" s="64"/>
      <c r="FD100" s="64"/>
      <c r="FE100" s="64"/>
      <c r="FF100" s="64"/>
      <c r="FG100" s="64"/>
      <c r="FH100" s="64"/>
      <c r="FI100" s="64"/>
      <c r="FJ100" s="64"/>
      <c r="FK100" s="64"/>
      <c r="FL100" s="64"/>
      <c r="FM100" s="64"/>
      <c r="FN100" s="64"/>
      <c r="FO100" s="64"/>
      <c r="FP100" s="64"/>
      <c r="FQ100" s="64"/>
      <c r="FR100" s="64"/>
      <c r="FS100" s="64"/>
      <c r="FT100" s="64"/>
      <c r="FU100" s="64"/>
      <c r="FV100" s="64"/>
      <c r="FW100" s="64"/>
      <c r="FX100" s="64"/>
      <c r="FY100" s="64"/>
      <c r="FZ100" s="64"/>
      <c r="GA100" s="64"/>
      <c r="GB100" s="64"/>
      <c r="GC100" s="64"/>
      <c r="GD100" s="64"/>
      <c r="GE100" s="64"/>
      <c r="GF100" s="64"/>
      <c r="GG100" s="64"/>
      <c r="GH100" s="64"/>
      <c r="GI100" s="64"/>
      <c r="GJ100" s="64"/>
      <c r="GK100" s="64"/>
      <c r="GL100" s="64"/>
      <c r="GM100" s="64"/>
      <c r="GN100" s="64"/>
      <c r="GO100" s="64"/>
      <c r="GP100" s="64"/>
      <c r="GQ100" s="64"/>
      <c r="GR100" s="64"/>
      <c r="GS100" s="64"/>
      <c r="GT100" s="64"/>
      <c r="GU100" s="64"/>
      <c r="GV100" s="64"/>
      <c r="GW100" s="64"/>
      <c r="GX100" s="64"/>
      <c r="GY100" s="64"/>
      <c r="GZ100" s="64"/>
      <c r="HA100" s="64"/>
      <c r="HB100" s="64"/>
      <c r="HC100" s="64"/>
      <c r="HD100" s="64"/>
      <c r="HE100" s="64"/>
      <c r="HF100" s="64"/>
      <c r="HG100" s="64"/>
      <c r="HH100" s="64"/>
      <c r="HI100" s="64"/>
      <c r="HJ100" s="64"/>
      <c r="HK100" s="64"/>
      <c r="HL100" s="64"/>
      <c r="HM100" s="64"/>
      <c r="HN100" s="64"/>
      <c r="HO100" s="64"/>
      <c r="HP100" s="64"/>
      <c r="HQ100" s="64"/>
      <c r="HR100" s="64"/>
      <c r="HS100" s="64"/>
      <c r="HT100" s="64"/>
      <c r="HU100" s="64"/>
      <c r="HV100" s="64"/>
      <c r="HW100" s="64"/>
      <c r="HX100" s="64"/>
      <c r="HY100" s="64"/>
      <c r="HZ100" s="64"/>
      <c r="IA100" s="64"/>
      <c r="IB100" s="64"/>
      <c r="IC100" s="64"/>
      <c r="ID100" s="64"/>
      <c r="IE100" s="64"/>
      <c r="IF100" s="64"/>
      <c r="IG100" s="64"/>
      <c r="IH100" s="64"/>
      <c r="II100" s="64"/>
      <c r="IJ100" s="64"/>
      <c r="IK100" s="64"/>
      <c r="IL100" s="64"/>
      <c r="IM100" s="64"/>
      <c r="IN100" s="64"/>
      <c r="IO100" s="64"/>
      <c r="IP100" s="64"/>
      <c r="IQ100" s="64"/>
      <c r="IR100" s="64"/>
      <c r="IS100" s="64"/>
      <c r="IT100" s="64"/>
      <c r="IU100" s="64"/>
      <c r="IV100" s="64"/>
      <c r="IW100" s="64"/>
    </row>
    <row r="101" customFormat="false" ht="12.75" hidden="false" customHeight="false" outlineLevel="0" collapsed="false">
      <c r="A101" s="64"/>
      <c r="B101" s="64" t="n">
        <v>2019</v>
      </c>
      <c r="C101" s="221" t="n">
        <v>0.12</v>
      </c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4"/>
      <c r="CW101" s="64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4"/>
      <c r="DN101" s="64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4"/>
      <c r="EE101" s="64"/>
      <c r="EF101" s="64"/>
      <c r="EG101" s="64"/>
      <c r="EH101" s="64"/>
      <c r="EI101" s="64"/>
      <c r="EJ101" s="64"/>
      <c r="EK101" s="64"/>
      <c r="EL101" s="64"/>
      <c r="EM101" s="64"/>
      <c r="EN101" s="64"/>
      <c r="EO101" s="64"/>
      <c r="EP101" s="64"/>
      <c r="EQ101" s="64"/>
      <c r="ER101" s="64"/>
      <c r="ES101" s="64"/>
      <c r="ET101" s="64"/>
      <c r="EU101" s="64"/>
      <c r="EV101" s="64"/>
      <c r="EW101" s="64"/>
      <c r="EX101" s="64"/>
      <c r="EY101" s="64"/>
      <c r="EZ101" s="64"/>
      <c r="FA101" s="64"/>
      <c r="FB101" s="64"/>
      <c r="FC101" s="64"/>
      <c r="FD101" s="64"/>
      <c r="FE101" s="64"/>
      <c r="FF101" s="64"/>
      <c r="FG101" s="64"/>
      <c r="FH101" s="64"/>
      <c r="FI101" s="64"/>
      <c r="FJ101" s="64"/>
      <c r="FK101" s="64"/>
      <c r="FL101" s="64"/>
      <c r="FM101" s="64"/>
      <c r="FN101" s="64"/>
      <c r="FO101" s="64"/>
      <c r="FP101" s="64"/>
      <c r="FQ101" s="64"/>
      <c r="FR101" s="64"/>
      <c r="FS101" s="64"/>
      <c r="FT101" s="64"/>
      <c r="FU101" s="64"/>
      <c r="FV101" s="64"/>
      <c r="FW101" s="64"/>
      <c r="FX101" s="64"/>
      <c r="FY101" s="64"/>
      <c r="FZ101" s="64"/>
      <c r="GA101" s="64"/>
      <c r="GB101" s="64"/>
      <c r="GC101" s="64"/>
      <c r="GD101" s="64"/>
      <c r="GE101" s="64"/>
      <c r="GF101" s="64"/>
      <c r="GG101" s="64"/>
      <c r="GH101" s="64"/>
      <c r="GI101" s="64"/>
      <c r="GJ101" s="64"/>
      <c r="GK101" s="64"/>
      <c r="GL101" s="64"/>
      <c r="GM101" s="64"/>
      <c r="GN101" s="64"/>
      <c r="GO101" s="64"/>
      <c r="GP101" s="64"/>
      <c r="GQ101" s="64"/>
      <c r="GR101" s="64"/>
      <c r="GS101" s="64"/>
      <c r="GT101" s="64"/>
      <c r="GU101" s="64"/>
      <c r="GV101" s="64"/>
      <c r="GW101" s="64"/>
      <c r="GX101" s="64"/>
      <c r="GY101" s="64"/>
      <c r="GZ101" s="64"/>
      <c r="HA101" s="64"/>
      <c r="HB101" s="64"/>
      <c r="HC101" s="64"/>
      <c r="HD101" s="64"/>
      <c r="HE101" s="64"/>
      <c r="HF101" s="64"/>
      <c r="HG101" s="64"/>
      <c r="HH101" s="64"/>
      <c r="HI101" s="64"/>
      <c r="HJ101" s="64"/>
      <c r="HK101" s="64"/>
      <c r="HL101" s="64"/>
      <c r="HM101" s="64"/>
      <c r="HN101" s="64"/>
      <c r="HO101" s="64"/>
      <c r="HP101" s="64"/>
      <c r="HQ101" s="64"/>
      <c r="HR101" s="64"/>
      <c r="HS101" s="64"/>
      <c r="HT101" s="64"/>
      <c r="HU101" s="64"/>
      <c r="HV101" s="64"/>
      <c r="HW101" s="64"/>
      <c r="HX101" s="64"/>
      <c r="HY101" s="64"/>
      <c r="HZ101" s="64"/>
      <c r="IA101" s="64"/>
      <c r="IB101" s="64"/>
      <c r="IC101" s="64"/>
      <c r="ID101" s="64"/>
      <c r="IE101" s="64"/>
      <c r="IF101" s="64"/>
      <c r="IG101" s="64"/>
      <c r="IH101" s="64"/>
      <c r="II101" s="64"/>
      <c r="IJ101" s="64"/>
      <c r="IK101" s="64"/>
      <c r="IL101" s="64"/>
      <c r="IM101" s="64"/>
      <c r="IN101" s="64"/>
      <c r="IO101" s="64"/>
      <c r="IP101" s="64"/>
      <c r="IQ101" s="64"/>
      <c r="IR101" s="64"/>
      <c r="IS101" s="64"/>
      <c r="IT101" s="64"/>
      <c r="IU101" s="64"/>
      <c r="IV101" s="64"/>
      <c r="IW101" s="64"/>
    </row>
    <row r="102" customFormat="false" ht="12.75" hidden="false" customHeight="false" outlineLevel="0" collapsed="false">
      <c r="A102" s="64"/>
      <c r="B102" s="64" t="n">
        <v>2020</v>
      </c>
      <c r="C102" s="221" t="n">
        <v>0.123076923076923</v>
      </c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  <c r="CI102" s="64"/>
      <c r="CJ102" s="64"/>
      <c r="CK102" s="64"/>
      <c r="CL102" s="64"/>
      <c r="CM102" s="64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  <c r="CX102" s="64"/>
      <c r="CY102" s="64"/>
      <c r="CZ102" s="64"/>
      <c r="DA102" s="64"/>
      <c r="DB102" s="64"/>
      <c r="DC102" s="64"/>
      <c r="DD102" s="64"/>
      <c r="DE102" s="64"/>
      <c r="DF102" s="64"/>
      <c r="DG102" s="64"/>
      <c r="DH102" s="64"/>
      <c r="DI102" s="64"/>
      <c r="DJ102" s="64"/>
      <c r="DK102" s="64"/>
      <c r="DL102" s="64"/>
      <c r="DM102" s="64"/>
      <c r="DN102" s="64"/>
      <c r="DO102" s="64"/>
      <c r="DP102" s="64"/>
      <c r="DQ102" s="64"/>
      <c r="DR102" s="64"/>
      <c r="DS102" s="64"/>
      <c r="DT102" s="64"/>
      <c r="DU102" s="64"/>
      <c r="DV102" s="64"/>
      <c r="DW102" s="64"/>
      <c r="DX102" s="64"/>
      <c r="DY102" s="64"/>
      <c r="DZ102" s="64"/>
      <c r="EA102" s="64"/>
      <c r="EB102" s="64"/>
      <c r="EC102" s="64"/>
      <c r="ED102" s="64"/>
      <c r="EE102" s="64"/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4"/>
      <c r="ET102" s="64"/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64"/>
      <c r="FK102" s="64"/>
      <c r="FL102" s="64"/>
      <c r="FM102" s="64"/>
      <c r="FN102" s="64"/>
      <c r="FO102" s="64"/>
      <c r="FP102" s="64"/>
      <c r="FQ102" s="64"/>
      <c r="FR102" s="64"/>
      <c r="FS102" s="64"/>
      <c r="FT102" s="64"/>
      <c r="FU102" s="64"/>
      <c r="FV102" s="64"/>
      <c r="FW102" s="64"/>
      <c r="FX102" s="64"/>
      <c r="FY102" s="64"/>
      <c r="FZ102" s="64"/>
      <c r="GA102" s="64"/>
      <c r="GB102" s="64"/>
      <c r="GC102" s="64"/>
      <c r="GD102" s="64"/>
      <c r="GE102" s="64"/>
      <c r="GF102" s="64"/>
      <c r="GG102" s="64"/>
      <c r="GH102" s="64"/>
      <c r="GI102" s="64"/>
      <c r="GJ102" s="64"/>
      <c r="GK102" s="64"/>
      <c r="GL102" s="64"/>
      <c r="GM102" s="64"/>
      <c r="GN102" s="64"/>
      <c r="GO102" s="64"/>
      <c r="GP102" s="64"/>
      <c r="GQ102" s="64"/>
      <c r="GR102" s="64"/>
      <c r="GS102" s="64"/>
      <c r="GT102" s="64"/>
      <c r="GU102" s="64"/>
      <c r="GV102" s="64"/>
      <c r="GW102" s="64"/>
      <c r="GX102" s="64"/>
      <c r="GY102" s="64"/>
      <c r="GZ102" s="64"/>
      <c r="HA102" s="64"/>
      <c r="HB102" s="64"/>
      <c r="HC102" s="64"/>
      <c r="HD102" s="64"/>
      <c r="HE102" s="64"/>
      <c r="HF102" s="64"/>
      <c r="HG102" s="64"/>
      <c r="HH102" s="64"/>
      <c r="HI102" s="64"/>
      <c r="HJ102" s="64"/>
      <c r="HK102" s="64"/>
      <c r="HL102" s="64"/>
      <c r="HM102" s="64"/>
      <c r="HN102" s="64"/>
      <c r="HO102" s="64"/>
      <c r="HP102" s="64"/>
      <c r="HQ102" s="64"/>
      <c r="HR102" s="64"/>
      <c r="HS102" s="64"/>
      <c r="HT102" s="64"/>
      <c r="HU102" s="64"/>
      <c r="HV102" s="64"/>
      <c r="HW102" s="64"/>
      <c r="HX102" s="64"/>
      <c r="HY102" s="64"/>
      <c r="HZ102" s="64"/>
      <c r="IA102" s="64"/>
      <c r="IB102" s="64"/>
      <c r="IC102" s="64"/>
      <c r="ID102" s="64"/>
      <c r="IE102" s="64"/>
      <c r="IF102" s="64"/>
      <c r="IG102" s="64"/>
      <c r="IH102" s="64"/>
      <c r="II102" s="64"/>
      <c r="IJ102" s="64"/>
      <c r="IK102" s="64"/>
      <c r="IL102" s="64"/>
      <c r="IM102" s="64"/>
      <c r="IN102" s="64"/>
      <c r="IO102" s="64"/>
      <c r="IP102" s="64"/>
      <c r="IQ102" s="64"/>
      <c r="IR102" s="64"/>
      <c r="IS102" s="64"/>
      <c r="IT102" s="64"/>
      <c r="IU102" s="64"/>
      <c r="IV102" s="64"/>
      <c r="IW102" s="64"/>
    </row>
    <row r="103" customFormat="false" ht="12.75" hidden="false" customHeight="false" outlineLevel="0" collapsed="false">
      <c r="A103" s="64"/>
      <c r="B103" s="64" t="n">
        <v>2022</v>
      </c>
      <c r="C103" s="221" t="n">
        <v>0.0153846153846154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4"/>
      <c r="CW103" s="64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4"/>
      <c r="DN103" s="64"/>
      <c r="DO103" s="64"/>
      <c r="DP103" s="64"/>
      <c r="DQ103" s="64"/>
      <c r="DR103" s="64"/>
      <c r="DS103" s="64"/>
      <c r="DT103" s="64"/>
      <c r="DU103" s="64"/>
      <c r="DV103" s="64"/>
      <c r="DW103" s="64"/>
      <c r="DX103" s="64"/>
      <c r="DY103" s="64"/>
      <c r="DZ103" s="64"/>
      <c r="EA103" s="64"/>
      <c r="EB103" s="64"/>
      <c r="EC103" s="64"/>
      <c r="ED103" s="64"/>
      <c r="EE103" s="64"/>
      <c r="EF103" s="64"/>
      <c r="EG103" s="64"/>
      <c r="EH103" s="64"/>
      <c r="EI103" s="64"/>
      <c r="EJ103" s="64"/>
      <c r="EK103" s="64"/>
      <c r="EL103" s="64"/>
      <c r="EM103" s="64"/>
      <c r="EN103" s="64"/>
      <c r="EO103" s="64"/>
      <c r="EP103" s="64"/>
      <c r="EQ103" s="64"/>
      <c r="ER103" s="64"/>
      <c r="ES103" s="64"/>
      <c r="ET103" s="64"/>
      <c r="EU103" s="64"/>
      <c r="EV103" s="64"/>
      <c r="EW103" s="64"/>
      <c r="EX103" s="64"/>
      <c r="EY103" s="64"/>
      <c r="EZ103" s="64"/>
      <c r="FA103" s="64"/>
      <c r="FB103" s="64"/>
      <c r="FC103" s="64"/>
      <c r="FD103" s="64"/>
      <c r="FE103" s="64"/>
      <c r="FF103" s="64"/>
      <c r="FG103" s="64"/>
      <c r="FH103" s="64"/>
      <c r="FI103" s="64"/>
      <c r="FJ103" s="64"/>
      <c r="FK103" s="64"/>
      <c r="FL103" s="64"/>
      <c r="FM103" s="64"/>
      <c r="FN103" s="64"/>
      <c r="FO103" s="64"/>
      <c r="FP103" s="64"/>
      <c r="FQ103" s="64"/>
      <c r="FR103" s="64"/>
      <c r="FS103" s="64"/>
      <c r="FT103" s="64"/>
      <c r="FU103" s="64"/>
      <c r="FV103" s="64"/>
      <c r="FW103" s="64"/>
      <c r="FX103" s="64"/>
      <c r="FY103" s="64"/>
      <c r="FZ103" s="64"/>
      <c r="GA103" s="64"/>
      <c r="GB103" s="64"/>
      <c r="GC103" s="64"/>
      <c r="GD103" s="64"/>
      <c r="GE103" s="64"/>
      <c r="GF103" s="64"/>
      <c r="GG103" s="64"/>
      <c r="GH103" s="64"/>
      <c r="GI103" s="64"/>
      <c r="GJ103" s="64"/>
      <c r="GK103" s="64"/>
      <c r="GL103" s="64"/>
      <c r="GM103" s="64"/>
      <c r="GN103" s="64"/>
      <c r="GO103" s="64"/>
      <c r="GP103" s="64"/>
      <c r="GQ103" s="64"/>
      <c r="GR103" s="64"/>
      <c r="GS103" s="64"/>
      <c r="GT103" s="64"/>
      <c r="GU103" s="64"/>
      <c r="GV103" s="64"/>
      <c r="GW103" s="64"/>
      <c r="GX103" s="64"/>
      <c r="GY103" s="64"/>
      <c r="GZ103" s="64"/>
      <c r="HA103" s="64"/>
      <c r="HB103" s="64"/>
      <c r="HC103" s="64"/>
      <c r="HD103" s="64"/>
      <c r="HE103" s="64"/>
      <c r="HF103" s="64"/>
      <c r="HG103" s="64"/>
      <c r="HH103" s="64"/>
      <c r="HI103" s="64"/>
      <c r="HJ103" s="64"/>
      <c r="HK103" s="64"/>
      <c r="HL103" s="64"/>
      <c r="HM103" s="64"/>
      <c r="HN103" s="64"/>
      <c r="HO103" s="64"/>
      <c r="HP103" s="64"/>
      <c r="HQ103" s="64"/>
      <c r="HR103" s="64"/>
      <c r="HS103" s="64"/>
      <c r="HT103" s="64"/>
      <c r="HU103" s="64"/>
      <c r="HV103" s="64"/>
      <c r="HW103" s="64"/>
      <c r="HX103" s="64"/>
      <c r="HY103" s="64"/>
      <c r="HZ103" s="64"/>
      <c r="IA103" s="64"/>
      <c r="IB103" s="64"/>
      <c r="IC103" s="64"/>
      <c r="ID103" s="64"/>
      <c r="IE103" s="64"/>
      <c r="IF103" s="64"/>
      <c r="IG103" s="64"/>
      <c r="IH103" s="64"/>
      <c r="II103" s="64"/>
      <c r="IJ103" s="64"/>
      <c r="IK103" s="64"/>
      <c r="IL103" s="64"/>
      <c r="IM103" s="64"/>
      <c r="IN103" s="64"/>
      <c r="IO103" s="64"/>
      <c r="IP103" s="64"/>
      <c r="IQ103" s="64"/>
      <c r="IR103" s="64"/>
      <c r="IS103" s="64"/>
      <c r="IT103" s="64"/>
      <c r="IU103" s="64"/>
      <c r="IV103" s="64"/>
      <c r="IW103" s="64"/>
    </row>
    <row r="104" customFormat="false" ht="12.75" hidden="false" customHeight="false" outlineLevel="0" collapsed="false">
      <c r="A104" s="64"/>
      <c r="B104" s="64" t="n">
        <v>2023</v>
      </c>
      <c r="C104" s="221" t="n">
        <v>0.0615384615384615</v>
      </c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  <c r="CI104" s="64"/>
      <c r="CJ104" s="64"/>
      <c r="CK104" s="64"/>
      <c r="CL104" s="64"/>
      <c r="CM104" s="64"/>
      <c r="CN104" s="64"/>
      <c r="CO104" s="64"/>
      <c r="CP104" s="64"/>
      <c r="CQ104" s="64"/>
      <c r="CR104" s="64"/>
      <c r="CS104" s="64"/>
      <c r="CT104" s="64"/>
      <c r="CU104" s="64"/>
      <c r="CV104" s="64"/>
      <c r="CW104" s="64"/>
      <c r="CX104" s="64"/>
      <c r="CY104" s="64"/>
      <c r="CZ104" s="64"/>
      <c r="DA104" s="64"/>
      <c r="DB104" s="64"/>
      <c r="DC104" s="64"/>
      <c r="DD104" s="64"/>
      <c r="DE104" s="64"/>
      <c r="DF104" s="64"/>
      <c r="DG104" s="64"/>
      <c r="DH104" s="64"/>
      <c r="DI104" s="64"/>
      <c r="DJ104" s="64"/>
      <c r="DK104" s="64"/>
      <c r="DL104" s="64"/>
      <c r="DM104" s="64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4"/>
      <c r="EA104" s="64"/>
      <c r="EB104" s="64"/>
      <c r="EC104" s="64"/>
      <c r="ED104" s="64"/>
      <c r="EE104" s="64"/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4"/>
      <c r="ET104" s="64"/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64"/>
      <c r="FK104" s="64"/>
      <c r="FL104" s="64"/>
      <c r="FM104" s="64"/>
      <c r="FN104" s="64"/>
      <c r="FO104" s="64"/>
      <c r="FP104" s="64"/>
      <c r="FQ104" s="64"/>
      <c r="FR104" s="64"/>
      <c r="FS104" s="64"/>
      <c r="FT104" s="64"/>
      <c r="FU104" s="64"/>
      <c r="FV104" s="64"/>
      <c r="FW104" s="64"/>
      <c r="FX104" s="64"/>
      <c r="FY104" s="64"/>
      <c r="FZ104" s="64"/>
      <c r="GA104" s="64"/>
      <c r="GB104" s="64"/>
      <c r="GC104" s="64"/>
      <c r="GD104" s="64"/>
      <c r="GE104" s="64"/>
      <c r="GF104" s="64"/>
      <c r="GG104" s="64"/>
      <c r="GH104" s="64"/>
      <c r="GI104" s="64"/>
      <c r="GJ104" s="64"/>
      <c r="GK104" s="64"/>
      <c r="GL104" s="64"/>
      <c r="GM104" s="64"/>
      <c r="GN104" s="64"/>
      <c r="GO104" s="64"/>
      <c r="GP104" s="64"/>
      <c r="GQ104" s="64"/>
      <c r="GR104" s="64"/>
      <c r="GS104" s="64"/>
      <c r="GT104" s="64"/>
      <c r="GU104" s="64"/>
      <c r="GV104" s="64"/>
      <c r="GW104" s="64"/>
      <c r="GX104" s="64"/>
      <c r="GY104" s="64"/>
      <c r="GZ104" s="64"/>
      <c r="HA104" s="64"/>
      <c r="HB104" s="64"/>
      <c r="HC104" s="64"/>
      <c r="HD104" s="64"/>
      <c r="HE104" s="64"/>
      <c r="HF104" s="64"/>
      <c r="HG104" s="64"/>
      <c r="HH104" s="64"/>
      <c r="HI104" s="64"/>
      <c r="HJ104" s="64"/>
      <c r="HK104" s="64"/>
      <c r="HL104" s="64"/>
      <c r="HM104" s="64"/>
      <c r="HN104" s="64"/>
      <c r="HO104" s="64"/>
      <c r="HP104" s="64"/>
      <c r="HQ104" s="64"/>
      <c r="HR104" s="64"/>
      <c r="HS104" s="64"/>
      <c r="HT104" s="64"/>
      <c r="HU104" s="64"/>
      <c r="HV104" s="64"/>
      <c r="HW104" s="64"/>
      <c r="HX104" s="64"/>
      <c r="HY104" s="64"/>
      <c r="HZ104" s="64"/>
      <c r="IA104" s="64"/>
      <c r="IB104" s="64"/>
      <c r="IC104" s="64"/>
      <c r="ID104" s="64"/>
      <c r="IE104" s="64"/>
      <c r="IF104" s="64"/>
      <c r="IG104" s="64"/>
      <c r="IH104" s="64"/>
      <c r="II104" s="64"/>
      <c r="IJ104" s="64"/>
      <c r="IK104" s="64"/>
      <c r="IL104" s="64"/>
      <c r="IM104" s="64"/>
      <c r="IN104" s="64"/>
      <c r="IO104" s="64"/>
      <c r="IP104" s="64"/>
      <c r="IQ104" s="64"/>
      <c r="IR104" s="64"/>
      <c r="IS104" s="64"/>
      <c r="IT104" s="64"/>
      <c r="IU104" s="64"/>
      <c r="IV104" s="64"/>
      <c r="IW104" s="64"/>
    </row>
    <row r="105" customFormat="false" ht="12.75" hidden="false" customHeight="false" outlineLevel="0" collapsed="false">
      <c r="B105" s="64" t="n">
        <v>2024</v>
      </c>
      <c r="C105" s="221" t="n">
        <v>0.129230769230769</v>
      </c>
    </row>
    <row r="106" customFormat="false" ht="12.75" hidden="false" customHeight="false" outlineLevel="0" collapsed="false">
      <c r="B106" s="64" t="n">
        <v>2025</v>
      </c>
      <c r="C106" s="221" t="n">
        <v>0.04</v>
      </c>
    </row>
    <row r="107" customFormat="false" ht="12.75" hidden="false" customHeight="false" outlineLevel="0" collapsed="false">
      <c r="B107" s="64" t="n">
        <v>2027</v>
      </c>
      <c r="C107" s="221" t="n">
        <v>0.193846153846154</v>
      </c>
    </row>
    <row r="108" customFormat="false" ht="12.75" hidden="false" customHeight="false" outlineLevel="0" collapsed="false">
      <c r="B108" s="64" t="n">
        <v>2028</v>
      </c>
      <c r="C108" s="221" t="n">
        <v>0.0461538461538462</v>
      </c>
    </row>
    <row r="109" customFormat="false" ht="12.75" hidden="false" customHeight="false" outlineLevel="0" collapsed="false">
      <c r="B109" s="64" t="n">
        <v>2031</v>
      </c>
      <c r="C109" s="221" t="n">
        <v>0.0461538461538462</v>
      </c>
    </row>
    <row r="110" customFormat="false" ht="12.75" hidden="false" customHeight="false" outlineLevel="0" collapsed="false">
      <c r="B110" s="64"/>
      <c r="C110" s="64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577"/>
  <sheetViews>
    <sheetView showFormulas="false" showGridLines="false" showRowColHeaders="true" showZeros="false" rightToLeft="false" tabSelected="false" showOutlineSymbols="true" defaultGridColor="true" view="normal" topLeftCell="C1" colorId="64" zoomScale="75" zoomScaleNormal="75" zoomScalePageLayoutView="100" workbookViewId="0">
      <selection pane="topLeft" activeCell="F36" activeCellId="0" sqref="F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31" width="9.7"/>
    <col collapsed="false" customWidth="true" hidden="false" outlineLevel="0" max="2" min="2" style="31" width="16.13"/>
    <col collapsed="false" customWidth="true" hidden="false" outlineLevel="0" max="3" min="3" style="40" width="34.71"/>
    <col collapsed="false" customWidth="true" hidden="false" outlineLevel="0" max="4" min="4" style="31" width="13.14"/>
    <col collapsed="false" customWidth="true" hidden="false" outlineLevel="0" max="5" min="5" style="31" width="16.13"/>
    <col collapsed="false" customWidth="true" hidden="false" outlineLevel="0" max="6" min="6" style="31" width="12.14"/>
    <col collapsed="false" customWidth="true" hidden="false" outlineLevel="0" max="7" min="7" style="31" width="11.7"/>
    <col collapsed="false" customWidth="true" hidden="false" outlineLevel="0" max="8" min="8" style="31" width="13.7"/>
    <col collapsed="false" customWidth="true" hidden="false" outlineLevel="0" max="11" min="9" style="228" width="13.7"/>
    <col collapsed="false" customWidth="true" hidden="false" outlineLevel="0" max="12" min="12" style="31" width="13.7"/>
    <col collapsed="false" customWidth="true" hidden="false" outlineLevel="0" max="13" min="13" style="47" width="13.7"/>
    <col collapsed="false" customWidth="true" hidden="false" outlineLevel="0" max="17" min="14" style="31" width="18.28"/>
    <col collapsed="false" customWidth="true" hidden="false" outlineLevel="0" max="18" min="18" style="31" width="14.14"/>
    <col collapsed="false" customWidth="true" hidden="false" outlineLevel="0" max="19" min="19" style="31" width="22.42"/>
    <col collapsed="false" customWidth="true" hidden="false" outlineLevel="0" max="20" min="20" style="13" width="16.7"/>
    <col collapsed="false" customWidth="true" hidden="false" outlineLevel="0" max="29" min="21" style="13" width="12.7"/>
    <col collapsed="false" customWidth="true" hidden="false" outlineLevel="0" max="30" min="30" style="13" width="15.7"/>
    <col collapsed="false" customWidth="true" hidden="false" outlineLevel="0" max="42" min="31" style="13" width="12.7"/>
    <col collapsed="false" customWidth="false" hidden="false" outlineLevel="0" max="43" min="43" style="13" width="9.14"/>
    <col collapsed="false" customWidth="true" hidden="false" outlineLevel="0" max="45" min="44" style="13" width="18.85"/>
    <col collapsed="false" customWidth="true" hidden="false" outlineLevel="0" max="55" min="46" style="13" width="17.85"/>
    <col collapsed="false" customWidth="true" hidden="false" outlineLevel="0" max="56" min="56" style="13" width="13.56"/>
    <col collapsed="false" customWidth="true" hidden="false" outlineLevel="0" max="58" min="57" style="31" width="13.56"/>
    <col collapsed="false" customWidth="false" hidden="false" outlineLevel="0" max="90" min="59" style="13" width="9.14"/>
    <col collapsed="false" customWidth="false" hidden="false" outlineLevel="0" max="257" min="91" style="31" width="9.14"/>
  </cols>
  <sheetData>
    <row r="1" customFormat="false" ht="15.75" hidden="false" customHeight="true" outlineLevel="0" collapsed="false">
      <c r="A1" s="43"/>
      <c r="B1" s="44"/>
      <c r="C1" s="229"/>
      <c r="D1" s="44"/>
      <c r="E1" s="44"/>
      <c r="F1" s="44"/>
      <c r="G1" s="44"/>
      <c r="H1" s="44"/>
      <c r="I1" s="230"/>
      <c r="J1" s="230"/>
      <c r="K1" s="230"/>
      <c r="L1" s="44"/>
      <c r="M1" s="69" t="s">
        <v>118</v>
      </c>
      <c r="S1" s="231"/>
      <c r="T1" s="232"/>
      <c r="U1" s="232"/>
      <c r="V1" s="232"/>
      <c r="W1" s="232"/>
      <c r="X1" s="232"/>
      <c r="Y1" s="233"/>
      <c r="Z1" s="232"/>
      <c r="AA1" s="232"/>
      <c r="AB1" s="232"/>
      <c r="AC1" s="232"/>
      <c r="AD1" s="234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5"/>
      <c r="BF1" s="235"/>
      <c r="BG1" s="236"/>
    </row>
    <row r="2" customFormat="false" ht="18" hidden="false" customHeight="true" outlineLevel="0" collapsed="false">
      <c r="A2" s="237"/>
      <c r="B2" s="237"/>
      <c r="C2" s="238"/>
      <c r="D2" s="32"/>
      <c r="E2" s="47"/>
      <c r="F2" s="47"/>
      <c r="G2" s="47"/>
      <c r="H2" s="47"/>
      <c r="I2" s="239"/>
      <c r="J2" s="239"/>
      <c r="K2" s="239"/>
      <c r="L2" s="47"/>
      <c r="M2" s="31"/>
      <c r="S2" s="231"/>
      <c r="T2" s="232"/>
      <c r="U2" s="240"/>
      <c r="V2" s="240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41"/>
      <c r="BF2" s="235"/>
      <c r="BG2" s="236"/>
    </row>
    <row r="3" customFormat="false" ht="15.75" hidden="false" customHeight="true" outlineLevel="0" collapsed="false">
      <c r="A3" s="32"/>
      <c r="B3" s="32"/>
      <c r="C3" s="47"/>
      <c r="D3" s="32"/>
      <c r="E3" s="47"/>
      <c r="F3" s="47"/>
      <c r="G3" s="47"/>
      <c r="H3" s="239"/>
      <c r="I3" s="239"/>
      <c r="J3" s="239"/>
      <c r="K3" s="239"/>
      <c r="L3" s="47"/>
      <c r="M3" s="31"/>
      <c r="S3" s="242" t="s">
        <v>119</v>
      </c>
      <c r="T3" s="232"/>
      <c r="U3" s="243"/>
      <c r="V3" s="243"/>
      <c r="W3" s="233" t="s">
        <v>120</v>
      </c>
      <c r="X3" s="233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3" t="s">
        <v>121</v>
      </c>
      <c r="AT3" s="244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5"/>
      <c r="BG3" s="236"/>
    </row>
    <row r="4" customFormat="false" ht="15.75" hidden="false" customHeight="true" outlineLevel="0" collapsed="false">
      <c r="A4" s="245"/>
      <c r="B4" s="245"/>
      <c r="C4" s="245"/>
      <c r="D4" s="246"/>
      <c r="E4" s="247"/>
      <c r="F4" s="245"/>
      <c r="G4" s="245"/>
      <c r="H4" s="245"/>
      <c r="I4" s="247"/>
      <c r="J4" s="247"/>
      <c r="K4" s="247"/>
      <c r="L4" s="247"/>
      <c r="M4" s="247"/>
      <c r="S4" s="231"/>
      <c r="T4" s="232"/>
      <c r="U4" s="248"/>
      <c r="V4" s="248"/>
      <c r="W4" s="249" t="s">
        <v>122</v>
      </c>
      <c r="X4" s="249"/>
      <c r="Y4" s="249"/>
      <c r="Z4" s="249"/>
      <c r="AA4" s="249" t="n">
        <v>-0.01</v>
      </c>
      <c r="AB4" s="249"/>
      <c r="AC4" s="249"/>
      <c r="AD4" s="249"/>
      <c r="AE4" s="249" t="n">
        <v>-0.005</v>
      </c>
      <c r="AF4" s="249"/>
      <c r="AG4" s="249"/>
      <c r="AH4" s="249"/>
      <c r="AI4" s="249" t="n">
        <v>0.005</v>
      </c>
      <c r="AJ4" s="249"/>
      <c r="AK4" s="249"/>
      <c r="AL4" s="249"/>
      <c r="AM4" s="249" t="n">
        <v>0.01</v>
      </c>
      <c r="AN4" s="249"/>
      <c r="AO4" s="249"/>
      <c r="AP4" s="249"/>
      <c r="AQ4" s="232"/>
      <c r="AR4" s="232"/>
      <c r="AS4" s="232"/>
      <c r="AT4" s="235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5"/>
      <c r="BF4" s="235"/>
      <c r="BG4" s="236"/>
      <c r="BI4" s="31"/>
      <c r="BJ4" s="31"/>
      <c r="BK4" s="31"/>
      <c r="BL4" s="31"/>
      <c r="BM4" s="31"/>
      <c r="BN4" s="31"/>
      <c r="BO4" s="31"/>
    </row>
    <row r="5" customFormat="false" ht="15.75" hidden="false" customHeight="true" outlineLevel="0" collapsed="false">
      <c r="A5" s="104" t="s">
        <v>54</v>
      </c>
      <c r="B5" s="104"/>
      <c r="C5" s="104"/>
      <c r="D5" s="104"/>
      <c r="E5" s="104"/>
      <c r="F5" s="104"/>
      <c r="G5" s="104"/>
      <c r="H5" s="104" t="s">
        <v>123</v>
      </c>
      <c r="I5" s="104" t="n">
        <v>-100</v>
      </c>
      <c r="J5" s="104" t="n">
        <v>-50</v>
      </c>
      <c r="K5" s="104" t="s">
        <v>124</v>
      </c>
      <c r="L5" s="104" t="s">
        <v>125</v>
      </c>
      <c r="M5" s="104" t="s">
        <v>126</v>
      </c>
      <c r="R5" s="32"/>
      <c r="S5" s="231"/>
      <c r="T5" s="232"/>
      <c r="U5" s="232" t="s">
        <v>127</v>
      </c>
      <c r="V5" s="232"/>
      <c r="W5" s="232" t="s">
        <v>128</v>
      </c>
      <c r="X5" s="232"/>
      <c r="Y5" s="232"/>
      <c r="Z5" s="232" t="s">
        <v>129</v>
      </c>
      <c r="AA5" s="232" t="s">
        <v>128</v>
      </c>
      <c r="AB5" s="232"/>
      <c r="AC5" s="232"/>
      <c r="AD5" s="232" t="s">
        <v>129</v>
      </c>
      <c r="AE5" s="232" t="s">
        <v>128</v>
      </c>
      <c r="AF5" s="232"/>
      <c r="AG5" s="232"/>
      <c r="AH5" s="232" t="s">
        <v>129</v>
      </c>
      <c r="AI5" s="232" t="s">
        <v>128</v>
      </c>
      <c r="AJ5" s="232"/>
      <c r="AK5" s="232"/>
      <c r="AL5" s="232" t="s">
        <v>129</v>
      </c>
      <c r="AM5" s="232" t="s">
        <v>128</v>
      </c>
      <c r="AN5" s="232"/>
      <c r="AO5" s="232"/>
      <c r="AP5" s="232" t="s">
        <v>129</v>
      </c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50"/>
      <c r="BF5" s="250"/>
      <c r="BG5" s="236"/>
      <c r="BI5" s="31"/>
      <c r="BJ5" s="31"/>
      <c r="BK5" s="31"/>
      <c r="BL5" s="31"/>
      <c r="BM5" s="31"/>
      <c r="BN5" s="31"/>
      <c r="BO5" s="31"/>
    </row>
    <row r="6" customFormat="false" ht="15.75" hidden="false" customHeight="true" outlineLevel="0" collapsed="false">
      <c r="A6" s="196" t="s">
        <v>3</v>
      </c>
      <c r="B6" s="196" t="s">
        <v>7</v>
      </c>
      <c r="C6" s="196" t="s">
        <v>8</v>
      </c>
      <c r="D6" s="196" t="s">
        <v>9</v>
      </c>
      <c r="E6" s="196" t="s">
        <v>10</v>
      </c>
      <c r="F6" s="196" t="s">
        <v>82</v>
      </c>
      <c r="G6" s="196" t="s">
        <v>12</v>
      </c>
      <c r="H6" s="196" t="s">
        <v>130</v>
      </c>
      <c r="I6" s="251" t="s">
        <v>131</v>
      </c>
      <c r="J6" s="251" t="s">
        <v>131</v>
      </c>
      <c r="K6" s="251" t="s">
        <v>132</v>
      </c>
      <c r="L6" s="251" t="s">
        <v>131</v>
      </c>
      <c r="M6" s="251" t="s">
        <v>131</v>
      </c>
      <c r="R6" s="32"/>
      <c r="S6" s="252" t="s">
        <v>133</v>
      </c>
      <c r="T6" s="249"/>
      <c r="U6" s="249" t="s">
        <v>134</v>
      </c>
      <c r="V6" s="232"/>
      <c r="W6" s="232" t="s">
        <v>135</v>
      </c>
      <c r="X6" s="232" t="s">
        <v>3</v>
      </c>
      <c r="Y6" s="232" t="s">
        <v>10</v>
      </c>
      <c r="Z6" s="232" t="s">
        <v>136</v>
      </c>
      <c r="AA6" s="232" t="s">
        <v>137</v>
      </c>
      <c r="AB6" s="232" t="s">
        <v>3</v>
      </c>
      <c r="AC6" s="232" t="s">
        <v>10</v>
      </c>
      <c r="AD6" s="232" t="s">
        <v>136</v>
      </c>
      <c r="AE6" s="232" t="s">
        <v>137</v>
      </c>
      <c r="AF6" s="232" t="s">
        <v>3</v>
      </c>
      <c r="AG6" s="232" t="s">
        <v>10</v>
      </c>
      <c r="AH6" s="232" t="s">
        <v>136</v>
      </c>
      <c r="AI6" s="232" t="s">
        <v>137</v>
      </c>
      <c r="AJ6" s="232" t="s">
        <v>3</v>
      </c>
      <c r="AK6" s="232" t="s">
        <v>10</v>
      </c>
      <c r="AL6" s="232" t="s">
        <v>136</v>
      </c>
      <c r="AM6" s="232" t="s">
        <v>137</v>
      </c>
      <c r="AN6" s="232" t="s">
        <v>3</v>
      </c>
      <c r="AO6" s="232" t="s">
        <v>10</v>
      </c>
      <c r="AP6" s="232" t="s">
        <v>136</v>
      </c>
      <c r="AQ6" s="232"/>
      <c r="AR6" s="235"/>
      <c r="AS6" s="249" t="s">
        <v>138</v>
      </c>
      <c r="AT6" s="249" t="s">
        <v>139</v>
      </c>
      <c r="AU6" s="249" t="s">
        <v>140</v>
      </c>
      <c r="AV6" s="249" t="s">
        <v>141</v>
      </c>
      <c r="AW6" s="249" t="s">
        <v>142</v>
      </c>
      <c r="AX6" s="249" t="s">
        <v>143</v>
      </c>
      <c r="AY6" s="249" t="s">
        <v>144</v>
      </c>
      <c r="AZ6" s="249" t="s">
        <v>145</v>
      </c>
      <c r="BA6" s="249" t="s">
        <v>146</v>
      </c>
      <c r="BB6" s="249" t="s">
        <v>125</v>
      </c>
      <c r="BC6" s="249" t="n">
        <v>100</v>
      </c>
      <c r="BD6" s="232"/>
      <c r="BE6" s="253" t="s">
        <v>5</v>
      </c>
      <c r="BF6" s="253" t="s">
        <v>6</v>
      </c>
      <c r="BG6" s="236"/>
      <c r="BI6" s="31"/>
      <c r="BJ6" s="31"/>
      <c r="BK6" s="31"/>
      <c r="BL6" s="31"/>
      <c r="BM6" s="31"/>
      <c r="BN6" s="31"/>
      <c r="BO6" s="31"/>
    </row>
    <row r="7" customFormat="false" ht="15.75" hidden="false" customHeight="false" outlineLevel="0" collapsed="false">
      <c r="A7" s="42" t="n">
        <f aca="false">Proposal!A7</f>
        <v>200</v>
      </c>
      <c r="B7" s="13" t="str">
        <f aca="false">Proposal!B7</f>
        <v>AAA/AAA</v>
      </c>
      <c r="C7" s="183" t="str">
        <f aca="false">Proposal!C7</f>
        <v>SPRING TX ISD PSF</v>
      </c>
      <c r="D7" s="220" t="n">
        <f aca="false">Proposal!D7</f>
        <v>0.05</v>
      </c>
      <c r="E7" s="254" t="n">
        <f aca="false">Income!D6</f>
        <v>42597</v>
      </c>
      <c r="F7" s="255" t="n">
        <f aca="false">Proposal!BG7</f>
        <v>0.0440007895674814</v>
      </c>
      <c r="G7" s="256" t="n">
        <f aca="false">Proposal!J7</f>
        <v>104.707</v>
      </c>
      <c r="H7" s="257" t="n">
        <f aca="false">IF($T7=TRUE(),0,S7)</f>
        <v>7.62417801776558</v>
      </c>
      <c r="I7" s="258" t="n">
        <f aca="false">IF($T7=TRUE(),0,AD7)</f>
        <v>0</v>
      </c>
      <c r="J7" s="258" t="n">
        <f aca="false">IF($T7=TRUE(),0,AH7)</f>
        <v>0</v>
      </c>
      <c r="K7" s="258" t="n">
        <f aca="false">IF($T7=TRUE(),0,Z7)</f>
        <v>0</v>
      </c>
      <c r="L7" s="258" t="n">
        <f aca="false">IF($T7=TRUE(),0,AL7)</f>
        <v>0</v>
      </c>
      <c r="M7" s="258" t="n">
        <f aca="false">IF($T7=TRUE(),0,AP7)</f>
        <v>0</v>
      </c>
      <c r="N7" s="13"/>
      <c r="O7" s="13"/>
      <c r="P7" s="13"/>
      <c r="Q7" s="13"/>
      <c r="R7" s="47"/>
      <c r="S7" s="259" t="n">
        <f aca="false">MDURATION(BF7,Proposal!BH7,D7,F7,2,0)</f>
        <v>7.62417801776558</v>
      </c>
      <c r="T7" s="232" t="b">
        <f aca="false">ISERR(S7)</f>
        <v>0</v>
      </c>
      <c r="U7" s="260" t="n">
        <f aca="false">D7*A7*1000</f>
        <v>10000</v>
      </c>
      <c r="V7" s="261"/>
      <c r="W7" s="262" t="n">
        <f aca="false">IF(Proposal!$F7=0,1000,IF(DAYS360(Summary!$B$5,Proposal!$F7)&lt;360,1000,PRICE($BF7+360,Proposal!$F7,$D7,$F7,Proposal!$G7,2,0)))</f>
        <v>1000</v>
      </c>
      <c r="X7" s="263" t="n">
        <f aca="false">IF(Proposal!$H7=0,1000,IF(DAYS360(Summary!$B$5,Proposal!$H7)&lt;360,1000,PRICE($BF7+360,Proposal!$H7,$D7,$F7,100,2,0)))</f>
        <v>1000</v>
      </c>
      <c r="Y7" s="264" t="n">
        <f aca="false">IF($E7=0,1000,IF(DAYS360(Summary!$B$5,$E7)&lt;360,1000,PRICE($BF7+360,$E7,$D7,$F7,100,2,0)))</f>
        <v>1000</v>
      </c>
      <c r="Z7" s="265" t="n">
        <f aca="false">IF(MIN(W7:Y7)=1000,0,(MIN(W7:Y7)*$A7*10+$U7)/($G7*$A7*10)-1)</f>
        <v>0</v>
      </c>
      <c r="AA7" s="262" t="n">
        <f aca="false">IF(Proposal!$F7=0,1000,IF(DAYS360(Summary!$B$5,Proposal!$F7)&lt;360,1000,PRICE($BF7+360,Proposal!$F7,$D7,$F7+AA$4,Proposal!$G7,2,0)))</f>
        <v>1000</v>
      </c>
      <c r="AB7" s="263" t="n">
        <f aca="false">IF(Proposal!$H7=0,1000,IF(DAYS360(Summary!$B$5,Proposal!$H7)&lt;360,1000,PRICE($BF7+360,Proposal!$H7,$D7,$F7+AA$4,100,2,0)))</f>
        <v>1000</v>
      </c>
      <c r="AC7" s="264" t="n">
        <f aca="false">IF($E7=0,1000,IF(DAYS360(Summary!$B$5,$E7)&lt;360,1000,PRICE($BF7+360,$E7,$D7,$F7+AA$4,100,2,0)))</f>
        <v>1000</v>
      </c>
      <c r="AD7" s="234" t="n">
        <f aca="false">IF(MIN(AA7:AC7)=1000,0,(MIN(AA7:AC7)*$A7*10+$U7)/($G7*$A7*10)-1)</f>
        <v>0</v>
      </c>
      <c r="AE7" s="262" t="n">
        <f aca="false">IF(Proposal!$F7=0,1000,IF(DAYS360(Summary!$B$5,Proposal!$F7)&lt;360,1000,PRICE($BF7+360,Proposal!$F7,$D7,$F7+AE$4,Proposal!$G7,2,0)))</f>
        <v>1000</v>
      </c>
      <c r="AF7" s="263" t="n">
        <f aca="false">IF(Proposal!$H7=0,1000,IF(DAYS360(Summary!$B$5,Proposal!$H7)&lt;360,1000,PRICE($BF7+360,Proposal!$H7,$D7,$F7+AE$4,100,2,0)))</f>
        <v>1000</v>
      </c>
      <c r="AG7" s="264" t="n">
        <f aca="false">IF($E7=0,1000,IF(DAYS360(Summary!$B$5,$E7)&lt;360,1000,PRICE($BF7+360,$E7,$D7,$F7+AE$4,100,2,0)))</f>
        <v>1000</v>
      </c>
      <c r="AH7" s="234" t="n">
        <f aca="false">IF(MIN(AE7:AG7)=1000,0,(MIN(AE7:AG7)*$A7*10+$U7)/($G7*$A7*10)-1)</f>
        <v>0</v>
      </c>
      <c r="AI7" s="262" t="n">
        <f aca="false">IF(Proposal!$F7=0,1000,IF(DAYS360(Summary!$B$5,Proposal!$F7)&lt;360,1000,PRICE($BF7+360,Proposal!$F7,$D7,$F7+AI$4,Proposal!$G7,2,0)))</f>
        <v>1000</v>
      </c>
      <c r="AJ7" s="263" t="n">
        <f aca="false">IF(Proposal!$H7=0,1000,IF(DAYS360(Summary!$B$5,Proposal!$H7)&lt;360,1000,PRICE($BF7+360,Proposal!$H7,$D7,$F7+AI$4,100,2,0)))</f>
        <v>1000</v>
      </c>
      <c r="AK7" s="264" t="n">
        <f aca="false">IF($E7=0,1000,IF(DAYS360(Summary!$B$5,$E7)&lt;360,1000,PRICE($BF7+360,$E7,$D7,$F7+AI$4,100,2,0)))</f>
        <v>1000</v>
      </c>
      <c r="AL7" s="234" t="n">
        <f aca="false">IF(MIN(AI7:AK7)=1000,0,(MIN(AI7:AK7)*$A7*10+$U7)/($G7*$A7*10)-1)</f>
        <v>0</v>
      </c>
      <c r="AM7" s="262" t="n">
        <f aca="false">IF(Proposal!$F7=0,1000,IF(DAYS360(Summary!$B$5,Proposal!$F7)&lt;360,1000,PRICE($BF7+360,Proposal!$F7,$D7,$F7+AM$4,Proposal!$G7,2,0)))</f>
        <v>1000</v>
      </c>
      <c r="AN7" s="263" t="n">
        <f aca="false">IF(Proposal!$H7=0,1000,IF(DAYS360(Summary!$B$5,Proposal!$H7)&lt;360,1000,PRICE($BF7+360,Proposal!$H7,$D7,$F7+AM$4,100,2,0)))</f>
        <v>1000</v>
      </c>
      <c r="AO7" s="264" t="n">
        <f aca="false">IF($E7=0,1000,IF(DAYS360(Summary!$B$5,$E7)&lt;360,1000,PRICE($BF7+360,$E7,$D7,$F7+AM$4,100,2,0)))</f>
        <v>1000</v>
      </c>
      <c r="AP7" s="234" t="n">
        <f aca="false">IF(MIN(AM7:AO7)=1000,0,(MIN(AM7:AO7)*$A7*10+$U7)/($G7*$A7*10)-1)</f>
        <v>0</v>
      </c>
      <c r="AQ7" s="232"/>
      <c r="AR7" s="235"/>
      <c r="AS7" s="261" t="n">
        <f aca="false">A7*G7*10</f>
        <v>209414</v>
      </c>
      <c r="AT7" s="266" t="n">
        <f aca="false">AS7*D7/AS$29</f>
        <v>0.00519463960938128</v>
      </c>
      <c r="AU7" s="267" t="n">
        <f aca="false">AS7*E7/AS$29</f>
        <v>4425.52126881629</v>
      </c>
      <c r="AV7" s="267" t="n">
        <f aca="false">AS7*F7/AS$29</f>
        <v>0.00457136488662579</v>
      </c>
      <c r="AW7" s="268" t="n">
        <f aca="false">AS7*Proposal!M7/AS$29</f>
        <v>0.00496111970487291</v>
      </c>
      <c r="AX7" s="263" t="n">
        <f aca="false">AS7*H7/AS$29</f>
        <v>0.792097142401183</v>
      </c>
      <c r="AY7" s="232" t="n">
        <f aca="false">$A7*K7/$A$30</f>
        <v>0</v>
      </c>
      <c r="AZ7" s="232" t="n">
        <f aca="false">$A7*I7/$A$30</f>
        <v>0</v>
      </c>
      <c r="BA7" s="232" t="n">
        <f aca="false">$A7*J7/$A$30</f>
        <v>0</v>
      </c>
      <c r="BB7" s="232" t="n">
        <f aca="false">$A7*L7/$A$30</f>
        <v>0</v>
      </c>
      <c r="BC7" s="232" t="n">
        <f aca="false">$A7*M7/$A$30</f>
        <v>0</v>
      </c>
      <c r="BD7" s="232"/>
      <c r="BE7" s="269" t="n">
        <f aca="false">Enter!B3</f>
        <v>37226</v>
      </c>
      <c r="BF7" s="269" t="n">
        <f aca="false">Enter!C3</f>
        <v>37211</v>
      </c>
      <c r="BG7" s="236"/>
      <c r="BI7" s="31"/>
      <c r="BJ7" s="31"/>
      <c r="BK7" s="31"/>
      <c r="BL7" s="31"/>
      <c r="BM7" s="31"/>
      <c r="BN7" s="31"/>
      <c r="BO7" s="31"/>
    </row>
    <row r="8" customFormat="false" ht="15.75" hidden="false" customHeight="false" outlineLevel="0" collapsed="false">
      <c r="A8" s="42" t="n">
        <f aca="false">Proposal!A8</f>
        <v>200</v>
      </c>
      <c r="B8" s="13" t="str">
        <f aca="false">Proposal!B8</f>
        <v>AAA/AAA</v>
      </c>
      <c r="C8" s="183" t="str">
        <f aca="false">Proposal!C8</f>
        <v>PORT HOUSTON</v>
      </c>
      <c r="D8" s="220" t="n">
        <f aca="false">Proposal!D8</f>
        <v>0.0475</v>
      </c>
      <c r="E8" s="254" t="n">
        <f aca="false">Income!D7</f>
        <v>43009</v>
      </c>
      <c r="F8" s="270" t="n">
        <f aca="false">Proposal!BG8</f>
        <v>0.0455004408245784</v>
      </c>
      <c r="G8" s="256" t="n">
        <f aca="false">Proposal!J8</f>
        <v>101.566</v>
      </c>
      <c r="H8" s="271" t="n">
        <f aca="false">IF($T8=TRUE(),0,S8)</f>
        <v>7.75523392320721</v>
      </c>
      <c r="I8" s="272" t="n">
        <f aca="false">IF($T8=TRUE(),0,AD8)</f>
        <v>0</v>
      </c>
      <c r="J8" s="272" t="n">
        <f aca="false">IF($T8=TRUE(),0,AH8)</f>
        <v>0</v>
      </c>
      <c r="K8" s="272" t="n">
        <f aca="false">IF($T8=TRUE(),0,Z8)</f>
        <v>0</v>
      </c>
      <c r="L8" s="272" t="n">
        <f aca="false">IF($T8=TRUE(),0,AL8)</f>
        <v>0</v>
      </c>
      <c r="M8" s="272" t="n">
        <f aca="false">IF($T8=TRUE(),0,AP8)</f>
        <v>0</v>
      </c>
      <c r="N8" s="13"/>
      <c r="O8" s="13"/>
      <c r="P8" s="13"/>
      <c r="Q8" s="13"/>
      <c r="S8" s="273" t="n">
        <f aca="false">MDURATION(BF8,Proposal!BH8,D8,F8,2,0)</f>
        <v>7.75523392320721</v>
      </c>
      <c r="T8" s="232" t="b">
        <f aca="false">ISERR(S8)</f>
        <v>0</v>
      </c>
      <c r="U8" s="274" t="n">
        <f aca="false">D8*A8*1000</f>
        <v>9500</v>
      </c>
      <c r="V8" s="261"/>
      <c r="W8" s="262" t="n">
        <f aca="false">IF(Proposal!$F8=0,1000,IF(DAYS360(Summary!$B$5,Proposal!$F8)&lt;360,1000,PRICE($BF8+360,Proposal!$F8,$D8,$F8,Proposal!$G8,2,0)))</f>
        <v>1000</v>
      </c>
      <c r="X8" s="263" t="n">
        <f aca="false">IF(Proposal!$H8=0,1000,IF(DAYS360(Summary!$B$5,Proposal!$H8)&lt;360,1000,PRICE($BF8+360,Proposal!$H8,$D8,$F8,100,2,0)))</f>
        <v>1000</v>
      </c>
      <c r="Y8" s="264" t="n">
        <f aca="false">IF($E8=0,1000,IF(DAYS360(Summary!$B$5,$E8)&lt;360,1000,PRICE($BF8+360,$E8,$D8,$F8,100,2,0)))</f>
        <v>1000</v>
      </c>
      <c r="Z8" s="265" t="n">
        <f aca="false">IF(MIN(W8:Y8)=1000,0,(MIN(W8:Y8)*$A8*10+$U8)/($G8*$A8*10)-1)</f>
        <v>0</v>
      </c>
      <c r="AA8" s="262" t="n">
        <f aca="false">IF(Proposal!$F8=0,1000,IF(DAYS360(Summary!$B$5,Proposal!$F8)&lt;360,1000,PRICE($BF8+360,Proposal!$F8,$D8,$F8+AA$4,Proposal!$G8,2,0)))</f>
        <v>1000</v>
      </c>
      <c r="AB8" s="263" t="n">
        <f aca="false">IF(Proposal!$H8=0,1000,IF(DAYS360(Summary!$B$5,Proposal!$H8)&lt;360,1000,PRICE($BF8+360,Proposal!$H8,$D8,$F8+AA$4,100,2,0)))</f>
        <v>1000</v>
      </c>
      <c r="AC8" s="264" t="n">
        <f aca="false">IF($E8=0,1000,IF(DAYS360(Summary!$B$5,$E8)&lt;360,1000,PRICE($BF8+360,$E8,$D8,$F8+AA$4,100,2,0)))</f>
        <v>1000</v>
      </c>
      <c r="AD8" s="234" t="n">
        <f aca="false">IF(MIN(AA8:AC8)=1000,0,(MIN(AA8:AC8)*$A8*10+$U8)/($G8*$A8*10)-1)</f>
        <v>0</v>
      </c>
      <c r="AE8" s="262" t="n">
        <f aca="false">IF(Proposal!$F8=0,1000,IF(DAYS360(Summary!$B$5,Proposal!$F8)&lt;360,1000,PRICE($BF8+360,Proposal!$F8,$D8,$F8+AE$4,Proposal!$G8,2,0)))</f>
        <v>1000</v>
      </c>
      <c r="AF8" s="263" t="n">
        <f aca="false">IF(Proposal!$H8=0,1000,IF(DAYS360(Summary!$B$5,Proposal!$H8)&lt;360,1000,PRICE($BF8+360,Proposal!$H8,$D8,$F8+AE$4,100,2,0)))</f>
        <v>1000</v>
      </c>
      <c r="AG8" s="264" t="n">
        <f aca="false">IF($E8=0,1000,IF(DAYS360(Summary!$B$5,$E8)&lt;360,1000,PRICE($BF8+360,$E8,$D8,$F8+AE$4,100,2,0)))</f>
        <v>1000</v>
      </c>
      <c r="AH8" s="234" t="n">
        <f aca="false">IF(MIN(AE8:AG8)=1000,0,(MIN(AE8:AG8)*$A8*10+$U8)/($G8*$A8*10)-1)</f>
        <v>0</v>
      </c>
      <c r="AI8" s="262" t="n">
        <f aca="false">IF(Proposal!$F8=0,1000,IF(DAYS360(Summary!$B$5,Proposal!$F8)&lt;360,1000,PRICE($BF8+360,Proposal!$F8,$D8,$F8+AI$4,Proposal!$G8,2,0)))</f>
        <v>1000</v>
      </c>
      <c r="AJ8" s="263" t="n">
        <f aca="false">IF(Proposal!$H8=0,1000,IF(DAYS360(Summary!$B$5,Proposal!$H8)&lt;360,1000,PRICE($BF8+360,Proposal!$H8,$D8,$F8+AI$4,100,2,0)))</f>
        <v>1000</v>
      </c>
      <c r="AK8" s="264" t="n">
        <f aca="false">IF($E8=0,1000,IF(DAYS360(Summary!$B$5,$E8)&lt;360,1000,PRICE($BF8+360,$E8,$D8,$F8+AI$4,100,2,0)))</f>
        <v>1000</v>
      </c>
      <c r="AL8" s="234" t="n">
        <f aca="false">IF(MIN(AI8:AK8)=1000,0,(MIN(AI8:AK8)*$A8*10+$U8)/($G8*$A8*10)-1)</f>
        <v>0</v>
      </c>
      <c r="AM8" s="262" t="n">
        <f aca="false">IF(Proposal!$F8=0,1000,IF(DAYS360(Summary!$B$5,Proposal!$F8)&lt;360,1000,PRICE($BF8+360,Proposal!$F8,$D8,$F8+AM$4,Proposal!$G8,2,0)))</f>
        <v>1000</v>
      </c>
      <c r="AN8" s="263" t="n">
        <f aca="false">IF(Proposal!$H8=0,1000,IF(DAYS360(Summary!$B$5,Proposal!$H8)&lt;360,1000,PRICE($BF8+360,Proposal!$H8,$D8,$F8+AM$4,100,2,0)))</f>
        <v>1000</v>
      </c>
      <c r="AO8" s="264" t="n">
        <f aca="false">IF($E8=0,1000,IF(DAYS360(Summary!$B$5,$E8)&lt;360,1000,PRICE($BF8+360,$E8,$D8,$F8+AM$4,100,2,0)))</f>
        <v>1000</v>
      </c>
      <c r="AP8" s="234" t="n">
        <f aca="false">IF(MIN(AM8:AO8)=1000,0,(MIN(AM8:AO8)*$A8*10+$U8)/($G8*$A8*10)-1)</f>
        <v>0</v>
      </c>
      <c r="AQ8" s="232"/>
      <c r="AR8" s="235"/>
      <c r="AS8" s="261" t="n">
        <f aca="false">A8*G8*10</f>
        <v>203132</v>
      </c>
      <c r="AT8" s="266" t="n">
        <f aca="false">AS8*D8/AS$29</f>
        <v>0.00478687029747866</v>
      </c>
      <c r="AU8" s="267" t="n">
        <f aca="false">AS8*E8/AS$29</f>
        <v>4334.28430787915</v>
      </c>
      <c r="AV8" s="267" t="n">
        <f aca="false">AS8*F8/AS$29</f>
        <v>0.00458536228853389</v>
      </c>
      <c r="AW8" s="267" t="n">
        <f aca="false">AS8*Proposal!M8/AS$29</f>
        <v>0.00471306371962927</v>
      </c>
      <c r="AX8" s="263" t="n">
        <f aca="false">AS8*H8/AS$29</f>
        <v>0.781543135094726</v>
      </c>
      <c r="AY8" s="232" t="n">
        <f aca="false">$A8*K8/$A$30</f>
        <v>0</v>
      </c>
      <c r="AZ8" s="232" t="n">
        <f aca="false">$A8*I8/$A$30</f>
        <v>0</v>
      </c>
      <c r="BA8" s="232" t="n">
        <f aca="false">$A8*J8/$A$30</f>
        <v>0</v>
      </c>
      <c r="BB8" s="232" t="n">
        <f aca="false">$A8*L8/$A$30</f>
        <v>0</v>
      </c>
      <c r="BC8" s="232" t="n">
        <f aca="false">$A8*M8/$A$30</f>
        <v>0</v>
      </c>
      <c r="BD8" s="232"/>
      <c r="BE8" s="269" t="n">
        <f aca="false">Enter!B4</f>
        <v>37196</v>
      </c>
      <c r="BF8" s="269" t="n">
        <f aca="false">Enter!C4</f>
        <v>37224</v>
      </c>
      <c r="BG8" s="236"/>
      <c r="BI8" s="31"/>
      <c r="BJ8" s="31"/>
      <c r="BK8" s="31"/>
      <c r="BL8" s="31"/>
      <c r="BM8" s="31"/>
      <c r="BN8" s="31"/>
      <c r="BO8" s="31"/>
    </row>
    <row r="9" customFormat="false" ht="15.75" hidden="false" customHeight="false" outlineLevel="0" collapsed="false">
      <c r="A9" s="42" t="n">
        <f aca="false">Proposal!A9</f>
        <v>200</v>
      </c>
      <c r="B9" s="13" t="str">
        <f aca="false">Proposal!B9</f>
        <v>AAA/AAA</v>
      </c>
      <c r="C9" s="183" t="str">
        <f aca="false">Proposal!C9</f>
        <v>MONROE WISC SCH</v>
      </c>
      <c r="D9" s="220" t="n">
        <f aca="false">Proposal!D9</f>
        <v>0.04875</v>
      </c>
      <c r="E9" s="254" t="n">
        <f aca="false">Income!D8</f>
        <v>43191</v>
      </c>
      <c r="F9" s="270" t="n">
        <f aca="false">Proposal!BG9</f>
        <v>0.0470004611429193</v>
      </c>
      <c r="G9" s="256" t="n">
        <f aca="false">Proposal!J9</f>
        <v>101.309</v>
      </c>
      <c r="H9" s="271" t="n">
        <f aca="false">IF($T9=TRUE(),0,S9)</f>
        <v>7.42989136452223</v>
      </c>
      <c r="I9" s="272" t="n">
        <f aca="false">IF($T9=TRUE(),0,AD9)</f>
        <v>0</v>
      </c>
      <c r="J9" s="272" t="n">
        <f aca="false">IF($T9=TRUE(),0,AH9)</f>
        <v>0</v>
      </c>
      <c r="K9" s="272" t="n">
        <f aca="false">IF($T9=TRUE(),0,Z9)</f>
        <v>0</v>
      </c>
      <c r="L9" s="272" t="n">
        <f aca="false">IF($T9=TRUE(),0,AL9)</f>
        <v>0</v>
      </c>
      <c r="M9" s="272" t="n">
        <f aca="false">IF($T9=TRUE(),0,AP9)</f>
        <v>0</v>
      </c>
      <c r="N9" s="13"/>
      <c r="O9" s="13"/>
      <c r="P9" s="13"/>
      <c r="Q9" s="13"/>
      <c r="S9" s="273" t="n">
        <f aca="false">MDURATION(BF9,Proposal!BH9,D9,F9,2,0)</f>
        <v>7.42989136452223</v>
      </c>
      <c r="T9" s="232" t="b">
        <f aca="false">ISERR(S9)</f>
        <v>0</v>
      </c>
      <c r="U9" s="274" t="n">
        <f aca="false">D9*A9*1000</f>
        <v>9750</v>
      </c>
      <c r="V9" s="261"/>
      <c r="W9" s="262" t="n">
        <f aca="false">IF(Proposal!$F9=0,1000,IF(DAYS360(Summary!$B$5,Proposal!$F9)&lt;360,1000,PRICE($BF9+360,Proposal!$F9,$D9,$F9,Proposal!$G9,2,0)))</f>
        <v>1000</v>
      </c>
      <c r="X9" s="263" t="n">
        <f aca="false">IF(Proposal!$H9=0,1000,IF(DAYS360(Summary!$B$5,Proposal!$H9)&lt;360,1000,PRICE($BF9+360,Proposal!$H9,$D9,$F9,100,2,0)))</f>
        <v>1000</v>
      </c>
      <c r="Y9" s="264" t="n">
        <f aca="false">IF($E9=0,1000,IF(DAYS360(Summary!$B$5,$E9)&lt;360,1000,PRICE($BF9+360,$E9,$D9,$F9,100,2,0)))</f>
        <v>1000</v>
      </c>
      <c r="Z9" s="265" t="n">
        <f aca="false">IF(MIN(W9:Y9)=1000,0,(MIN(W9:Y9)*$A9*10+$U9)/($G9*$A9*10)-1)</f>
        <v>0</v>
      </c>
      <c r="AA9" s="262" t="n">
        <f aca="false">IF(Proposal!$F9=0,1000,IF(DAYS360(Summary!$B$5,Proposal!$F9)&lt;360,1000,PRICE($BF9+360,Proposal!$F9,$D9,$F9+AA$4,Proposal!$G9,2,0)))</f>
        <v>1000</v>
      </c>
      <c r="AB9" s="263" t="n">
        <f aca="false">IF(Proposal!$H9=0,1000,IF(DAYS360(Summary!$B$5,Proposal!$H9)&lt;360,1000,PRICE($BF9+360,Proposal!$H9,$D9,$F9+AA$4,100,2,0)))</f>
        <v>1000</v>
      </c>
      <c r="AC9" s="264" t="n">
        <f aca="false">IF($E9=0,1000,IF(DAYS360(Summary!$B$5,$E9)&lt;360,1000,PRICE($BF9+360,$E9,$D9,$F9+AA$4,100,2,0)))</f>
        <v>1000</v>
      </c>
      <c r="AD9" s="234" t="n">
        <f aca="false">IF(MIN(AA9:AC9)=1000,0,(MIN(AA9:AC9)*$A9*10+$U9)/($G9*$A9*10)-1)</f>
        <v>0</v>
      </c>
      <c r="AE9" s="262" t="n">
        <f aca="false">IF(Proposal!$F9=0,1000,IF(DAYS360(Summary!$B$5,Proposal!$F9)&lt;360,1000,PRICE($BF9+360,Proposal!$F9,$D9,$F9+AE$4,Proposal!$G9,2,0)))</f>
        <v>1000</v>
      </c>
      <c r="AF9" s="263" t="n">
        <f aca="false">IF(Proposal!$H9=0,1000,IF(DAYS360(Summary!$B$5,Proposal!$H9)&lt;360,1000,PRICE($BF9+360,Proposal!$H9,$D9,$F9+AE$4,100,2,0)))</f>
        <v>1000</v>
      </c>
      <c r="AG9" s="264" t="n">
        <f aca="false">IF($E9=0,1000,IF(DAYS360(Summary!$B$5,$E9)&lt;360,1000,PRICE($BF9+360,$E9,$D9,$F9+AE$4,100,2,0)))</f>
        <v>1000</v>
      </c>
      <c r="AH9" s="234" t="n">
        <f aca="false">IF(MIN(AE9:AG9)=1000,0,(MIN(AE9:AG9)*$A9*10+$U9)/($G9*$A9*10)-1)</f>
        <v>0</v>
      </c>
      <c r="AI9" s="262" t="n">
        <f aca="false">IF(Proposal!$F9=0,1000,IF(DAYS360(Summary!$B$5,Proposal!$F9)&lt;360,1000,PRICE($BF9+360,Proposal!$F9,$D9,$F9+AI$4,Proposal!$G9,2,0)))</f>
        <v>1000</v>
      </c>
      <c r="AJ9" s="263" t="n">
        <f aca="false">IF(Proposal!$H9=0,1000,IF(DAYS360(Summary!$B$5,Proposal!$H9)&lt;360,1000,PRICE($BF9+360,Proposal!$H9,$D9,$F9+AI$4,100,2,0)))</f>
        <v>1000</v>
      </c>
      <c r="AK9" s="264" t="n">
        <f aca="false">IF($E9=0,1000,IF(DAYS360(Summary!$B$5,$E9)&lt;360,1000,PRICE($BF9+360,$E9,$D9,$F9+AI$4,100,2,0)))</f>
        <v>1000</v>
      </c>
      <c r="AL9" s="234" t="n">
        <f aca="false">IF(MIN(AI9:AK9)=1000,0,(MIN(AI9:AK9)*$A9*10+$U9)/($G9*$A9*10)-1)</f>
        <v>0</v>
      </c>
      <c r="AM9" s="262" t="n">
        <f aca="false">IF(Proposal!$F9=0,1000,IF(DAYS360(Summary!$B$5,Proposal!$F9)&lt;360,1000,PRICE($BF9+360,Proposal!$F9,$D9,$F9+AM$4,Proposal!$G9,2,0)))</f>
        <v>1000</v>
      </c>
      <c r="AN9" s="263" t="n">
        <f aca="false">IF(Proposal!$H9=0,1000,IF(DAYS360(Summary!$B$5,Proposal!$H9)&lt;360,1000,PRICE($BF9+360,Proposal!$H9,$D9,$F9+AM$4,100,2,0)))</f>
        <v>1000</v>
      </c>
      <c r="AO9" s="264" t="n">
        <f aca="false">IF($E9=0,1000,IF(DAYS360(Summary!$B$5,$E9)&lt;360,1000,PRICE($BF9+360,$E9,$D9,$F9+AM$4,100,2,0)))</f>
        <v>1000</v>
      </c>
      <c r="AP9" s="234" t="n">
        <f aca="false">IF(MIN(AM9:AO9)=1000,0,(MIN(AM9:AO9)*$A9*10+$U9)/($G9*$A9*10)-1)</f>
        <v>0</v>
      </c>
      <c r="AQ9" s="232"/>
      <c r="AR9" s="235"/>
      <c r="AS9" s="261" t="n">
        <f aca="false">A9*G9*10</f>
        <v>202618</v>
      </c>
      <c r="AT9" s="266" t="n">
        <f aca="false">AS9*D9/AS$29</f>
        <v>0.00490040924276446</v>
      </c>
      <c r="AU9" s="267" t="n">
        <f aca="false">AS9*E9/AS$29</f>
        <v>4341.61180726645</v>
      </c>
      <c r="AV9" s="267" t="n">
        <f aca="false">AS9*F9/AS$29</f>
        <v>0.00472454347074776</v>
      </c>
      <c r="AW9" s="267" t="n">
        <f aca="false">AS9*Proposal!M9/AS$29</f>
        <v>0.00483709171225109</v>
      </c>
      <c r="AX9" s="263" t="n">
        <f aca="false">AS9*H9/AS$29</f>
        <v>0.746861709034678</v>
      </c>
      <c r="AY9" s="232" t="n">
        <f aca="false">$A9*K9/$A$30</f>
        <v>0</v>
      </c>
      <c r="AZ9" s="232" t="n">
        <f aca="false">$A9*I9/$A$30</f>
        <v>0</v>
      </c>
      <c r="BA9" s="232" t="n">
        <f aca="false">$A9*J9/$A$30</f>
        <v>0</v>
      </c>
      <c r="BB9" s="232" t="n">
        <f aca="false">$A9*L9/$A$30</f>
        <v>0</v>
      </c>
      <c r="BC9" s="232" t="n">
        <f aca="false">$A9*M9/$A$30</f>
        <v>0</v>
      </c>
      <c r="BD9" s="232"/>
      <c r="BE9" s="269" t="n">
        <f aca="false">Enter!B5</f>
        <v>37196</v>
      </c>
      <c r="BF9" s="269" t="n">
        <f aca="false">Enter!C5</f>
        <v>37211</v>
      </c>
      <c r="BG9" s="236"/>
      <c r="BI9" s="31"/>
      <c r="BJ9" s="31"/>
      <c r="BK9" s="31"/>
      <c r="BL9" s="31"/>
      <c r="BM9" s="31"/>
      <c r="BN9" s="31"/>
      <c r="BO9" s="31"/>
    </row>
    <row r="10" customFormat="false" ht="15.75" hidden="false" customHeight="false" outlineLevel="0" collapsed="false">
      <c r="A10" s="42" t="n">
        <f aca="false">Proposal!A10</f>
        <v>200</v>
      </c>
      <c r="B10" s="13" t="str">
        <f aca="false">Proposal!B10</f>
        <v>AAA/AA+</v>
      </c>
      <c r="C10" s="183" t="str">
        <f aca="false">Proposal!C10</f>
        <v>TROY MICH</v>
      </c>
      <c r="D10" s="220" t="n">
        <f aca="false">Proposal!D10</f>
        <v>0.046</v>
      </c>
      <c r="E10" s="254" t="n">
        <f aca="false">Income!D9</f>
        <v>43739</v>
      </c>
      <c r="F10" s="270" t="n">
        <f aca="false">Proposal!BG10</f>
        <v>0.0466047005448229</v>
      </c>
      <c r="G10" s="256" t="n">
        <f aca="false">Proposal!J10</f>
        <v>99.267</v>
      </c>
      <c r="H10" s="271" t="n">
        <f aca="false">IF($T10=TRUE(),0,S10)</f>
        <v>12.0029940777245</v>
      </c>
      <c r="I10" s="272" t="n">
        <f aca="false">IF($T10=TRUE(),0,AD10)</f>
        <v>0</v>
      </c>
      <c r="J10" s="272" t="n">
        <f aca="false">IF($T10=TRUE(),0,AH10)</f>
        <v>0</v>
      </c>
      <c r="K10" s="272" t="n">
        <f aca="false">IF($T10=TRUE(),0,Z10)</f>
        <v>0</v>
      </c>
      <c r="L10" s="272" t="n">
        <f aca="false">IF($T10=TRUE(),0,AL10)</f>
        <v>0</v>
      </c>
      <c r="M10" s="272" t="n">
        <f aca="false">IF($T10=TRUE(),0,AP10)</f>
        <v>0</v>
      </c>
      <c r="N10" s="13"/>
      <c r="O10" s="13"/>
      <c r="P10" s="13"/>
      <c r="Q10" s="13"/>
      <c r="S10" s="273" t="n">
        <f aca="false">MDURATION(BF10,Proposal!BH10,D10,F10,2,0)</f>
        <v>12.0029940777245</v>
      </c>
      <c r="T10" s="232" t="b">
        <f aca="false">ISERR(S10)</f>
        <v>0</v>
      </c>
      <c r="U10" s="274" t="n">
        <f aca="false">D10*A10*1000</f>
        <v>9200</v>
      </c>
      <c r="V10" s="261"/>
      <c r="W10" s="262" t="n">
        <f aca="false">IF(Proposal!$F10=0,1000,IF(DAYS360(Summary!$B$5,Proposal!$F10)&lt;360,1000,PRICE($BF10+360,Proposal!$F10,$D10,$F10,Proposal!$G10,2,0)))</f>
        <v>1000</v>
      </c>
      <c r="X10" s="263" t="n">
        <f aca="false">IF(Proposal!$H10=0,1000,IF(DAYS360(Summary!$B$5,Proposal!$H10)&lt;360,1000,PRICE($BF10+360,Proposal!$H10,$D10,$F10,100,2,0)))</f>
        <v>1000</v>
      </c>
      <c r="Y10" s="264" t="n">
        <f aca="false">IF($E10=0,1000,IF(DAYS360(Summary!$B$5,$E10)&lt;360,1000,PRICE($BF10+360,$E10,$D10,$F10,100,2,0)))</f>
        <v>1000</v>
      </c>
      <c r="Z10" s="265" t="n">
        <f aca="false">IF(MIN(W10:Y10)=1000,0,(MIN(W10:Y10)*$A10*10+$U10)/($G10*$A10*10)-1)</f>
        <v>0</v>
      </c>
      <c r="AA10" s="262" t="n">
        <f aca="false">IF(Proposal!$F10=0,1000,IF(DAYS360(Summary!$B$5,Proposal!$F10)&lt;360,1000,PRICE($BF10+360,Proposal!$F10,$D10,$F10+AA$4,Proposal!$G10,2,0)))</f>
        <v>1000</v>
      </c>
      <c r="AB10" s="263" t="n">
        <f aca="false">IF(Proposal!$H10=0,1000,IF(DAYS360(Summary!$B$5,Proposal!$H10)&lt;360,1000,PRICE($BF10+360,Proposal!$H10,$D10,$F10+AA$4,100,2,0)))</f>
        <v>1000</v>
      </c>
      <c r="AC10" s="264" t="n">
        <f aca="false">IF($E10=0,1000,IF(DAYS360(Summary!$B$5,$E10)&lt;360,1000,PRICE($BF10+360,$E10,$D10,$F10+AA$4,100,2,0)))</f>
        <v>1000</v>
      </c>
      <c r="AD10" s="234" t="n">
        <f aca="false">IF(MIN(AA10:AC10)=1000,0,(MIN(AA10:AC10)*$A10*10+$U10)/($G10*$A10*10)-1)</f>
        <v>0</v>
      </c>
      <c r="AE10" s="262" t="n">
        <f aca="false">IF(Proposal!$F10=0,1000,IF(DAYS360(Summary!$B$5,Proposal!$F10)&lt;360,1000,PRICE($BF10+360,Proposal!$F10,$D10,$F10+AE$4,Proposal!$G10,2,0)))</f>
        <v>1000</v>
      </c>
      <c r="AF10" s="263" t="n">
        <f aca="false">IF(Proposal!$H10=0,1000,IF(DAYS360(Summary!$B$5,Proposal!$H10)&lt;360,1000,PRICE($BF10+360,Proposal!$H10,$D10,$F10+AE$4,100,2,0)))</f>
        <v>1000</v>
      </c>
      <c r="AG10" s="264" t="n">
        <f aca="false">IF($E10=0,1000,IF(DAYS360(Summary!$B$5,$E10)&lt;360,1000,PRICE($BF10+360,$E10,$D10,$F10+AE$4,100,2,0)))</f>
        <v>1000</v>
      </c>
      <c r="AH10" s="234" t="n">
        <f aca="false">IF(MIN(AE10:AG10)=1000,0,(MIN(AE10:AG10)*$A10*10+$U10)/($G10*$A10*10)-1)</f>
        <v>0</v>
      </c>
      <c r="AI10" s="262" t="n">
        <f aca="false">IF(Proposal!$F10=0,1000,IF(DAYS360(Summary!$B$5,Proposal!$F10)&lt;360,1000,PRICE($BF10+360,Proposal!$F10,$D10,$F10+AI$4,Proposal!$G10,2,0)))</f>
        <v>1000</v>
      </c>
      <c r="AJ10" s="263" t="n">
        <f aca="false">IF(Proposal!$H10=0,1000,IF(DAYS360(Summary!$B$5,Proposal!$H10)&lt;360,1000,PRICE($BF10+360,Proposal!$H10,$D10,$F10+AI$4,100,2,0)))</f>
        <v>1000</v>
      </c>
      <c r="AK10" s="264" t="n">
        <f aca="false">IF($E10=0,1000,IF(DAYS360(Summary!$B$5,$E10)&lt;360,1000,PRICE($BF10+360,$E10,$D10,$F10+AI$4,100,2,0)))</f>
        <v>1000</v>
      </c>
      <c r="AL10" s="234" t="n">
        <f aca="false">IF(MIN(AI10:AK10)=1000,0,(MIN(AI10:AK10)*$A10*10+$U10)/($G10*$A10*10)-1)</f>
        <v>0</v>
      </c>
      <c r="AM10" s="262" t="n">
        <f aca="false">IF(Proposal!$F10=0,1000,IF(DAYS360(Summary!$B$5,Proposal!$F10)&lt;360,1000,PRICE($BF10+360,Proposal!$F10,$D10,$F10+AM$4,Proposal!$G10,2,0)))</f>
        <v>1000</v>
      </c>
      <c r="AN10" s="263" t="n">
        <f aca="false">IF(Proposal!$H10=0,1000,IF(DAYS360(Summary!$B$5,Proposal!$H10)&lt;360,1000,PRICE($BF10+360,Proposal!$H10,$D10,$F10+AM$4,100,2,0)))</f>
        <v>1000</v>
      </c>
      <c r="AO10" s="264" t="n">
        <f aca="false">IF($E10=0,1000,IF(DAYS360(Summary!$B$5,$E10)&lt;360,1000,PRICE($BF10+360,$E10,$D10,$F10+AM$4,100,2,0)))</f>
        <v>1000</v>
      </c>
      <c r="AP10" s="234" t="n">
        <f aca="false">IF(MIN(AM10:AO10)=1000,0,(MIN(AM10:AO10)*$A10*10+$U10)/($G10*$A10*10)-1)</f>
        <v>0</v>
      </c>
      <c r="AQ10" s="232"/>
      <c r="AR10" s="235"/>
      <c r="AS10" s="261" t="n">
        <f aca="false">A10*G10*10</f>
        <v>198534</v>
      </c>
      <c r="AT10" s="266" t="n">
        <f aca="false">AS10*D10/AS$29</f>
        <v>0.0045307743216413</v>
      </c>
      <c r="AU10" s="267" t="n">
        <f aca="false">AS10*E10/AS$29</f>
        <v>4308.07691422323</v>
      </c>
      <c r="AV10" s="267" t="n">
        <f aca="false">AS10*F10/AS$29</f>
        <v>0.00459033435861447</v>
      </c>
      <c r="AW10" s="267" t="n">
        <f aca="false">AS10*Proposal!M10/AS$29</f>
        <v>0.00456423012848308</v>
      </c>
      <c r="AX10" s="263" t="n">
        <f aca="false">AS10*H10/AS$29</f>
        <v>1.18223602935145</v>
      </c>
      <c r="AY10" s="232" t="n">
        <f aca="false">$A10*K10/$A$30</f>
        <v>0</v>
      </c>
      <c r="AZ10" s="232" t="n">
        <f aca="false">$A10*I10/$A$30</f>
        <v>0</v>
      </c>
      <c r="BA10" s="232" t="n">
        <f aca="false">$A10*J10/$A$30</f>
        <v>0</v>
      </c>
      <c r="BB10" s="232" t="n">
        <f aca="false">$A10*L10/$A$30</f>
        <v>0</v>
      </c>
      <c r="BC10" s="232" t="n">
        <f aca="false">$A10*M10/$A$30</f>
        <v>0</v>
      </c>
      <c r="BD10" s="232"/>
      <c r="BE10" s="269" t="n">
        <f aca="false">Enter!B6</f>
        <v>37196</v>
      </c>
      <c r="BF10" s="269" t="n">
        <f aca="false">Enter!C6</f>
        <v>37211</v>
      </c>
      <c r="BG10" s="236"/>
      <c r="BI10" s="31"/>
      <c r="BJ10" s="31"/>
      <c r="BK10" s="31"/>
      <c r="BL10" s="31"/>
      <c r="BM10" s="31"/>
      <c r="BN10" s="31"/>
      <c r="BO10" s="31"/>
    </row>
    <row r="11" customFormat="false" ht="15.75" hidden="false" customHeight="false" outlineLevel="0" collapsed="false">
      <c r="A11" s="42" t="n">
        <f aca="false">Proposal!A11</f>
        <v>200</v>
      </c>
      <c r="B11" s="13" t="str">
        <f aca="false">Proposal!B11</f>
        <v>AAA/AAA</v>
      </c>
      <c r="C11" s="183" t="str">
        <f aca="false">Proposal!C11</f>
        <v>PASADENA TX COMB</v>
      </c>
      <c r="D11" s="220" t="n">
        <f aca="false">Proposal!D11</f>
        <v>0.05</v>
      </c>
      <c r="E11" s="254" t="n">
        <f aca="false">Income!D10</f>
        <v>43876</v>
      </c>
      <c r="F11" s="270" t="n">
        <f aca="false">Proposal!BG11</f>
        <v>0.0475005865154545</v>
      </c>
      <c r="G11" s="256" t="n">
        <f aca="false">Proposal!J11</f>
        <v>101.68</v>
      </c>
      <c r="H11" s="271" t="n">
        <f aca="false">IF($T11=TRUE(),0,S11)</f>
        <v>6.62140305931672</v>
      </c>
      <c r="I11" s="272" t="n">
        <f aca="false">IF($T11=TRUE(),0,AD11)</f>
        <v>0</v>
      </c>
      <c r="J11" s="272" t="n">
        <f aca="false">IF($T11=TRUE(),0,AH11)</f>
        <v>0</v>
      </c>
      <c r="K11" s="272" t="n">
        <f aca="false">IF($T11=TRUE(),0,Z11)</f>
        <v>0</v>
      </c>
      <c r="L11" s="272" t="n">
        <f aca="false">IF($T11=TRUE(),0,AL11)</f>
        <v>0</v>
      </c>
      <c r="M11" s="272" t="n">
        <f aca="false">IF($T11=TRUE(),0,AP11)</f>
        <v>0</v>
      </c>
      <c r="N11" s="13"/>
      <c r="O11" s="13"/>
      <c r="P11" s="13"/>
      <c r="Q11" s="13"/>
      <c r="S11" s="273" t="n">
        <f aca="false">MDURATION(BF11,Proposal!BH11,D11,F11,2,0)</f>
        <v>6.62140305931672</v>
      </c>
      <c r="T11" s="232" t="b">
        <f aca="false">ISERR(S11)</f>
        <v>0</v>
      </c>
      <c r="U11" s="274" t="n">
        <f aca="false">D11*A11*1000</f>
        <v>10000</v>
      </c>
      <c r="V11" s="261"/>
      <c r="W11" s="262" t="n">
        <f aca="false">IF(Proposal!$F11=0,1000,IF(DAYS360(Summary!$B$5,Proposal!$F11)&lt;360,1000,PRICE($BF11+360,Proposal!$F11,$D11,$F11,Proposal!$G11,2,0)))</f>
        <v>1000</v>
      </c>
      <c r="X11" s="263" t="n">
        <f aca="false">IF(Proposal!$H11=0,1000,IF(DAYS360(Summary!$B$5,Proposal!$H11)&lt;360,1000,PRICE($BF11+360,Proposal!$H11,$D11,$F11,100,2,0)))</f>
        <v>1000</v>
      </c>
      <c r="Y11" s="264" t="n">
        <f aca="false">IF($E11=0,1000,IF(DAYS360(Summary!$B$5,$E11)&lt;360,1000,PRICE($BF11+360,$E11,$D11,$F11,100,2,0)))</f>
        <v>1000</v>
      </c>
      <c r="Z11" s="265" t="n">
        <f aca="false">IF(MIN(W11:Y11)=1000,0,(MIN(W11:Y11)*$A11*10+$U11)/($G11*$A11*10)-1)</f>
        <v>0</v>
      </c>
      <c r="AA11" s="262" t="n">
        <f aca="false">IF(Proposal!$F11=0,1000,IF(DAYS360(Summary!$B$5,Proposal!$F11)&lt;360,1000,PRICE($BF11+360,Proposal!$F11,$D11,$F11+AA$4,Proposal!$G11,2,0)))</f>
        <v>1000</v>
      </c>
      <c r="AB11" s="263" t="n">
        <f aca="false">IF(Proposal!$H11=0,1000,IF(DAYS360(Summary!$B$5,Proposal!$H11)&lt;360,1000,PRICE($BF11+360,Proposal!$H11,$D11,$F11+AA$4,100,2,0)))</f>
        <v>1000</v>
      </c>
      <c r="AC11" s="264" t="n">
        <f aca="false">IF($E11=0,1000,IF(DAYS360(Summary!$B$5,$E11)&lt;360,1000,PRICE($BF11+360,$E11,$D11,$F11+AA$4,100,2,0)))</f>
        <v>1000</v>
      </c>
      <c r="AD11" s="234" t="n">
        <f aca="false">IF(MIN(AA11:AC11)=1000,0,(MIN(AA11:AC11)*$A11*10+$U11)/($G11*$A11*10)-1)</f>
        <v>0</v>
      </c>
      <c r="AE11" s="262" t="n">
        <f aca="false">IF(Proposal!$F11=0,1000,IF(DAYS360(Summary!$B$5,Proposal!$F11)&lt;360,1000,PRICE($BF11+360,Proposal!$F11,$D11,$F11+AE$4,Proposal!$G11,2,0)))</f>
        <v>1000</v>
      </c>
      <c r="AF11" s="263" t="n">
        <f aca="false">IF(Proposal!$H11=0,1000,IF(DAYS360(Summary!$B$5,Proposal!$H11)&lt;360,1000,PRICE($BF11+360,Proposal!$H11,$D11,$F11+AE$4,100,2,0)))</f>
        <v>1000</v>
      </c>
      <c r="AG11" s="264" t="n">
        <f aca="false">IF($E11=0,1000,IF(DAYS360(Summary!$B$5,$E11)&lt;360,1000,PRICE($BF11+360,$E11,$D11,$F11+AE$4,100,2,0)))</f>
        <v>1000</v>
      </c>
      <c r="AH11" s="234" t="n">
        <f aca="false">IF(MIN(AE11:AG11)=1000,0,(MIN(AE11:AG11)*$A11*10+$U11)/($G11*$A11*10)-1)</f>
        <v>0</v>
      </c>
      <c r="AI11" s="262" t="n">
        <f aca="false">IF(Proposal!$F11=0,1000,IF(DAYS360(Summary!$B$5,Proposal!$F11)&lt;360,1000,PRICE($BF11+360,Proposal!$F11,$D11,$F11+AI$4,Proposal!$G11,2,0)))</f>
        <v>1000</v>
      </c>
      <c r="AJ11" s="263" t="n">
        <f aca="false">IF(Proposal!$H11=0,1000,IF(DAYS360(Summary!$B$5,Proposal!$H11)&lt;360,1000,PRICE($BF11+360,Proposal!$H11,$D11,$F11+AI$4,100,2,0)))</f>
        <v>1000</v>
      </c>
      <c r="AK11" s="264" t="n">
        <f aca="false">IF($E11=0,1000,IF(DAYS360(Summary!$B$5,$E11)&lt;360,1000,PRICE($BF11+360,$E11,$D11,$F11+AI$4,100,2,0)))</f>
        <v>1000</v>
      </c>
      <c r="AL11" s="234" t="n">
        <f aca="false">IF(MIN(AI11:AK11)=1000,0,(MIN(AI11:AK11)*$A11*10+$U11)/($G11*$A11*10)-1)</f>
        <v>0</v>
      </c>
      <c r="AM11" s="262" t="n">
        <f aca="false">IF(Proposal!$F11=0,1000,IF(DAYS360(Summary!$B$5,Proposal!$F11)&lt;360,1000,PRICE($BF11+360,Proposal!$F11,$D11,$F11+AM$4,Proposal!$G11,2,0)))</f>
        <v>1000</v>
      </c>
      <c r="AN11" s="263" t="n">
        <f aca="false">IF(Proposal!$H11=0,1000,IF(DAYS360(Summary!$B$5,Proposal!$H11)&lt;360,1000,PRICE($BF11+360,Proposal!$H11,$D11,$F11+AM$4,100,2,0)))</f>
        <v>1000</v>
      </c>
      <c r="AO11" s="264" t="n">
        <f aca="false">IF($E11=0,1000,IF(DAYS360(Summary!$B$5,$E11)&lt;360,1000,PRICE($BF11+360,$E11,$D11,$F11+AM$4,100,2,0)))</f>
        <v>1000</v>
      </c>
      <c r="AP11" s="234" t="n">
        <f aca="false">IF(MIN(AM11:AO11)=1000,0,(MIN(AM11:AO11)*$A11*10+$U11)/($G11*$A11*10)-1)</f>
        <v>0</v>
      </c>
      <c r="AQ11" s="232"/>
      <c r="AR11" s="235"/>
      <c r="AS11" s="261" t="n">
        <f aca="false">A11*G11*10</f>
        <v>203360</v>
      </c>
      <c r="AT11" s="266" t="n">
        <f aca="false">AS11*D11/AS$29</f>
        <v>0.00504446651591478</v>
      </c>
      <c r="AU11" s="267" t="n">
        <f aca="false">AS11*E11/AS$29</f>
        <v>4426.62025704553</v>
      </c>
      <c r="AV11" s="267" t="n">
        <f aca="false">AS11*F11/AS$29</f>
        <v>0.00479230236327046</v>
      </c>
      <c r="AW11" s="267" t="n">
        <f aca="false">AS11*Proposal!M11/AS$29</f>
        <v>0.00496111970487291</v>
      </c>
      <c r="AX11" s="263" t="n">
        <f aca="false">AS11*H11/AS$29</f>
        <v>0.668028920421977</v>
      </c>
      <c r="AY11" s="232" t="n">
        <f aca="false">$A11*K11/$A$30</f>
        <v>0</v>
      </c>
      <c r="AZ11" s="232" t="n">
        <f aca="false">$A11*I11/$A$30</f>
        <v>0</v>
      </c>
      <c r="BA11" s="232" t="n">
        <f aca="false">$A11*J11/$A$30</f>
        <v>0</v>
      </c>
      <c r="BB11" s="232" t="n">
        <f aca="false">$A11*L11/$A$30</f>
        <v>0</v>
      </c>
      <c r="BC11" s="232" t="n">
        <f aca="false">$A11*M11/$A$30</f>
        <v>0</v>
      </c>
      <c r="BD11" s="232"/>
      <c r="BE11" s="269" t="n">
        <f aca="false">Enter!B7</f>
        <v>37210</v>
      </c>
      <c r="BF11" s="269" t="n">
        <f aca="false">Enter!C7</f>
        <v>37215</v>
      </c>
      <c r="BG11" s="236"/>
      <c r="BI11" s="31"/>
      <c r="BJ11" s="31"/>
      <c r="BK11" s="31"/>
      <c r="BL11" s="31"/>
      <c r="BM11" s="31"/>
      <c r="BN11" s="31"/>
      <c r="BO11" s="31"/>
    </row>
    <row r="12" customFormat="false" ht="15.75" hidden="false" customHeight="false" outlineLevel="0" collapsed="false">
      <c r="A12" s="42" t="n">
        <f aca="false">Proposal!A12</f>
        <v>200</v>
      </c>
      <c r="B12" s="13" t="str">
        <f aca="false">Proposal!B12</f>
        <v>AAA/AAA</v>
      </c>
      <c r="C12" s="183" t="str">
        <f aca="false">Proposal!C12</f>
        <v>N.HARRIS MONT CCD</v>
      </c>
      <c r="D12" s="220" t="n">
        <f aca="false">Proposal!D12</f>
        <v>0.05</v>
      </c>
      <c r="E12" s="254" t="n">
        <f aca="false">Income!D11</f>
        <v>44242</v>
      </c>
      <c r="F12" s="270" t="n">
        <f aca="false">Proposal!BG12</f>
        <v>0.0485002995539353</v>
      </c>
      <c r="G12" s="256" t="n">
        <f aca="false">Proposal!J12</f>
        <v>101.002</v>
      </c>
      <c r="H12" s="271" t="n">
        <f aca="false">IF($T12=TRUE(),0,S12)</f>
        <v>6.62315548880398</v>
      </c>
      <c r="I12" s="272" t="n">
        <f aca="false">IF($T12=TRUE(),0,AD12)</f>
        <v>0</v>
      </c>
      <c r="J12" s="272" t="n">
        <f aca="false">IF($T12=TRUE(),0,AH12)</f>
        <v>0</v>
      </c>
      <c r="K12" s="272" t="n">
        <f aca="false">IF($T12=TRUE(),0,Z12)</f>
        <v>0</v>
      </c>
      <c r="L12" s="272" t="n">
        <f aca="false">IF($T12=TRUE(),0,AL12)</f>
        <v>0</v>
      </c>
      <c r="M12" s="272" t="n">
        <f aca="false">IF($T12=TRUE(),0,AP12)</f>
        <v>0</v>
      </c>
      <c r="N12" s="13"/>
      <c r="O12" s="13"/>
      <c r="P12" s="13"/>
      <c r="Q12" s="13"/>
      <c r="S12" s="273" t="n">
        <f aca="false">MDURATION(BF12,Proposal!BH12,D12,F12,2,0)</f>
        <v>6.62315548880398</v>
      </c>
      <c r="T12" s="232" t="b">
        <f aca="false">ISERR(S12)</f>
        <v>0</v>
      </c>
      <c r="U12" s="274" t="n">
        <f aca="false">D12*A12*1000</f>
        <v>10000</v>
      </c>
      <c r="V12" s="261"/>
      <c r="W12" s="262" t="n">
        <f aca="false">IF(Proposal!$F12=0,1000,IF(DAYS360(Summary!$B$5,Proposal!$F12)&lt;360,1000,PRICE($BF12+360,Proposal!$F12,$D12,$F12,Proposal!$G12,2,0)))</f>
        <v>1000</v>
      </c>
      <c r="X12" s="263" t="n">
        <f aca="false">IF(Proposal!$H12=0,1000,IF(DAYS360(Summary!$B$5,Proposal!$H12)&lt;360,1000,PRICE($BF12+360,Proposal!$H12,$D12,$F12,100,2,0)))</f>
        <v>1000</v>
      </c>
      <c r="Y12" s="264" t="n">
        <f aca="false">IF($E12=0,1000,IF(DAYS360(Summary!$B$5,$E12)&lt;360,1000,PRICE($BF12+360,$E12,$D12,$F12,100,2,0)))</f>
        <v>1000</v>
      </c>
      <c r="Z12" s="265" t="n">
        <f aca="false">IF(MIN(W12:Y12)=1000,0,(MIN(W12:Y12)*$A12*10+$U12)/($G12*$A12*10)-1)</f>
        <v>0</v>
      </c>
      <c r="AA12" s="262" t="n">
        <f aca="false">IF(Proposal!$F12=0,1000,IF(DAYS360(Summary!$B$5,Proposal!$F12)&lt;360,1000,PRICE($BF12+360,Proposal!$F12,$D12,$F12+AA$4,Proposal!$G12,2,0)))</f>
        <v>1000</v>
      </c>
      <c r="AB12" s="263" t="n">
        <f aca="false">IF(Proposal!$H12=0,1000,IF(DAYS360(Summary!$B$5,Proposal!$H12)&lt;360,1000,PRICE($BF12+360,Proposal!$H12,$D12,$F12+AA$4,100,2,0)))</f>
        <v>1000</v>
      </c>
      <c r="AC12" s="264" t="n">
        <f aca="false">IF($E12=0,1000,IF(DAYS360(Summary!$B$5,$E12)&lt;360,1000,PRICE($BF12+360,$E12,$D12,$F12+AA$4,100,2,0)))</f>
        <v>1000</v>
      </c>
      <c r="AD12" s="234" t="n">
        <f aca="false">IF(MIN(AA12:AC12)=1000,0,(MIN(AA12:AC12)*$A12*10+$U12)/($G12*$A12*10)-1)</f>
        <v>0</v>
      </c>
      <c r="AE12" s="262" t="n">
        <f aca="false">IF(Proposal!$F12=0,1000,IF(DAYS360(Summary!$B$5,Proposal!$F12)&lt;360,1000,PRICE($BF12+360,Proposal!$F12,$D12,$F12+AE$4,Proposal!$G12,2,0)))</f>
        <v>1000</v>
      </c>
      <c r="AF12" s="263" t="n">
        <f aca="false">IF(Proposal!$H12=0,1000,IF(DAYS360(Summary!$B$5,Proposal!$H12)&lt;360,1000,PRICE($BF12+360,Proposal!$H12,$D12,$F12+AE$4,100,2,0)))</f>
        <v>1000</v>
      </c>
      <c r="AG12" s="264" t="n">
        <f aca="false">IF($E12=0,1000,IF(DAYS360(Summary!$B$5,$E12)&lt;360,1000,PRICE($BF12+360,$E12,$D12,$F12+AE$4,100,2,0)))</f>
        <v>1000</v>
      </c>
      <c r="AH12" s="234" t="n">
        <f aca="false">IF(MIN(AE12:AG12)=1000,0,(MIN(AE12:AG12)*$A12*10+$U12)/($G12*$A12*10)-1)</f>
        <v>0</v>
      </c>
      <c r="AI12" s="262" t="n">
        <f aca="false">IF(Proposal!$F12=0,1000,IF(DAYS360(Summary!$B$5,Proposal!$F12)&lt;360,1000,PRICE($BF12+360,Proposal!$F12,$D12,$F12+AI$4,Proposal!$G12,2,0)))</f>
        <v>1000</v>
      </c>
      <c r="AJ12" s="263" t="n">
        <f aca="false">IF(Proposal!$H12=0,1000,IF(DAYS360(Summary!$B$5,Proposal!$H12)&lt;360,1000,PRICE($BF12+360,Proposal!$H12,$D12,$F12+AI$4,100,2,0)))</f>
        <v>1000</v>
      </c>
      <c r="AK12" s="264" t="n">
        <f aca="false">IF($E12=0,1000,IF(DAYS360(Summary!$B$5,$E12)&lt;360,1000,PRICE($BF12+360,$E12,$D12,$F12+AI$4,100,2,0)))</f>
        <v>1000</v>
      </c>
      <c r="AL12" s="234" t="n">
        <f aca="false">IF(MIN(AI12:AK12)=1000,0,(MIN(AI12:AK12)*$A12*10+$U12)/($G12*$A12*10)-1)</f>
        <v>0</v>
      </c>
      <c r="AM12" s="262" t="n">
        <f aca="false">IF(Proposal!$F12=0,1000,IF(DAYS360(Summary!$B$5,Proposal!$F12)&lt;360,1000,PRICE($BF12+360,Proposal!$F12,$D12,$F12+AM$4,Proposal!$G12,2,0)))</f>
        <v>1000</v>
      </c>
      <c r="AN12" s="263" t="n">
        <f aca="false">IF(Proposal!$H12=0,1000,IF(DAYS360(Summary!$B$5,Proposal!$H12)&lt;360,1000,PRICE($BF12+360,Proposal!$H12,$D12,$F12+AM$4,100,2,0)))</f>
        <v>1000</v>
      </c>
      <c r="AO12" s="264" t="n">
        <f aca="false">IF($E12=0,1000,IF(DAYS360(Summary!$B$5,$E12)&lt;360,1000,PRICE($BF12+360,$E12,$D12,$F12+AM$4,100,2,0)))</f>
        <v>1000</v>
      </c>
      <c r="AP12" s="234" t="n">
        <f aca="false">IF(MIN(AM12:AO12)=1000,0,(MIN(AM12:AO12)*$A12*10+$U12)/($G12*$A12*10)-1)</f>
        <v>0</v>
      </c>
      <c r="AQ12" s="232"/>
      <c r="AR12" s="235"/>
      <c r="AS12" s="261" t="n">
        <f aca="false">A12*G12*10</f>
        <v>202004</v>
      </c>
      <c r="AT12" s="266" t="n">
        <f aca="false">AS12*D12/AS$29</f>
        <v>0.00501083012431574</v>
      </c>
      <c r="AU12" s="267" t="n">
        <f aca="false">AS12*E12/AS$29</f>
        <v>4433.78292719954</v>
      </c>
      <c r="AV12" s="267" t="n">
        <f aca="false">AS12*F12/AS$29</f>
        <v>0.00486053524086392</v>
      </c>
      <c r="AW12" s="267" t="n">
        <f aca="false">AS12*Proposal!M12/AS$29</f>
        <v>0.00496111970487291</v>
      </c>
      <c r="AX12" s="263" t="n">
        <f aca="false">AS12*H12/AS$29</f>
        <v>0.663750140826522</v>
      </c>
      <c r="AY12" s="232" t="n">
        <f aca="false">$A12*K12/$A$30</f>
        <v>0</v>
      </c>
      <c r="AZ12" s="232" t="n">
        <f aca="false">$A12*I12/$A$30</f>
        <v>0</v>
      </c>
      <c r="BA12" s="232" t="n">
        <f aca="false">$A12*J12/$A$30</f>
        <v>0</v>
      </c>
      <c r="BB12" s="232" t="n">
        <f aca="false">$A12*L12/$A$30</f>
        <v>0</v>
      </c>
      <c r="BC12" s="232" t="n">
        <f aca="false">$A12*M12/$A$30</f>
        <v>0</v>
      </c>
      <c r="BD12" s="232"/>
      <c r="BE12" s="269" t="n">
        <f aca="false">Enter!B8</f>
        <v>36965</v>
      </c>
      <c r="BF12" s="269" t="n">
        <f aca="false">Enter!C8</f>
        <v>37211</v>
      </c>
      <c r="BG12" s="236"/>
      <c r="BI12" s="31"/>
      <c r="BJ12" s="31"/>
      <c r="BK12" s="31"/>
      <c r="BL12" s="31"/>
      <c r="BM12" s="31"/>
      <c r="BN12" s="31"/>
      <c r="BO12" s="31"/>
    </row>
    <row r="13" customFormat="false" ht="15.75" hidden="false" customHeight="false" outlineLevel="0" collapsed="false">
      <c r="A13" s="42" t="n">
        <f aca="false">Proposal!A13</f>
        <v>200</v>
      </c>
      <c r="B13" s="13" t="str">
        <f aca="false">Proposal!B13</f>
        <v>AAA/AAA</v>
      </c>
      <c r="C13" s="183" t="str">
        <f aca="false">Proposal!C13</f>
        <v>PHILADELPHIA PA SCH</v>
      </c>
      <c r="D13" s="220" t="n">
        <f aca="false">Proposal!D13</f>
        <v>0.045</v>
      </c>
      <c r="E13" s="254" t="n">
        <f aca="false">Income!D12</f>
        <v>45017</v>
      </c>
      <c r="F13" s="270" t="n">
        <f aca="false">Proposal!BG13</f>
        <v>0.0480004313030396</v>
      </c>
      <c r="G13" s="256" t="n">
        <f aca="false">Proposal!J13</f>
        <v>96.012</v>
      </c>
      <c r="H13" s="271" t="n">
        <f aca="false">IF($T13=TRUE(),0,S13)</f>
        <v>13.3776624638375</v>
      </c>
      <c r="I13" s="272" t="n">
        <f aca="false">IF($T13=TRUE(),0,AD13)</f>
        <v>0</v>
      </c>
      <c r="J13" s="272" t="n">
        <f aca="false">IF($T13=TRUE(),0,AH13)</f>
        <v>0</v>
      </c>
      <c r="K13" s="272" t="n">
        <f aca="false">IF($T13=TRUE(),0,Z13)</f>
        <v>0</v>
      </c>
      <c r="L13" s="272" t="n">
        <f aca="false">IF($T13=TRUE(),0,AL13)</f>
        <v>0</v>
      </c>
      <c r="M13" s="272" t="n">
        <f aca="false">IF($T13=TRUE(),0,AP13)</f>
        <v>0</v>
      </c>
      <c r="N13" s="13"/>
      <c r="O13" s="13"/>
      <c r="P13" s="13"/>
      <c r="Q13" s="13"/>
      <c r="S13" s="273" t="n">
        <f aca="false">MDURATION(BF13,Proposal!BH13,D13,F13,2,0)</f>
        <v>13.3776624638375</v>
      </c>
      <c r="T13" s="232" t="b">
        <f aca="false">ISERR(S13)</f>
        <v>0</v>
      </c>
      <c r="U13" s="274" t="n">
        <f aca="false">D13*A13*1000</f>
        <v>9000</v>
      </c>
      <c r="V13" s="261"/>
      <c r="W13" s="262" t="n">
        <f aca="false">IF(Proposal!$F13=0,1000,IF(DAYS360(Summary!$B$5,Proposal!$F13)&lt;360,1000,PRICE($BF13+360,Proposal!$F13,$D13,$F13,Proposal!$G13,2,0)))</f>
        <v>1000</v>
      </c>
      <c r="X13" s="263" t="n">
        <f aca="false">IF(Proposal!$H13=0,1000,IF(DAYS360(Summary!$B$5,Proposal!$H13)&lt;360,1000,PRICE($BF13+360,Proposal!$H13,$D13,$F13,100,2,0)))</f>
        <v>1000</v>
      </c>
      <c r="Y13" s="264" t="n">
        <f aca="false">IF($E13=0,1000,IF(DAYS360(Summary!$B$5,$E13)&lt;360,1000,PRICE($BF13+360,$E13,$D13,$F13,100,2,0)))</f>
        <v>1000</v>
      </c>
      <c r="Z13" s="265" t="n">
        <f aca="false">IF(MIN(W13:Y13)=1000,0,(MIN(W13:Y13)*$A13*10+$U13)/($G13*$A13*10)-1)</f>
        <v>0</v>
      </c>
      <c r="AA13" s="262" t="n">
        <f aca="false">IF(Proposal!$F13=0,1000,IF(DAYS360(Summary!$B$5,Proposal!$F13)&lt;360,1000,PRICE($BF13+360,Proposal!$F13,$D13,$F13+AA$4,Proposal!$G13,2,0)))</f>
        <v>1000</v>
      </c>
      <c r="AB13" s="263" t="n">
        <f aca="false">IF(Proposal!$H13=0,1000,IF(DAYS360(Summary!$B$5,Proposal!$H13)&lt;360,1000,PRICE($BF13+360,Proposal!$H13,$D13,$F13+AA$4,100,2,0)))</f>
        <v>1000</v>
      </c>
      <c r="AC13" s="264" t="n">
        <f aca="false">IF($E13=0,1000,IF(DAYS360(Summary!$B$5,$E13)&lt;360,1000,PRICE($BF13+360,$E13,$D13,$F13+AA$4,100,2,0)))</f>
        <v>1000</v>
      </c>
      <c r="AD13" s="234" t="n">
        <f aca="false">IF(MIN(AA13:AC13)=1000,0,(MIN(AA13:AC13)*$A13*10+$U13)/($G13*$A13*10)-1)</f>
        <v>0</v>
      </c>
      <c r="AE13" s="262" t="n">
        <f aca="false">IF(Proposal!$F13=0,1000,IF(DAYS360(Summary!$B$5,Proposal!$F13)&lt;360,1000,PRICE($BF13+360,Proposal!$F13,$D13,$F13+AE$4,Proposal!$G13,2,0)))</f>
        <v>1000</v>
      </c>
      <c r="AF13" s="263" t="n">
        <f aca="false">IF(Proposal!$H13=0,1000,IF(DAYS360(Summary!$B$5,Proposal!$H13)&lt;360,1000,PRICE($BF13+360,Proposal!$H13,$D13,$F13+AE$4,100,2,0)))</f>
        <v>1000</v>
      </c>
      <c r="AG13" s="264" t="n">
        <f aca="false">IF($E13=0,1000,IF(DAYS360(Summary!$B$5,$E13)&lt;360,1000,PRICE($BF13+360,$E13,$D13,$F13+AE$4,100,2,0)))</f>
        <v>1000</v>
      </c>
      <c r="AH13" s="234" t="n">
        <f aca="false">IF(MIN(AE13:AG13)=1000,0,(MIN(AE13:AG13)*$A13*10+$U13)/($G13*$A13*10)-1)</f>
        <v>0</v>
      </c>
      <c r="AI13" s="262" t="n">
        <f aca="false">IF(Proposal!$F13=0,1000,IF(DAYS360(Summary!$B$5,Proposal!$F13)&lt;360,1000,PRICE($BF13+360,Proposal!$F13,$D13,$F13+AI$4,Proposal!$G13,2,0)))</f>
        <v>1000</v>
      </c>
      <c r="AJ13" s="263" t="n">
        <f aca="false">IF(Proposal!$H13=0,1000,IF(DAYS360(Summary!$B$5,Proposal!$H13)&lt;360,1000,PRICE($BF13+360,Proposal!$H13,$D13,$F13+AI$4,100,2,0)))</f>
        <v>1000</v>
      </c>
      <c r="AK13" s="264" t="n">
        <f aca="false">IF($E13=0,1000,IF(DAYS360(Summary!$B$5,$E13)&lt;360,1000,PRICE($BF13+360,$E13,$D13,$F13+AI$4,100,2,0)))</f>
        <v>1000</v>
      </c>
      <c r="AL13" s="234" t="n">
        <f aca="false">IF(MIN(AI13:AK13)=1000,0,(MIN(AI13:AK13)*$A13*10+$U13)/($G13*$A13*10)-1)</f>
        <v>0</v>
      </c>
      <c r="AM13" s="262" t="n">
        <f aca="false">IF(Proposal!$F13=0,1000,IF(DAYS360(Summary!$B$5,Proposal!$F13)&lt;360,1000,PRICE($BF13+360,Proposal!$F13,$D13,$F13+AM$4,Proposal!$G13,2,0)))</f>
        <v>1000</v>
      </c>
      <c r="AN13" s="263" t="n">
        <f aca="false">IF(Proposal!$H13=0,1000,IF(DAYS360(Summary!$B$5,Proposal!$H13)&lt;360,1000,PRICE($BF13+360,Proposal!$H13,$D13,$F13+AM$4,100,2,0)))</f>
        <v>1000</v>
      </c>
      <c r="AO13" s="264" t="n">
        <f aca="false">IF($E13=0,1000,IF(DAYS360(Summary!$B$5,$E13)&lt;360,1000,PRICE($BF13+360,$E13,$D13,$F13+AM$4,100,2,0)))</f>
        <v>1000</v>
      </c>
      <c r="AP13" s="234" t="n">
        <f aca="false">IF(MIN(AM13:AO13)=1000,0,(MIN(AM13:AO13)*$A13*10+$U13)/($G13*$A13*10)-1)</f>
        <v>0</v>
      </c>
      <c r="AQ13" s="232"/>
      <c r="AR13" s="235"/>
      <c r="AS13" s="261" t="n">
        <f aca="false">A13*G13*10</f>
        <v>192024</v>
      </c>
      <c r="AT13" s="266" t="n">
        <f aca="false">AS13*D13/AS$29</f>
        <v>0.00428694322593832</v>
      </c>
      <c r="AU13" s="267" t="n">
        <f aca="false">AS13*E13/AS$29</f>
        <v>4288.56273782368</v>
      </c>
      <c r="AV13" s="267" t="n">
        <f aca="false">AS13*F13/AS$29</f>
        <v>0.00457278052925963</v>
      </c>
      <c r="AW13" s="267" t="n">
        <f aca="false">AS13*Proposal!M13/AS$29</f>
        <v>0.00446500773438562</v>
      </c>
      <c r="AX13" s="263" t="n">
        <f aca="false">AS13*H13/AS$29</f>
        <v>1.27442843284973</v>
      </c>
      <c r="AY13" s="232" t="n">
        <f aca="false">$A13*K13/$A$30</f>
        <v>0</v>
      </c>
      <c r="AZ13" s="232" t="n">
        <f aca="false">$A13*I13/$A$30</f>
        <v>0</v>
      </c>
      <c r="BA13" s="232" t="n">
        <f aca="false">$A13*J13/$A$30</f>
        <v>0</v>
      </c>
      <c r="BB13" s="232" t="n">
        <f aca="false">$A13*L13/$A$30</f>
        <v>0</v>
      </c>
      <c r="BC13" s="232" t="n">
        <f aca="false">$A13*M13/$A$30</f>
        <v>0</v>
      </c>
      <c r="BD13" s="232"/>
      <c r="BE13" s="269" t="n">
        <f aca="false">Enter!B9</f>
        <v>36144</v>
      </c>
      <c r="BF13" s="269" t="n">
        <f aca="false">Enter!C9</f>
        <v>37211</v>
      </c>
      <c r="BG13" s="236"/>
      <c r="BI13" s="31"/>
      <c r="BJ13" s="31"/>
      <c r="BK13" s="31"/>
      <c r="BL13" s="31"/>
      <c r="BM13" s="31"/>
      <c r="BN13" s="31"/>
      <c r="BO13" s="31"/>
    </row>
    <row r="14" customFormat="false" ht="15.75" hidden="false" customHeight="false" outlineLevel="0" collapsed="false">
      <c r="A14" s="42" t="n">
        <f aca="false">Proposal!A14</f>
        <v>100</v>
      </c>
      <c r="B14" s="13" t="str">
        <f aca="false">Proposal!B14</f>
        <v>AAA/AAA</v>
      </c>
      <c r="C14" s="183" t="str">
        <f aca="false">Proposal!C14</f>
        <v>TEXAS TURNPIKE</v>
      </c>
      <c r="D14" s="220" t="n">
        <f aca="false">Proposal!D14</f>
        <v>0.05</v>
      </c>
      <c r="E14" s="254" t="n">
        <f aca="false">Income!D13</f>
        <v>45658</v>
      </c>
      <c r="F14" s="270" t="n">
        <f aca="false">Proposal!BG14</f>
        <v>0.0490018434141581</v>
      </c>
      <c r="G14" s="256" t="n">
        <f aca="false">Proposal!J14</f>
        <v>100.517</v>
      </c>
      <c r="H14" s="271" t="n">
        <f aca="false">IF($T14=TRUE(),0,S14)</f>
        <v>5.13104658171222</v>
      </c>
      <c r="I14" s="272" t="n">
        <f aca="false">IF($T14=TRUE(),0,AD14)</f>
        <v>0</v>
      </c>
      <c r="J14" s="272" t="n">
        <f aca="false">IF($T14=TRUE(),0,AH14)</f>
        <v>0</v>
      </c>
      <c r="K14" s="272" t="n">
        <f aca="false">IF($T14=TRUE(),0,Z14)</f>
        <v>0</v>
      </c>
      <c r="L14" s="272" t="n">
        <f aca="false">IF($T14=TRUE(),0,AL14)</f>
        <v>0</v>
      </c>
      <c r="M14" s="272" t="n">
        <f aca="false">IF($T14=TRUE(),0,AP14)</f>
        <v>0</v>
      </c>
      <c r="N14" s="13"/>
      <c r="O14" s="13"/>
      <c r="P14" s="13"/>
      <c r="Q14" s="13"/>
      <c r="S14" s="273" t="n">
        <f aca="false">MDURATION(BF14,Proposal!BH14,D14,F14,2,0)</f>
        <v>5.13104658171222</v>
      </c>
      <c r="T14" s="232" t="b">
        <f aca="false">ISERR(S14)</f>
        <v>0</v>
      </c>
      <c r="U14" s="274" t="n">
        <f aca="false">D14*A14*1000</f>
        <v>5000</v>
      </c>
      <c r="V14" s="261"/>
      <c r="W14" s="262" t="n">
        <f aca="false">IF(Proposal!$F14=0,1000,IF(DAYS360(Summary!$B$5,Proposal!$F14)&lt;360,1000,PRICE($BF14+360,Proposal!$F14,$D14,$F14,Proposal!$G14,2,0)))</f>
        <v>1000</v>
      </c>
      <c r="X14" s="263" t="n">
        <f aca="false">IF(Proposal!$H14=0,1000,IF(DAYS360(Summary!$B$5,Proposal!$H14)&lt;360,1000,PRICE($BF14+360,Proposal!$H14,$D14,$F14,100,2,0)))</f>
        <v>1000</v>
      </c>
      <c r="Y14" s="264" t="n">
        <f aca="false">IF($E14=0,1000,IF(DAYS360(Summary!$B$5,$E14)&lt;360,1000,PRICE($BF14+360,$E14,$D14,$F14,100,2,0)))</f>
        <v>1000</v>
      </c>
      <c r="Z14" s="265" t="n">
        <f aca="false">IF(MIN(W14:Y14)=1000,0,(MIN(W14:Y14)*$A14*10+$U14)/($G14*$A14*10)-1)</f>
        <v>0</v>
      </c>
      <c r="AA14" s="262" t="n">
        <f aca="false">IF(Proposal!$F14=0,1000,IF(DAYS360(Summary!$B$5,Proposal!$F14)&lt;360,1000,PRICE($BF14+360,Proposal!$F14,$D14,$F14+AA$4,Proposal!$G14,2,0)))</f>
        <v>1000</v>
      </c>
      <c r="AB14" s="263" t="n">
        <f aca="false">IF(Proposal!$H14=0,1000,IF(DAYS360(Summary!$B$5,Proposal!$H14)&lt;360,1000,PRICE($BF14+360,Proposal!$H14,$D14,$F14+AA$4,100,2,0)))</f>
        <v>1000</v>
      </c>
      <c r="AC14" s="264" t="n">
        <f aca="false">IF($E14=0,1000,IF(DAYS360(Summary!$B$5,$E14)&lt;360,1000,PRICE($BF14+360,$E14,$D14,$F14+AA$4,100,2,0)))</f>
        <v>1000</v>
      </c>
      <c r="AD14" s="234" t="n">
        <f aca="false">IF(MIN(AA14:AC14)=1000,0,(MIN(AA14:AC14)*$A14*10+$U14)/($G14*$A14*10)-1)</f>
        <v>0</v>
      </c>
      <c r="AE14" s="262" t="n">
        <f aca="false">IF(Proposal!$F14=0,1000,IF(DAYS360(Summary!$B$5,Proposal!$F14)&lt;360,1000,PRICE($BF14+360,Proposal!$F14,$D14,$F14+AE$4,Proposal!$G14,2,0)))</f>
        <v>1000</v>
      </c>
      <c r="AF14" s="263" t="n">
        <f aca="false">IF(Proposal!$H14=0,1000,IF(DAYS360(Summary!$B$5,Proposal!$H14)&lt;360,1000,PRICE($BF14+360,Proposal!$H14,$D14,$F14+AE$4,100,2,0)))</f>
        <v>1000</v>
      </c>
      <c r="AG14" s="264" t="n">
        <f aca="false">IF($E14=0,1000,IF(DAYS360(Summary!$B$5,$E14)&lt;360,1000,PRICE($BF14+360,$E14,$D14,$F14+AE$4,100,2,0)))</f>
        <v>1000</v>
      </c>
      <c r="AH14" s="234" t="n">
        <f aca="false">IF(MIN(AE14:AG14)=1000,0,(MIN(AE14:AG14)*$A14*10+$U14)/($G14*$A14*10)-1)</f>
        <v>0</v>
      </c>
      <c r="AI14" s="262" t="n">
        <f aca="false">IF(Proposal!$F14=0,1000,IF(DAYS360(Summary!$B$5,Proposal!$F14)&lt;360,1000,PRICE($BF14+360,Proposal!$F14,$D14,$F14+AI$4,Proposal!$G14,2,0)))</f>
        <v>1000</v>
      </c>
      <c r="AJ14" s="263" t="n">
        <f aca="false">IF(Proposal!$H14=0,1000,IF(DAYS360(Summary!$B$5,Proposal!$H14)&lt;360,1000,PRICE($BF14+360,Proposal!$H14,$D14,$F14+AI$4,100,2,0)))</f>
        <v>1000</v>
      </c>
      <c r="AK14" s="264" t="n">
        <f aca="false">IF($E14=0,1000,IF(DAYS360(Summary!$B$5,$E14)&lt;360,1000,PRICE($BF14+360,$E14,$D14,$F14+AI$4,100,2,0)))</f>
        <v>1000</v>
      </c>
      <c r="AL14" s="234" t="n">
        <f aca="false">IF(MIN(AI14:AK14)=1000,0,(MIN(AI14:AK14)*$A14*10+$U14)/($G14*$A14*10)-1)</f>
        <v>0</v>
      </c>
      <c r="AM14" s="262" t="n">
        <f aca="false">IF(Proposal!$F14=0,1000,IF(DAYS360(Summary!$B$5,Proposal!$F14)&lt;360,1000,PRICE($BF14+360,Proposal!$F14,$D14,$F14+AM$4,Proposal!$G14,2,0)))</f>
        <v>1000</v>
      </c>
      <c r="AN14" s="263" t="n">
        <f aca="false">IF(Proposal!$H14=0,1000,IF(DAYS360(Summary!$B$5,Proposal!$H14)&lt;360,1000,PRICE($BF14+360,Proposal!$H14,$D14,$F14+AM$4,100,2,0)))</f>
        <v>1000</v>
      </c>
      <c r="AO14" s="264" t="n">
        <f aca="false">IF($E14=0,1000,IF(DAYS360(Summary!$B$5,$E14)&lt;360,1000,PRICE($BF14+360,$E14,$D14,$F14+AM$4,100,2,0)))</f>
        <v>1000</v>
      </c>
      <c r="AP14" s="234" t="n">
        <f aca="false">IF(MIN(AM14:AO14)=1000,0,(MIN(AM14:AO14)*$A14*10+$U14)/($G14*$A14*10)-1)</f>
        <v>0</v>
      </c>
      <c r="AQ14" s="232"/>
      <c r="AR14" s="235"/>
      <c r="AS14" s="261" t="n">
        <f aca="false">A14*G14*10</f>
        <v>100517</v>
      </c>
      <c r="AT14" s="266" t="n">
        <f aca="false">AS14*D14/AS$29</f>
        <v>0.00249338434687355</v>
      </c>
      <c r="AU14" s="267" t="n">
        <f aca="false">AS14*E14/AS$29</f>
        <v>2276.85885019105</v>
      </c>
      <c r="AV14" s="267" t="n">
        <f aca="false">AS14*F14/AS$29</f>
        <v>0.00244360858673621</v>
      </c>
      <c r="AW14" s="267" t="n">
        <f aca="false">AS14*Proposal!M14/AS$29</f>
        <v>0.00248055985243646</v>
      </c>
      <c r="AX14" s="263" t="n">
        <f aca="false">AS14*H14/AS$29</f>
        <v>0.255873424598406</v>
      </c>
      <c r="AY14" s="232" t="n">
        <f aca="false">$A14*K14/$A$30</f>
        <v>0</v>
      </c>
      <c r="AZ14" s="232" t="n">
        <f aca="false">$A14*I14/$A$30</f>
        <v>0</v>
      </c>
      <c r="BA14" s="232" t="n">
        <f aca="false">$A14*J14/$A$30</f>
        <v>0</v>
      </c>
      <c r="BB14" s="232" t="n">
        <f aca="false">$A14*L14/$A$30</f>
        <v>0</v>
      </c>
      <c r="BC14" s="232" t="n">
        <f aca="false">$A14*M14/$A$30</f>
        <v>0</v>
      </c>
      <c r="BD14" s="232"/>
      <c r="BE14" s="269" t="n">
        <f aca="false">Enter!B10</f>
        <v>35034</v>
      </c>
      <c r="BF14" s="269" t="n">
        <f aca="false">Enter!C10</f>
        <v>37211</v>
      </c>
      <c r="BG14" s="236"/>
      <c r="BI14" s="31"/>
      <c r="BJ14" s="31"/>
      <c r="BK14" s="31"/>
      <c r="BL14" s="31"/>
      <c r="BM14" s="31"/>
      <c r="BN14" s="31"/>
      <c r="BO14" s="31"/>
    </row>
    <row r="15" customFormat="false" ht="15.75" hidden="false" customHeight="false" outlineLevel="0" collapsed="false">
      <c r="A15" s="42" t="n">
        <f aca="false">Proposal!A15</f>
        <v>100</v>
      </c>
      <c r="B15" s="13" t="str">
        <f aca="false">Proposal!B15</f>
        <v>AAA/AAA</v>
      </c>
      <c r="C15" s="183" t="str">
        <f aca="false">Proposal!C15</f>
        <v>HOUSTON TX CCD</v>
      </c>
      <c r="D15" s="220" t="n">
        <f aca="false">Proposal!D15</f>
        <v>0.05</v>
      </c>
      <c r="E15" s="254" t="n">
        <f aca="false">Income!D14</f>
        <v>45762</v>
      </c>
      <c r="F15" s="270" t="n">
        <f aca="false">Proposal!BG15</f>
        <v>0.0485102123584357</v>
      </c>
      <c r="G15" s="256" t="n">
        <f aca="false">Proposal!J15</f>
        <v>101.111</v>
      </c>
      <c r="H15" s="271" t="n">
        <f aca="false">IF($T15=TRUE(),0,S15)</f>
        <v>7.42261497762543</v>
      </c>
      <c r="I15" s="272" t="n">
        <f aca="false">IF($T15=TRUE(),0,AD15)</f>
        <v>0</v>
      </c>
      <c r="J15" s="272" t="n">
        <f aca="false">IF($T15=TRUE(),0,AH15)</f>
        <v>0</v>
      </c>
      <c r="K15" s="272" t="n">
        <f aca="false">IF($T15=TRUE(),0,Z15)</f>
        <v>0</v>
      </c>
      <c r="L15" s="272" t="n">
        <f aca="false">IF($T15=TRUE(),0,AL15)</f>
        <v>0</v>
      </c>
      <c r="M15" s="272" t="n">
        <f aca="false">IF($T15=TRUE(),0,AP15)</f>
        <v>0</v>
      </c>
      <c r="N15" s="13"/>
      <c r="O15" s="13"/>
      <c r="P15" s="13"/>
      <c r="Q15" s="13"/>
      <c r="S15" s="273" t="n">
        <f aca="false">MDURATION(BF15,Proposal!BH15,D15,F15,2,0)</f>
        <v>7.42261497762543</v>
      </c>
      <c r="T15" s="232" t="b">
        <f aca="false">ISERR(S15)</f>
        <v>0</v>
      </c>
      <c r="U15" s="274" t="n">
        <f aca="false">D15*A15*1000</f>
        <v>5000</v>
      </c>
      <c r="V15" s="261"/>
      <c r="W15" s="262" t="n">
        <f aca="false">IF(Proposal!$F15=0,1000,IF(DAYS360(Summary!$B$5,Proposal!$F15)&lt;360,1000,PRICE($BF15+360,Proposal!$F15,$D15,$F15,Proposal!$G15,2,0)))</f>
        <v>1000</v>
      </c>
      <c r="X15" s="263" t="n">
        <f aca="false">IF(Proposal!$H15=0,1000,IF(DAYS360(Summary!$B$5,Proposal!$H15)&lt;360,1000,PRICE($BF15+360,Proposal!$H15,$D15,$F15,100,2,0)))</f>
        <v>1000</v>
      </c>
      <c r="Y15" s="264" t="n">
        <f aca="false">IF($E15=0,1000,IF(DAYS360(Summary!$B$5,$E15)&lt;360,1000,PRICE($BF15+360,$E15,$D15,$F15,100,2,0)))</f>
        <v>1000</v>
      </c>
      <c r="Z15" s="265" t="n">
        <f aca="false">IF(MIN(W15:Y15)=1000,0,(MIN(W15:Y15)*$A15*10+$U15)/($G15*$A15*10)-1)</f>
        <v>0</v>
      </c>
      <c r="AA15" s="262" t="n">
        <f aca="false">IF(Proposal!$F15=0,1000,IF(DAYS360(Summary!$B$5,Proposal!$F15)&lt;360,1000,PRICE($BF15+360,Proposal!$F15,$D15,$F15+AA$4,Proposal!$G15,2,0)))</f>
        <v>1000</v>
      </c>
      <c r="AB15" s="263" t="n">
        <f aca="false">IF(Proposal!$H15=0,1000,IF(DAYS360(Summary!$B$5,Proposal!$H15)&lt;360,1000,PRICE($BF15+360,Proposal!$H15,$D15,$F15+AA$4,100,2,0)))</f>
        <v>1000</v>
      </c>
      <c r="AC15" s="264" t="n">
        <f aca="false">IF($E15=0,1000,IF(DAYS360(Summary!$B$5,$E15)&lt;360,1000,PRICE($BF15+360,$E15,$D15,$F15+AA$4,100,2,0)))</f>
        <v>1000</v>
      </c>
      <c r="AD15" s="234" t="n">
        <f aca="false">IF(MIN(AA15:AC15)=1000,0,(MIN(AA15:AC15)*$A15*10+$U15)/($G15*$A15*10)-1)</f>
        <v>0</v>
      </c>
      <c r="AE15" s="262" t="n">
        <f aca="false">IF(Proposal!$F15=0,1000,IF(DAYS360(Summary!$B$5,Proposal!$F15)&lt;360,1000,PRICE($BF15+360,Proposal!$F15,$D15,$F15+AE$4,Proposal!$G15,2,0)))</f>
        <v>1000</v>
      </c>
      <c r="AF15" s="263" t="n">
        <f aca="false">IF(Proposal!$H15=0,1000,IF(DAYS360(Summary!$B$5,Proposal!$H15)&lt;360,1000,PRICE($BF15+360,Proposal!$H15,$D15,$F15+AE$4,100,2,0)))</f>
        <v>1000</v>
      </c>
      <c r="AG15" s="264" t="n">
        <f aca="false">IF($E15=0,1000,IF(DAYS360(Summary!$B$5,$E15)&lt;360,1000,PRICE($BF15+360,$E15,$D15,$F15+AE$4,100,2,0)))</f>
        <v>1000</v>
      </c>
      <c r="AH15" s="234" t="n">
        <f aca="false">IF(MIN(AE15:AG15)=1000,0,(MIN(AE15:AG15)*$A15*10+$U15)/($G15*$A15*10)-1)</f>
        <v>0</v>
      </c>
      <c r="AI15" s="262" t="n">
        <f aca="false">IF(Proposal!$F15=0,1000,IF(DAYS360(Summary!$B$5,Proposal!$F15)&lt;360,1000,PRICE($BF15+360,Proposal!$F15,$D15,$F15+AI$4,Proposal!$G15,2,0)))</f>
        <v>1000</v>
      </c>
      <c r="AJ15" s="263" t="n">
        <f aca="false">IF(Proposal!$H15=0,1000,IF(DAYS360(Summary!$B$5,Proposal!$H15)&lt;360,1000,PRICE($BF15+360,Proposal!$H15,$D15,$F15+AI$4,100,2,0)))</f>
        <v>1000</v>
      </c>
      <c r="AK15" s="264" t="n">
        <f aca="false">IF($E15=0,1000,IF(DAYS360(Summary!$B$5,$E15)&lt;360,1000,PRICE($BF15+360,$E15,$D15,$F15+AI$4,100,2,0)))</f>
        <v>1000</v>
      </c>
      <c r="AL15" s="234" t="n">
        <f aca="false">IF(MIN(AI15:AK15)=1000,0,(MIN(AI15:AK15)*$A15*10+$U15)/($G15*$A15*10)-1)</f>
        <v>0</v>
      </c>
      <c r="AM15" s="262" t="n">
        <f aca="false">IF(Proposal!$F15=0,1000,IF(DAYS360(Summary!$B$5,Proposal!$F15)&lt;360,1000,PRICE($BF15+360,Proposal!$F15,$D15,$F15+AM$4,Proposal!$G15,2,0)))</f>
        <v>1000</v>
      </c>
      <c r="AN15" s="263" t="n">
        <f aca="false">IF(Proposal!$H15=0,1000,IF(DAYS360(Summary!$B$5,Proposal!$H15)&lt;360,1000,PRICE($BF15+360,Proposal!$H15,$D15,$F15+AM$4,100,2,0)))</f>
        <v>1000</v>
      </c>
      <c r="AO15" s="264" t="n">
        <f aca="false">IF($E15=0,1000,IF(DAYS360(Summary!$B$5,$E15)&lt;360,1000,PRICE($BF15+360,$E15,$D15,$F15+AM$4,100,2,0)))</f>
        <v>1000</v>
      </c>
      <c r="AP15" s="234" t="n">
        <f aca="false">IF(MIN(AM15:AO15)=1000,0,(MIN(AM15:AO15)*$A15*10+$U15)/($G15*$A15*10)-1)</f>
        <v>0</v>
      </c>
      <c r="AQ15" s="232"/>
      <c r="AR15" s="235"/>
      <c r="AS15" s="261" t="n">
        <f aca="false">A15*G15*10</f>
        <v>101111</v>
      </c>
      <c r="AT15" s="266" t="n">
        <f aca="false">AS15*D15/AS$29</f>
        <v>0.00250811887239702</v>
      </c>
      <c r="AU15" s="267" t="n">
        <f aca="false">AS15*E15/AS$29</f>
        <v>2295.53071677265</v>
      </c>
      <c r="AV15" s="267" t="n">
        <f aca="false">AS15*F15/AS$29</f>
        <v>0.0024333875824036</v>
      </c>
      <c r="AW15" s="267" t="n">
        <f aca="false">AS15*Proposal!M15/AS$29</f>
        <v>0.00248055985243646</v>
      </c>
      <c r="AX15" s="263" t="n">
        <f aca="false">AS15*H15/AS$29</f>
        <v>0.372336014158383</v>
      </c>
      <c r="AY15" s="232" t="n">
        <f aca="false">$A15*K15/$A$30</f>
        <v>0</v>
      </c>
      <c r="AZ15" s="232" t="n">
        <f aca="false">$A15*I15/$A$30</f>
        <v>0</v>
      </c>
      <c r="BA15" s="232" t="n">
        <f aca="false">$A15*J15/$A$30</f>
        <v>0</v>
      </c>
      <c r="BB15" s="232" t="n">
        <f aca="false">$A15*L15/$A$30</f>
        <v>0</v>
      </c>
      <c r="BC15" s="232" t="n">
        <f aca="false">$A15*M15/$A$30</f>
        <v>0</v>
      </c>
      <c r="BD15" s="232"/>
      <c r="BE15" s="269" t="n">
        <f aca="false">Enter!B11</f>
        <v>37196</v>
      </c>
      <c r="BF15" s="269" t="n">
        <f aca="false">Enter!C11</f>
        <v>37211</v>
      </c>
      <c r="BG15" s="236"/>
      <c r="BI15" s="31"/>
      <c r="BJ15" s="31"/>
      <c r="BK15" s="31"/>
      <c r="BL15" s="31"/>
      <c r="BM15" s="31"/>
      <c r="BN15" s="31"/>
      <c r="BO15" s="31"/>
    </row>
    <row r="16" customFormat="false" ht="15.75" hidden="false" customHeight="false" outlineLevel="0" collapsed="false">
      <c r="A16" s="42" t="n">
        <f aca="false">Proposal!A16</f>
        <v>200</v>
      </c>
      <c r="B16" s="13" t="str">
        <f aca="false">Proposal!B16</f>
        <v>AAA/AAA</v>
      </c>
      <c r="C16" s="183" t="str">
        <f aca="false">Proposal!C16</f>
        <v>SEATTLE WASH WTR</v>
      </c>
      <c r="D16" s="220" t="n">
        <f aca="false">Proposal!D16</f>
        <v>0.05</v>
      </c>
      <c r="E16" s="254" t="n">
        <f aca="false">Income!D15</f>
        <v>46327</v>
      </c>
      <c r="F16" s="270" t="n">
        <f aca="false">Proposal!BG16</f>
        <v>0.0488190661959411</v>
      </c>
      <c r="G16" s="256" t="n">
        <f aca="false">Proposal!J16</f>
        <v>100.919</v>
      </c>
      <c r="H16" s="271" t="n">
        <f aca="false">IF($T16=TRUE(),0,S16)</f>
        <v>7.75825199463238</v>
      </c>
      <c r="I16" s="272" t="n">
        <f aca="false">IF($T16=TRUE(),0,AD16)</f>
        <v>0.212226928957819</v>
      </c>
      <c r="J16" s="272" t="n">
        <f aca="false">IF($T16=TRUE(),0,AH16)</f>
        <v>0.130719280209843</v>
      </c>
      <c r="K16" s="272" t="n">
        <f aca="false">IF($T16=TRUE(),0,Z16)</f>
        <v>0.0568402686510379</v>
      </c>
      <c r="L16" s="272" t="n">
        <f aca="false">IF($T16=TRUE(),0,AL16)</f>
        <v>-0.0102031473443043</v>
      </c>
      <c r="M16" s="272" t="n">
        <f aca="false">IF($T16=TRUE(),0,AP16)</f>
        <v>-0.0711168439292959</v>
      </c>
      <c r="N16" s="13"/>
      <c r="O16" s="13"/>
      <c r="P16" s="13"/>
      <c r="Q16" s="13"/>
      <c r="S16" s="273" t="n">
        <f aca="false">MDURATION(BF16,Proposal!BH16,D16,F16,2,0)</f>
        <v>7.75825199463238</v>
      </c>
      <c r="T16" s="232" t="b">
        <f aca="false">ISERR(S16)</f>
        <v>0</v>
      </c>
      <c r="U16" s="274" t="n">
        <f aca="false">D16*A16*1000</f>
        <v>10000</v>
      </c>
      <c r="V16" s="261"/>
      <c r="W16" s="262" t="n">
        <f aca="false">IF(Proposal!$F16=0,1000,IF(DAYS360(Summary!$B$5,Proposal!$F16)&lt;360,1000,PRICE($BF16+360,Proposal!$F16,$D16,$F16,Proposal!$G16,2,0)))</f>
        <v>1000</v>
      </c>
      <c r="X16" s="263" t="n">
        <f aca="false">IF(Proposal!$H16=0,1000,IF(DAYS360(Summary!$B$5,Proposal!$H16)&lt;360,1000,PRICE($BF16+360,Proposal!$H16,$D16,$F16,100,2,0)))</f>
        <v>1000</v>
      </c>
      <c r="Y16" s="264" t="n">
        <f aca="false">IF($E16=0,1000,IF(DAYS360(Summary!$B$5,$E16)&lt;360,1000,PRICE($BF16+360,$E16,$D16,$F16,100,2,0)))</f>
        <v>101.655263071994</v>
      </c>
      <c r="Z16" s="265" t="n">
        <f aca="false">IF(MIN(W16:Y16)=1000,0,(MIN(W16:Y16)*$A16*10+$U16)/($G16*$A16*10)-1)</f>
        <v>0.0568402686510379</v>
      </c>
      <c r="AA16" s="262" t="n">
        <f aca="false">IF(Proposal!$F16=0,1000,IF(DAYS360(Summary!$B$5,Proposal!$F16)&lt;360,1000,PRICE($BF16+360,Proposal!$F16,$D16,$F16+AA$4,Proposal!$G16,2,0)))</f>
        <v>1000</v>
      </c>
      <c r="AB16" s="263" t="n">
        <f aca="false">IF(Proposal!$H16=0,1000,IF(DAYS360(Summary!$B$5,Proposal!$H16)&lt;360,1000,PRICE($BF16+360,Proposal!$H16,$D16,$F16+AA$4,100,2,0)))</f>
        <v>1000</v>
      </c>
      <c r="AC16" s="264" t="n">
        <f aca="false">IF($E16=0,1000,IF(DAYS360(Summary!$B$5,$E16)&lt;360,1000,PRICE($BF16+360,$E16,$D16,$F16+AA$4,100,2,0)))</f>
        <v>117.336729443494</v>
      </c>
      <c r="AD16" s="234" t="n">
        <f aca="false">IF(MIN(AA16:AC16)=1000,0,(MIN(AA16:AC16)*$A16*10+$U16)/($G16*$A16*10)-1)</f>
        <v>0.212226928957819</v>
      </c>
      <c r="AE16" s="262" t="n">
        <f aca="false">IF(Proposal!$F16=0,1000,IF(DAYS360(Summary!$B$5,Proposal!$F16)&lt;360,1000,PRICE($BF16+360,Proposal!$F16,$D16,$F16+AE$4,Proposal!$G16,2,0)))</f>
        <v>1000</v>
      </c>
      <c r="AF16" s="263" t="n">
        <f aca="false">IF(Proposal!$H16=0,1000,IF(DAYS360(Summary!$B$5,Proposal!$H16)&lt;360,1000,PRICE($BF16+360,Proposal!$H16,$D16,$F16+AE$4,100,2,0)))</f>
        <v>1000</v>
      </c>
      <c r="AG16" s="264" t="n">
        <f aca="false">IF($E16=0,1000,IF(DAYS360(Summary!$B$5,$E16)&lt;360,1000,PRICE($BF16+360,$E16,$D16,$F16+AE$4,100,2,0)))</f>
        <v>109.111059039497</v>
      </c>
      <c r="AH16" s="234" t="n">
        <f aca="false">IF(MIN(AE16:AG16)=1000,0,(MIN(AE16:AG16)*$A16*10+$U16)/($G16*$A16*10)-1)</f>
        <v>0.130719280209843</v>
      </c>
      <c r="AI16" s="262" t="n">
        <f aca="false">IF(Proposal!$F16=0,1000,IF(DAYS360(Summary!$B$5,Proposal!$F16)&lt;360,1000,PRICE($BF16+360,Proposal!$F16,$D16,$F16+AI$4,Proposal!$G16,2,0)))</f>
        <v>1000</v>
      </c>
      <c r="AJ16" s="263" t="n">
        <f aca="false">IF(Proposal!$H16=0,1000,IF(DAYS360(Summary!$B$5,Proposal!$H16)&lt;360,1000,PRICE($BF16+360,Proposal!$H16,$D16,$F16+AI$4,100,2,0)))</f>
        <v>1000</v>
      </c>
      <c r="AK16" s="264" t="n">
        <f aca="false">IF($E16=0,1000,IF(DAYS360(Summary!$B$5,$E16)&lt;360,1000,PRICE($BF16+360,$E16,$D16,$F16+AI$4,100,2,0)))</f>
        <v>94.8893085731602</v>
      </c>
      <c r="AL16" s="234" t="n">
        <f aca="false">IF(MIN(AI16:AK16)=1000,0,(MIN(AI16:AK16)*$A16*10+$U16)/($G16*$A16*10)-1)</f>
        <v>-0.0102031473443043</v>
      </c>
      <c r="AM16" s="262" t="n">
        <f aca="false">IF(Proposal!$F16=0,1000,IF(DAYS360(Summary!$B$5,Proposal!$F16)&lt;360,1000,PRICE($BF16+360,Proposal!$F16,$D16,$F16+AM$4,Proposal!$G16,2,0)))</f>
        <v>1000</v>
      </c>
      <c r="AN16" s="263" t="n">
        <f aca="false">IF(Proposal!$H16=0,1000,IF(DAYS360(Summary!$B$5,Proposal!$H16)&lt;360,1000,PRICE($BF16+360,Proposal!$H16,$D16,$F16+AM$4,100,2,0)))</f>
        <v>1000</v>
      </c>
      <c r="AO16" s="264" t="n">
        <f aca="false">IF($E16=0,1000,IF(DAYS360(Summary!$B$5,$E16)&lt;360,1000,PRICE($BF16+360,$E16,$D16,$F16+AM$4,100,2,0)))</f>
        <v>88.7419592274994</v>
      </c>
      <c r="AP16" s="234" t="n">
        <f aca="false">IF(MIN(AM16:AO16)=1000,0,(MIN(AM16:AO16)*$A16*10+$U16)/($G16*$A16*10)-1)</f>
        <v>-0.0711168439292959</v>
      </c>
      <c r="AQ16" s="232"/>
      <c r="AR16" s="235"/>
      <c r="AS16" s="261" t="n">
        <f aca="false">A16*G16*10</f>
        <v>201838</v>
      </c>
      <c r="AT16" s="266" t="n">
        <f aca="false">AS16*D16/AS$29</f>
        <v>0.00500671239496069</v>
      </c>
      <c r="AU16" s="267" t="n">
        <f aca="false">AS16*E16/AS$29</f>
        <v>4638.91930242688</v>
      </c>
      <c r="AV16" s="267" t="n">
        <f aca="false">AS16*F16/AS$29</f>
        <v>0.0048884604766725</v>
      </c>
      <c r="AW16" s="267" t="n">
        <f aca="false">AS16*Proposal!M16/AS$29</f>
        <v>0.00496111970487291</v>
      </c>
      <c r="AX16" s="263" t="n">
        <f aca="false">AS16*H16/AS$29</f>
        <v>0.776866728495089</v>
      </c>
      <c r="AY16" s="232" t="n">
        <f aca="false">$A16*K16/$A$30</f>
        <v>0.00568402686510379</v>
      </c>
      <c r="AZ16" s="232" t="n">
        <f aca="false">$A16*I16/$A$30</f>
        <v>0.0212226928957819</v>
      </c>
      <c r="BA16" s="232" t="n">
        <f aca="false">$A16*J16/$A$30</f>
        <v>0.0130719280209843</v>
      </c>
      <c r="BB16" s="232" t="n">
        <f aca="false">$A16*L16/$A$30</f>
        <v>-0.00102031473443043</v>
      </c>
      <c r="BC16" s="232" t="n">
        <f aca="false">$A16*M16/$A$30</f>
        <v>-0.00711168439292958</v>
      </c>
      <c r="BD16" s="232"/>
      <c r="BE16" s="269" t="n">
        <f aca="false">Enter!B12</f>
        <v>37196</v>
      </c>
      <c r="BF16" s="269" t="n">
        <f aca="false">Enter!C12</f>
        <v>37215</v>
      </c>
      <c r="BG16" s="236"/>
      <c r="BI16" s="31"/>
      <c r="BJ16" s="31"/>
      <c r="BK16" s="31"/>
      <c r="BL16" s="31"/>
      <c r="BM16" s="31"/>
      <c r="BN16" s="31"/>
      <c r="BO16" s="31"/>
    </row>
    <row r="17" customFormat="false" ht="15.75" hidden="false" customHeight="false" outlineLevel="0" collapsed="false">
      <c r="A17" s="42" t="n">
        <f aca="false">Proposal!A17</f>
        <v>200</v>
      </c>
      <c r="B17" s="13" t="str">
        <f aca="false">Proposal!B17</f>
        <v>AAA/AAA</v>
      </c>
      <c r="C17" s="183" t="str">
        <f aca="false">Proposal!C17</f>
        <v>SAN ANTONIO ISD</v>
      </c>
      <c r="D17" s="220" t="n">
        <f aca="false">Proposal!D17</f>
        <v>0.05</v>
      </c>
      <c r="E17" s="254" t="n">
        <f aca="false">Income!D16</f>
        <v>46614</v>
      </c>
      <c r="F17" s="270" t="n">
        <f aca="false">Proposal!BG17</f>
        <v>0.0490001879222036</v>
      </c>
      <c r="G17" s="256" t="n">
        <f aca="false">Proposal!J17</f>
        <v>100.561</v>
      </c>
      <c r="H17" s="271" t="n">
        <f aca="false">IF($T17=TRUE(),0,S17)</f>
        <v>5.60503903498624</v>
      </c>
      <c r="I17" s="272" t="n">
        <f aca="false">IF($T17=TRUE(),0,AD17)</f>
        <v>0.216775485974036</v>
      </c>
      <c r="J17" s="272" t="n">
        <f aca="false">IF($T17=TRUE(),0,AH17)</f>
        <v>0.133517593275398</v>
      </c>
      <c r="K17" s="272" t="n">
        <f aca="false">IF($T17=TRUE(),0,Z17)</f>
        <v>0.0582382638138017</v>
      </c>
      <c r="L17" s="272" t="n">
        <f aca="false">IF($T17=TRUE(),0,AL17)</f>
        <v>-0.00991366587327769</v>
      </c>
      <c r="M17" s="272" t="n">
        <f aca="false">IF($T17=TRUE(),0,AP17)</f>
        <v>-0.071693280020011</v>
      </c>
      <c r="N17" s="13"/>
      <c r="O17" s="13"/>
      <c r="P17" s="13"/>
      <c r="Q17" s="13"/>
      <c r="S17" s="273" t="n">
        <f aca="false">MDURATION(BF17,Proposal!BH17,D17,F17,2,0)</f>
        <v>5.60503903498624</v>
      </c>
      <c r="T17" s="232" t="b">
        <f aca="false">ISERR(S17)</f>
        <v>0</v>
      </c>
      <c r="U17" s="274" t="n">
        <f aca="false">D17*A17*1000</f>
        <v>10000</v>
      </c>
      <c r="V17" s="261"/>
      <c r="W17" s="262" t="n">
        <f aca="false">IF(Proposal!$F17=0,1000,IF(DAYS360(Summary!$B$5,Proposal!$F17)&lt;360,1000,PRICE($BF17+360,Proposal!$F17,$D17,$F17,Proposal!$G17,2,0)))</f>
        <v>1000</v>
      </c>
      <c r="X17" s="263" t="n">
        <f aca="false">IF(Proposal!$H17=0,1000,IF(DAYS360(Summary!$B$5,Proposal!$H17)&lt;360,1000,PRICE($BF17+360,Proposal!$H17,$D17,$F17,100,2,0)))</f>
        <v>1000</v>
      </c>
      <c r="Y17" s="264" t="n">
        <f aca="false">IF($E17=0,1000,IF(DAYS360(Summary!$B$5,$E17)&lt;360,1000,PRICE($BF17+360,$E17,$D17,$F17,100,2,0)))</f>
        <v>101.41749804738</v>
      </c>
      <c r="Z17" s="265" t="n">
        <f aca="false">IF(MIN(W17:Y17)=1000,0,(MIN(W17:Y17)*$A17*10+$U17)/($G17*$A17*10)-1)</f>
        <v>0.0582382638138017</v>
      </c>
      <c r="AA17" s="262" t="n">
        <f aca="false">IF(Proposal!$F17=0,1000,IF(DAYS360(Summary!$B$5,Proposal!$F17)&lt;360,1000,PRICE($BF17+360,Proposal!$F17,$D17,$F17+AA$4,Proposal!$G17,2,0)))</f>
        <v>1000</v>
      </c>
      <c r="AB17" s="263" t="n">
        <f aca="false">IF(Proposal!$H17=0,1000,IF(DAYS360(Summary!$B$5,Proposal!$H17)&lt;360,1000,PRICE($BF17+360,Proposal!$H17,$D17,$F17+AA$4,100,2,0)))</f>
        <v>1000</v>
      </c>
      <c r="AC17" s="264" t="n">
        <f aca="false">IF($E17=0,1000,IF(DAYS360(Summary!$B$5,$E17)&lt;360,1000,PRICE($BF17+360,$E17,$D17,$F17+AA$4,100,2,0)))</f>
        <v>117.360159645035</v>
      </c>
      <c r="AD17" s="234" t="n">
        <f aca="false">IF(MIN(AA17:AC17)=1000,0,(MIN(AA17:AC17)*$A17*10+$U17)/($G17*$A17*10)-1)</f>
        <v>0.216775485974036</v>
      </c>
      <c r="AE17" s="262" t="n">
        <f aca="false">IF(Proposal!$F17=0,1000,IF(DAYS360(Summary!$B$5,Proposal!$F17)&lt;360,1000,PRICE($BF17+360,Proposal!$F17,$D17,$F17+AE$4,Proposal!$G17,2,0)))</f>
        <v>1000</v>
      </c>
      <c r="AF17" s="263" t="n">
        <f aca="false">IF(Proposal!$H17=0,1000,IF(DAYS360(Summary!$B$5,Proposal!$H17)&lt;360,1000,PRICE($BF17+360,Proposal!$H17,$D17,$F17+AE$4,100,2,0)))</f>
        <v>1000</v>
      </c>
      <c r="AG17" s="264" t="n">
        <f aca="false">IF($E17=0,1000,IF(DAYS360(Summary!$B$5,$E17)&lt;360,1000,PRICE($BF17+360,$E17,$D17,$F17+AE$4,100,2,0)))</f>
        <v>108.987662697367</v>
      </c>
      <c r="AH17" s="234" t="n">
        <f aca="false">IF(MIN(AE17:AG17)=1000,0,(MIN(AE17:AG17)*$A17*10+$U17)/($G17*$A17*10)-1)</f>
        <v>0.133517593275398</v>
      </c>
      <c r="AI17" s="262" t="n">
        <f aca="false">IF(Proposal!$F17=0,1000,IF(DAYS360(Summary!$B$5,Proposal!$F17)&lt;360,1000,PRICE($BF17+360,Proposal!$F17,$D17,$F17+AI$4,Proposal!$G17,2,0)))</f>
        <v>1000</v>
      </c>
      <c r="AJ17" s="263" t="n">
        <f aca="false">IF(Proposal!$H17=0,1000,IF(DAYS360(Summary!$B$5,Proposal!$H17)&lt;360,1000,PRICE($BF17+360,Proposal!$H17,$D17,$F17+AI$4,100,2,0)))</f>
        <v>1000</v>
      </c>
      <c r="AK17" s="264" t="n">
        <f aca="false">IF($E17=0,1000,IF(DAYS360(Summary!$B$5,$E17)&lt;360,1000,PRICE($BF17+360,$E17,$D17,$F17+AI$4,100,2,0)))</f>
        <v>94.5640718461173</v>
      </c>
      <c r="AL17" s="234" t="n">
        <f aca="false">IF(MIN(AI17:AK17)=1000,0,(MIN(AI17:AK17)*$A17*10+$U17)/($G17*$A17*10)-1)</f>
        <v>-0.00991366587327769</v>
      </c>
      <c r="AM17" s="262" t="n">
        <f aca="false">IF(Proposal!$F17=0,1000,IF(DAYS360(Summary!$B$5,Proposal!$F17)&lt;360,1000,PRICE($BF17+360,Proposal!$F17,$D17,$F17+AM$4,Proposal!$G17,2,0)))</f>
        <v>1000</v>
      </c>
      <c r="AN17" s="263" t="n">
        <f aca="false">IF(Proposal!$H17=0,1000,IF(DAYS360(Summary!$B$5,Proposal!$H17)&lt;360,1000,PRICE($BF17+360,Proposal!$H17,$D17,$F17+AM$4,100,2,0)))</f>
        <v>1000</v>
      </c>
      <c r="AO17" s="264" t="n">
        <f aca="false">IF($E17=0,1000,IF(DAYS360(Summary!$B$5,$E17)&lt;360,1000,PRICE($BF17+360,$E17,$D17,$F17+AM$4,100,2,0)))</f>
        <v>88.3514520679077</v>
      </c>
      <c r="AP17" s="234" t="n">
        <f aca="false">IF(MIN(AM17:AO17)=1000,0,(MIN(AM17:AO17)*$A17*10+$U17)/($G17*$A17*10)-1)</f>
        <v>-0.071693280020011</v>
      </c>
      <c r="AQ17" s="232"/>
      <c r="AR17" s="235"/>
      <c r="AS17" s="261" t="n">
        <f aca="false">A17*G17*10</f>
        <v>201122</v>
      </c>
      <c r="AT17" s="266" t="n">
        <f aca="false">AS17*D17/AS$29</f>
        <v>0.00498895158641725</v>
      </c>
      <c r="AU17" s="267" t="n">
        <f aca="false">AS17*E17/AS$29</f>
        <v>4651.09978498507</v>
      </c>
      <c r="AV17" s="267" t="n">
        <f aca="false">AS17*F17/AS$29</f>
        <v>0.00488919130538442</v>
      </c>
      <c r="AW17" s="267" t="n">
        <f aca="false">AS17*Proposal!M17/AS$29</f>
        <v>0.00496111970487291</v>
      </c>
      <c r="AX17" s="263" t="n">
        <f aca="false">AS17*H17/AS$29</f>
        <v>0.559265367710504</v>
      </c>
      <c r="AY17" s="232" t="n">
        <f aca="false">$A17*K17/$A$30</f>
        <v>0.00582382638138017</v>
      </c>
      <c r="AZ17" s="232" t="n">
        <f aca="false">$A17*I17/$A$30</f>
        <v>0.0216775485974036</v>
      </c>
      <c r="BA17" s="232" t="n">
        <f aca="false">$A17*J17/$A$30</f>
        <v>0.0133517593275398</v>
      </c>
      <c r="BB17" s="232" t="n">
        <f aca="false">$A17*L17/$A$30</f>
        <v>-0.000991366587327769</v>
      </c>
      <c r="BC17" s="232" t="n">
        <f aca="false">$A17*M17/$A$30</f>
        <v>-0.0071693280020011</v>
      </c>
      <c r="BD17" s="232"/>
      <c r="BE17" s="269" t="n">
        <f aca="false">Enter!B13</f>
        <v>35735</v>
      </c>
      <c r="BF17" s="269" t="n">
        <f aca="false">Enter!C13</f>
        <v>37211</v>
      </c>
      <c r="BG17" s="236"/>
      <c r="BI17" s="31"/>
      <c r="BJ17" s="31"/>
      <c r="BK17" s="31"/>
      <c r="BL17" s="31"/>
      <c r="BM17" s="31"/>
      <c r="BN17" s="31"/>
      <c r="BO17" s="31"/>
    </row>
    <row r="18" customFormat="false" ht="15.75" hidden="false" customHeight="false" outlineLevel="0" collapsed="false">
      <c r="A18" s="42" t="n">
        <f aca="false">Proposal!A18</f>
        <v>0</v>
      </c>
      <c r="B18" s="13" t="n">
        <f aca="false">Proposal!B18</f>
        <v>0</v>
      </c>
      <c r="C18" s="183" t="n">
        <f aca="false">Proposal!C18</f>
        <v>0</v>
      </c>
      <c r="D18" s="220" t="n">
        <f aca="false">Proposal!D18</f>
        <v>0</v>
      </c>
      <c r="E18" s="254" t="n">
        <f aca="false">Income!D17</f>
        <v>0</v>
      </c>
      <c r="F18" s="270" t="n">
        <f aca="false">Proposal!BG18</f>
        <v>0</v>
      </c>
      <c r="G18" s="256" t="n">
        <f aca="false">Proposal!J18</f>
        <v>0</v>
      </c>
      <c r="H18" s="271" t="n">
        <f aca="false">IF($T18=TRUE(),0,S18)</f>
        <v>0</v>
      </c>
      <c r="I18" s="272" t="n">
        <f aca="false">IF($T18=TRUE(),0,AD18)</f>
        <v>0</v>
      </c>
      <c r="J18" s="272" t="n">
        <f aca="false">IF($T18=TRUE(),0,AH18)</f>
        <v>0</v>
      </c>
      <c r="K18" s="272" t="n">
        <f aca="false">IF($T18=TRUE(),0,Z18)</f>
        <v>0</v>
      </c>
      <c r="L18" s="272" t="n">
        <f aca="false">IF($T18=TRUE(),0,AL18)</f>
        <v>0</v>
      </c>
      <c r="M18" s="272" t="n">
        <f aca="false">IF($T18=TRUE(),0,AP18)</f>
        <v>0</v>
      </c>
      <c r="N18" s="13"/>
      <c r="O18" s="13"/>
      <c r="P18" s="13"/>
      <c r="Q18" s="13"/>
      <c r="S18" s="273" t="e">
        <f aca="false">MDURATION(BF18,Proposal!BH18,D18,F18,2,0)</f>
        <v>#VALUE!</v>
      </c>
      <c r="T18" s="232" t="b">
        <f aca="false">ISERR(S18)</f>
        <v>1</v>
      </c>
      <c r="U18" s="274" t="n">
        <f aca="false">D18*A18*1000</f>
        <v>0</v>
      </c>
      <c r="V18" s="261"/>
      <c r="W18" s="262" t="n">
        <f aca="false">IF(Proposal!$F18=0,1000,IF(DAYS360(Summary!$B$5,Proposal!$F18)&lt;360,1000,PRICE($BF18+360,Proposal!$F18,$D18,$F18,Proposal!$G18,2,0)))</f>
        <v>1000</v>
      </c>
      <c r="X18" s="263" t="n">
        <f aca="false">IF(Proposal!$H18=0,1000,IF(DAYS360(Summary!$B$5,Proposal!$H18)&lt;360,1000,PRICE($BF18+360,Proposal!$H18,$D18,$F18,100,2,0)))</f>
        <v>1000</v>
      </c>
      <c r="Y18" s="264" t="n">
        <f aca="false">IF($E18=0,1000,IF(DAYS360(Summary!$B$5,$E18)&lt;360,1000,PRICE($BF18+360,$E18,$D18,$F18,100,2,0)))</f>
        <v>1000</v>
      </c>
      <c r="Z18" s="265" t="n">
        <f aca="false">IF(MIN(W18:Y18)=1000,0,(MIN(W18:Y18)*$A18*10+$U18)/($G18*$A18*10)-1)</f>
        <v>0</v>
      </c>
      <c r="AA18" s="262" t="n">
        <f aca="false">IF(Proposal!$F18=0,1000,IF(DAYS360(Summary!$B$5,Proposal!$F18)&lt;360,1000,PRICE($BF18+360,Proposal!$F18,$D18,$F18+AA$4,Proposal!$G18,2,0)))</f>
        <v>1000</v>
      </c>
      <c r="AB18" s="263" t="n">
        <f aca="false">IF(Proposal!$H18=0,1000,IF(DAYS360(Summary!$B$5,Proposal!$H18)&lt;360,1000,PRICE($BF18+360,Proposal!$H18,$D18,$F18+AA$4,100,2,0)))</f>
        <v>1000</v>
      </c>
      <c r="AC18" s="264" t="n">
        <f aca="false">IF($E18=0,1000,IF(DAYS360(Summary!$B$5,$E18)&lt;360,1000,PRICE($BF18+360,$E18,$D18,$F18+AA$4,100,2,0)))</f>
        <v>1000</v>
      </c>
      <c r="AD18" s="234" t="n">
        <f aca="false">IF(MIN(AA18:AC18)=1000,0,(MIN(AA18:AC18)*$A18*10+$U18)/($G18*$A18*10)-1)</f>
        <v>0</v>
      </c>
      <c r="AE18" s="262" t="n">
        <f aca="false">IF(Proposal!$F18=0,1000,IF(DAYS360(Summary!$B$5,Proposal!$F18)&lt;360,1000,PRICE($BF18+360,Proposal!$F18,$D18,$F18+AE$4,Proposal!$G18,2,0)))</f>
        <v>1000</v>
      </c>
      <c r="AF18" s="263" t="n">
        <f aca="false">IF(Proposal!$H18=0,1000,IF(DAYS360(Summary!$B$5,Proposal!$H18)&lt;360,1000,PRICE($BF18+360,Proposal!$H18,$D18,$F18+AE$4,100,2,0)))</f>
        <v>1000</v>
      </c>
      <c r="AG18" s="264" t="n">
        <f aca="false">IF($E18=0,1000,IF(DAYS360(Summary!$B$5,$E18)&lt;360,1000,PRICE($BF18+360,$E18,$D18,$F18+AE$4,100,2,0)))</f>
        <v>1000</v>
      </c>
      <c r="AH18" s="234" t="n">
        <f aca="false">IF(MIN(AE18:AG18)=1000,0,(MIN(AE18:AG18)*$A18*10+$U18)/($G18*$A18*10)-1)</f>
        <v>0</v>
      </c>
      <c r="AI18" s="262" t="n">
        <f aca="false">IF(Proposal!$F18=0,1000,IF(DAYS360(Summary!$B$5,Proposal!$F18)&lt;360,1000,PRICE($BF18+360,Proposal!$F18,$D18,$F18+AI$4,Proposal!$G18,2,0)))</f>
        <v>1000</v>
      </c>
      <c r="AJ18" s="263" t="n">
        <f aca="false">IF(Proposal!$H18=0,1000,IF(DAYS360(Summary!$B$5,Proposal!$H18)&lt;360,1000,PRICE($BF18+360,Proposal!$H18,$D18,$F18+AI$4,100,2,0)))</f>
        <v>1000</v>
      </c>
      <c r="AK18" s="264" t="n">
        <f aca="false">IF($E18=0,1000,IF(DAYS360(Summary!$B$5,$E18)&lt;360,1000,PRICE($BF18+360,$E18,$D18,$F18+AI$4,100,2,0)))</f>
        <v>1000</v>
      </c>
      <c r="AL18" s="234" t="n">
        <f aca="false">IF(MIN(AI18:AK18)=1000,0,(MIN(AI18:AK18)*$A18*10+$U18)/($G18*$A18*10)-1)</f>
        <v>0</v>
      </c>
      <c r="AM18" s="262" t="n">
        <f aca="false">IF(Proposal!$F18=0,1000,IF(DAYS360(Summary!$B$5,Proposal!$F18)&lt;360,1000,PRICE($BF18+360,Proposal!$F18,$D18,$F18+AM$4,Proposal!$G18,2,0)))</f>
        <v>1000</v>
      </c>
      <c r="AN18" s="263" t="n">
        <f aca="false">IF(Proposal!$H18=0,1000,IF(DAYS360(Summary!$B$5,Proposal!$H18)&lt;360,1000,PRICE($BF18+360,Proposal!$H18,$D18,$F18+AM$4,100,2,0)))</f>
        <v>1000</v>
      </c>
      <c r="AO18" s="264" t="n">
        <f aca="false">IF($E18=0,1000,IF(DAYS360(Summary!$B$5,$E18)&lt;360,1000,PRICE($BF18+360,$E18,$D18,$F18+AM$4,100,2,0)))</f>
        <v>1000</v>
      </c>
      <c r="AP18" s="234" t="n">
        <f aca="false">IF(MIN(AM18:AO18)=1000,0,(MIN(AM18:AO18)*$A18*10+$U18)/($G18*$A18*10)-1)</f>
        <v>0</v>
      </c>
      <c r="AQ18" s="232"/>
      <c r="AR18" s="235"/>
      <c r="AS18" s="261" t="n">
        <f aca="false">A18*G18*10</f>
        <v>0</v>
      </c>
      <c r="AT18" s="266" t="n">
        <f aca="false">AS18*D18/AS$29</f>
        <v>0</v>
      </c>
      <c r="AU18" s="267" t="n">
        <f aca="false">AS18*E18/AS$29</f>
        <v>0</v>
      </c>
      <c r="AV18" s="267" t="n">
        <f aca="false">AS18*F18/AS$29</f>
        <v>0</v>
      </c>
      <c r="AW18" s="267" t="n">
        <f aca="false">AS18*Proposal!M18/AS$29</f>
        <v>0</v>
      </c>
      <c r="AX18" s="263" t="n">
        <f aca="false">AS18*H18/AS$29</f>
        <v>0</v>
      </c>
      <c r="AY18" s="232" t="n">
        <f aca="false">$A18*K18/$A$30</f>
        <v>0</v>
      </c>
      <c r="AZ18" s="232" t="n">
        <f aca="false">$A18*I18/$A$30</f>
        <v>0</v>
      </c>
      <c r="BA18" s="232" t="n">
        <f aca="false">$A18*J18/$A$30</f>
        <v>0</v>
      </c>
      <c r="BB18" s="232" t="n">
        <f aca="false">$A18*L18/$A$30</f>
        <v>0</v>
      </c>
      <c r="BC18" s="232" t="n">
        <f aca="false">$A18*M18/$A$30</f>
        <v>0</v>
      </c>
      <c r="BD18" s="232"/>
      <c r="BE18" s="269" t="n">
        <f aca="false">Enter!B14</f>
        <v>0</v>
      </c>
      <c r="BF18" s="269" t="n">
        <f aca="false">Enter!C14</f>
        <v>0</v>
      </c>
      <c r="BG18" s="236"/>
      <c r="BI18" s="31"/>
      <c r="BJ18" s="31"/>
      <c r="BK18" s="31"/>
      <c r="BL18" s="31"/>
      <c r="BM18" s="31"/>
      <c r="BN18" s="31"/>
      <c r="BO18" s="31"/>
    </row>
    <row r="19" customFormat="false" ht="15.75" hidden="false" customHeight="false" outlineLevel="0" collapsed="false">
      <c r="A19" s="42" t="n">
        <f aca="false">Proposal!A19</f>
        <v>0</v>
      </c>
      <c r="B19" s="13" t="n">
        <f aca="false">Proposal!B19</f>
        <v>0</v>
      </c>
      <c r="C19" s="183" t="n">
        <f aca="false">Proposal!C19</f>
        <v>0</v>
      </c>
      <c r="D19" s="220" t="n">
        <f aca="false">Proposal!D19</f>
        <v>0</v>
      </c>
      <c r="E19" s="254" t="n">
        <f aca="false">Income!D18</f>
        <v>0</v>
      </c>
      <c r="F19" s="270" t="n">
        <f aca="false">Proposal!BG19</f>
        <v>0</v>
      </c>
      <c r="G19" s="256" t="n">
        <f aca="false">Proposal!J19</f>
        <v>0</v>
      </c>
      <c r="H19" s="271" t="n">
        <f aca="false">IF($T19=TRUE(),0,S19)</f>
        <v>0</v>
      </c>
      <c r="I19" s="272" t="n">
        <f aca="false">IF($T19=TRUE(),0,AD19)</f>
        <v>0</v>
      </c>
      <c r="J19" s="272" t="n">
        <f aca="false">IF($T19=TRUE(),0,AH19)</f>
        <v>0</v>
      </c>
      <c r="K19" s="272" t="n">
        <f aca="false">IF($T19=TRUE(),0,Z19)</f>
        <v>0</v>
      </c>
      <c r="L19" s="272" t="n">
        <f aca="false">IF($T19=TRUE(),0,AL19)</f>
        <v>0</v>
      </c>
      <c r="M19" s="272" t="n">
        <f aca="false">IF($T19=TRUE(),0,AP19)</f>
        <v>0</v>
      </c>
      <c r="N19" s="13"/>
      <c r="O19" s="13"/>
      <c r="P19" s="13"/>
      <c r="Q19" s="13"/>
      <c r="S19" s="273" t="e">
        <f aca="false">MDURATION(BF19,Proposal!BH19,D19,F19,2,0)</f>
        <v>#VALUE!</v>
      </c>
      <c r="T19" s="232" t="b">
        <f aca="false">ISERR(S19)</f>
        <v>1</v>
      </c>
      <c r="U19" s="274" t="n">
        <f aca="false">D19*A19*1000</f>
        <v>0</v>
      </c>
      <c r="V19" s="261"/>
      <c r="W19" s="262" t="n">
        <f aca="false">IF(Proposal!$F19=0,1000,IF(DAYS360(Summary!$B$5,Proposal!$F19)&lt;360,1000,PRICE($BF19+360,Proposal!$F19,$D19,$F19,Proposal!$G19,2,0)))</f>
        <v>1000</v>
      </c>
      <c r="X19" s="263" t="n">
        <f aca="false">IF(Proposal!$H19=0,1000,IF(DAYS360(Summary!$B$5,Proposal!$H19)&lt;360,1000,PRICE($BF19+360,Proposal!$H19,$D19,$F19,100,2,0)))</f>
        <v>1000</v>
      </c>
      <c r="Y19" s="264" t="n">
        <f aca="false">IF($E19=0,1000,IF(DAYS360(Summary!$B$5,$E19)&lt;360,1000,PRICE($BF19+360,$E19,$D19,$F19,100,2,0)))</f>
        <v>1000</v>
      </c>
      <c r="Z19" s="265" t="n">
        <f aca="false">IF(MIN(W19:Y19)=1000,0,(MIN(W19:Y19)*$A19*10+$U19)/($G19*$A19*10)-1)</f>
        <v>0</v>
      </c>
      <c r="AA19" s="262" t="n">
        <f aca="false">IF(Proposal!$F19=0,1000,IF(DAYS360(Summary!$B$5,Proposal!$F19)&lt;360,1000,PRICE($BF19+360,Proposal!$F19,$D19,$F19+AA$4,Proposal!$G19,2,0)))</f>
        <v>1000</v>
      </c>
      <c r="AB19" s="263" t="n">
        <f aca="false">IF(Proposal!$H19=0,1000,IF(DAYS360(Summary!$B$5,Proposal!$H19)&lt;360,1000,PRICE($BF19+360,Proposal!$H19,$D19,$F19+AA$4,100,2,0)))</f>
        <v>1000</v>
      </c>
      <c r="AC19" s="264" t="n">
        <f aca="false">IF($E19=0,1000,IF(DAYS360(Summary!$B$5,$E19)&lt;360,1000,PRICE($BF19+360,$E19,$D19,$F19+AA$4,100,2,0)))</f>
        <v>1000</v>
      </c>
      <c r="AD19" s="234" t="n">
        <f aca="false">IF(MIN(AA19:AC19)=1000,0,(MIN(AA19:AC19)*$A19*10+$U19)/($G19*$A19*10)-1)</f>
        <v>0</v>
      </c>
      <c r="AE19" s="262" t="n">
        <f aca="false">IF(Proposal!$F19=0,1000,IF(DAYS360(Summary!$B$5,Proposal!$F19)&lt;360,1000,PRICE($BF19+360,Proposal!$F19,$D19,$F19+AE$4,Proposal!$G19,2,0)))</f>
        <v>1000</v>
      </c>
      <c r="AF19" s="263" t="n">
        <f aca="false">IF(Proposal!$H19=0,1000,IF(DAYS360(Summary!$B$5,Proposal!$H19)&lt;360,1000,PRICE($BF19+360,Proposal!$H19,$D19,$F19+AE$4,100,2,0)))</f>
        <v>1000</v>
      </c>
      <c r="AG19" s="264" t="n">
        <f aca="false">IF($E19=0,1000,IF(DAYS360(Summary!$B$5,$E19)&lt;360,1000,PRICE($BF19+360,$E19,$D19,$F19+AE$4,100,2,0)))</f>
        <v>1000</v>
      </c>
      <c r="AH19" s="234" t="n">
        <f aca="false">IF(MIN(AE19:AG19)=1000,0,(MIN(AE19:AG19)*$A19*10+$U19)/($G19*$A19*10)-1)</f>
        <v>0</v>
      </c>
      <c r="AI19" s="262" t="n">
        <f aca="false">IF(Proposal!$F19=0,1000,IF(DAYS360(Summary!$B$5,Proposal!$F19)&lt;360,1000,PRICE($BF19+360,Proposal!$F19,$D19,$F19+AI$4,Proposal!$G19,2,0)))</f>
        <v>1000</v>
      </c>
      <c r="AJ19" s="263" t="n">
        <f aca="false">IF(Proposal!$H19=0,1000,IF(DAYS360(Summary!$B$5,Proposal!$H19)&lt;360,1000,PRICE($BF19+360,Proposal!$H19,$D19,$F19+AI$4,100,2,0)))</f>
        <v>1000</v>
      </c>
      <c r="AK19" s="264" t="n">
        <f aca="false">IF($E19=0,1000,IF(DAYS360(Summary!$B$5,$E19)&lt;360,1000,PRICE($BF19+360,$E19,$D19,$F19+AI$4,100,2,0)))</f>
        <v>1000</v>
      </c>
      <c r="AL19" s="234" t="n">
        <f aca="false">IF(MIN(AI19:AK19)=1000,0,(MIN(AI19:AK19)*$A19*10+$U19)/($G19*$A19*10)-1)</f>
        <v>0</v>
      </c>
      <c r="AM19" s="262" t="n">
        <f aca="false">IF(Proposal!$F19=0,1000,IF(DAYS360(Summary!$B$5,Proposal!$F19)&lt;360,1000,PRICE($BF19+360,Proposal!$F19,$D19,$F19+AM$4,Proposal!$G19,2,0)))</f>
        <v>1000</v>
      </c>
      <c r="AN19" s="263" t="n">
        <f aca="false">IF(Proposal!$H19=0,1000,IF(DAYS360(Summary!$B$5,Proposal!$H19)&lt;360,1000,PRICE($BF19+360,Proposal!$H19,$D19,$F19+AM$4,100,2,0)))</f>
        <v>1000</v>
      </c>
      <c r="AO19" s="264" t="n">
        <f aca="false">IF($E19=0,1000,IF(DAYS360(Summary!$B$5,$E19)&lt;360,1000,PRICE($BF19+360,$E19,$D19,$F19+AM$4,100,2,0)))</f>
        <v>1000</v>
      </c>
      <c r="AP19" s="234" t="n">
        <f aca="false">IF(MIN(AM19:AO19)=1000,0,(MIN(AM19:AO19)*$A19*10+$U19)/($G19*$A19*10)-1)</f>
        <v>0</v>
      </c>
      <c r="AQ19" s="232"/>
      <c r="AR19" s="232"/>
      <c r="AS19" s="261" t="n">
        <f aca="false">A19*G19*10</f>
        <v>0</v>
      </c>
      <c r="AT19" s="266" t="n">
        <f aca="false">AS19*D19/AS$29</f>
        <v>0</v>
      </c>
      <c r="AU19" s="267" t="n">
        <f aca="false">AS19*E19/AS$29</f>
        <v>0</v>
      </c>
      <c r="AV19" s="267" t="n">
        <f aca="false">AS19*F19/AS$29</f>
        <v>0</v>
      </c>
      <c r="AW19" s="267" t="n">
        <f aca="false">AS19*Proposal!M19/AS$29</f>
        <v>0</v>
      </c>
      <c r="AX19" s="263" t="n">
        <f aca="false">AS19*H19/AS$29</f>
        <v>0</v>
      </c>
      <c r="AY19" s="232" t="n">
        <f aca="false">$A19*K19/$A$30</f>
        <v>0</v>
      </c>
      <c r="AZ19" s="232" t="n">
        <f aca="false">$A19*I19/$A$30</f>
        <v>0</v>
      </c>
      <c r="BA19" s="232" t="n">
        <f aca="false">$A19*J19/$A$30</f>
        <v>0</v>
      </c>
      <c r="BB19" s="232" t="n">
        <f aca="false">$A19*L19/$A$30</f>
        <v>0</v>
      </c>
      <c r="BC19" s="232" t="n">
        <f aca="false">$A19*M19/$A$30</f>
        <v>0</v>
      </c>
      <c r="BD19" s="232"/>
      <c r="BE19" s="269" t="n">
        <f aca="false">Enter!B15</f>
        <v>0</v>
      </c>
      <c r="BF19" s="269" t="n">
        <f aca="false">Enter!C15</f>
        <v>0</v>
      </c>
      <c r="BG19" s="236"/>
    </row>
    <row r="20" customFormat="false" ht="15.75" hidden="false" customHeight="false" outlineLevel="0" collapsed="false">
      <c r="A20" s="42" t="n">
        <f aca="false">Proposal!A20</f>
        <v>0</v>
      </c>
      <c r="B20" s="13" t="n">
        <f aca="false">Proposal!B20</f>
        <v>0</v>
      </c>
      <c r="C20" s="183" t="n">
        <f aca="false">Proposal!C20</f>
        <v>0</v>
      </c>
      <c r="D20" s="220" t="n">
        <f aca="false">Proposal!D20</f>
        <v>0</v>
      </c>
      <c r="E20" s="254" t="n">
        <f aca="false">Income!D19</f>
        <v>0</v>
      </c>
      <c r="F20" s="270" t="n">
        <f aca="false">Proposal!BG20</f>
        <v>0</v>
      </c>
      <c r="G20" s="256" t="n">
        <f aca="false">Proposal!J20</f>
        <v>0</v>
      </c>
      <c r="H20" s="271" t="n">
        <f aca="false">IF($T20=TRUE(),0,S20)</f>
        <v>0</v>
      </c>
      <c r="I20" s="272" t="n">
        <f aca="false">IF($T20=TRUE(),0,AD20)</f>
        <v>0</v>
      </c>
      <c r="J20" s="272" t="n">
        <f aca="false">IF($T20=TRUE(),0,AH20)</f>
        <v>0</v>
      </c>
      <c r="K20" s="272" t="n">
        <f aca="false">IF($T20=TRUE(),0,Z20)</f>
        <v>0</v>
      </c>
      <c r="L20" s="272" t="n">
        <f aca="false">IF($T20=TRUE(),0,AL20)</f>
        <v>0</v>
      </c>
      <c r="M20" s="272" t="n">
        <f aca="false">IF($T20=TRUE(),0,AP20)</f>
        <v>0</v>
      </c>
      <c r="N20" s="13"/>
      <c r="O20" s="13"/>
      <c r="P20" s="13"/>
      <c r="Q20" s="13"/>
      <c r="S20" s="273" t="e">
        <f aca="false">MDURATION(BF20,Proposal!BH20,D20,F20,2,0)</f>
        <v>#VALUE!</v>
      </c>
      <c r="T20" s="232" t="b">
        <f aca="false">ISERR(S20)</f>
        <v>1</v>
      </c>
      <c r="U20" s="274" t="n">
        <f aca="false">D20*A20*1000</f>
        <v>0</v>
      </c>
      <c r="V20" s="261"/>
      <c r="W20" s="262" t="n">
        <f aca="false">IF(Proposal!$F20=0,1000,IF(DAYS360(Summary!$B$5,Proposal!$F20)&lt;360,1000,PRICE($BF20+360,Proposal!$F20,$D20,$F20,Proposal!$G20,2,0)))</f>
        <v>1000</v>
      </c>
      <c r="X20" s="263" t="n">
        <f aca="false">IF(Proposal!$H20=0,1000,IF(DAYS360(Summary!$B$5,Proposal!$H20)&lt;360,1000,PRICE($BF20+360,Proposal!$H20,$D20,$F20,100,2,0)))</f>
        <v>1000</v>
      </c>
      <c r="Y20" s="264" t="n">
        <f aca="false">IF($E20=0,1000,IF(DAYS360(Summary!$B$5,$E20)&lt;360,1000,PRICE($BF20+360,$E20,$D20,$F20,100,2,0)))</f>
        <v>1000</v>
      </c>
      <c r="Z20" s="265" t="n">
        <f aca="false">IF(MIN(W20:Y20)=1000,0,(MIN(W20:Y20)*$A20*10+$U20)/($G20*$A20*10)-1)</f>
        <v>0</v>
      </c>
      <c r="AA20" s="262" t="n">
        <f aca="false">IF(Proposal!$F20=0,1000,IF(DAYS360(Summary!$B$5,Proposal!$F20)&lt;360,1000,PRICE($BF20+360,Proposal!$F20,$D20,$F20+AA$4,Proposal!$G20,2,0)))</f>
        <v>1000</v>
      </c>
      <c r="AB20" s="263" t="n">
        <f aca="false">IF(Proposal!$H20=0,1000,IF(DAYS360(Summary!$B$5,Proposal!$H20)&lt;360,1000,PRICE($BF20+360,Proposal!$H20,$D20,$F20+AA$4,100,2,0)))</f>
        <v>1000</v>
      </c>
      <c r="AC20" s="264" t="n">
        <f aca="false">IF($E20=0,1000,IF(DAYS360(Summary!$B$5,$E20)&lt;360,1000,PRICE($BF20+360,$E20,$D20,$F20+AA$4,100,2,0)))</f>
        <v>1000</v>
      </c>
      <c r="AD20" s="234" t="n">
        <f aca="false">IF(MIN(AA20:AC20)=1000,0,(MIN(AA20:AC20)*$A20*10+$U20)/($G20*$A20*10)-1)</f>
        <v>0</v>
      </c>
      <c r="AE20" s="262" t="n">
        <f aca="false">IF(Proposal!$F20=0,1000,IF(DAYS360(Summary!$B$5,Proposal!$F20)&lt;360,1000,PRICE($BF20+360,Proposal!$F20,$D20,$F20+AE$4,Proposal!$G20,2,0)))</f>
        <v>1000</v>
      </c>
      <c r="AF20" s="263" t="n">
        <f aca="false">IF(Proposal!$H20=0,1000,IF(DAYS360(Summary!$B$5,Proposal!$H20)&lt;360,1000,PRICE($BF20+360,Proposal!$H20,$D20,$F20+AE$4,100,2,0)))</f>
        <v>1000</v>
      </c>
      <c r="AG20" s="264" t="n">
        <f aca="false">IF($E20=0,1000,IF(DAYS360(Summary!$B$5,$E20)&lt;360,1000,PRICE($BF20+360,$E20,$D20,$F20+AE$4,100,2,0)))</f>
        <v>1000</v>
      </c>
      <c r="AH20" s="234" t="n">
        <f aca="false">IF(MIN(AE20:AG20)=1000,0,(MIN(AE20:AG20)*$A20*10+$U20)/($G20*$A20*10)-1)</f>
        <v>0</v>
      </c>
      <c r="AI20" s="262" t="n">
        <f aca="false">IF(Proposal!$F20=0,1000,IF(DAYS360(Summary!$B$5,Proposal!$F20)&lt;360,1000,PRICE($BF20+360,Proposal!$F20,$D20,$F20+AI$4,Proposal!$G20,2,0)))</f>
        <v>1000</v>
      </c>
      <c r="AJ20" s="263" t="n">
        <f aca="false">IF(Proposal!$H20=0,1000,IF(DAYS360(Summary!$B$5,Proposal!$H20)&lt;360,1000,PRICE($BF20+360,Proposal!$H20,$D20,$F20+AI$4,100,2,0)))</f>
        <v>1000</v>
      </c>
      <c r="AK20" s="264" t="n">
        <f aca="false">IF($E20=0,1000,IF(DAYS360(Summary!$B$5,$E20)&lt;360,1000,PRICE($BF20+360,$E20,$D20,$F20+AI$4,100,2,0)))</f>
        <v>1000</v>
      </c>
      <c r="AL20" s="234" t="n">
        <f aca="false">IF(MIN(AI20:AK20)=1000,0,(MIN(AI20:AK20)*$A20*10+$U20)/($G20*$A20*10)-1)</f>
        <v>0</v>
      </c>
      <c r="AM20" s="262" t="n">
        <f aca="false">IF(Proposal!$F20=0,1000,IF(DAYS360(Summary!$B$5,Proposal!$F20)&lt;360,1000,PRICE($BF20+360,Proposal!$F20,$D20,$F20+AM$4,Proposal!$G20,2,0)))</f>
        <v>1000</v>
      </c>
      <c r="AN20" s="263" t="n">
        <f aca="false">IF(Proposal!$H20=0,1000,IF(DAYS360(Summary!$B$5,Proposal!$H20)&lt;360,1000,PRICE($BF20+360,Proposal!$H20,$D20,$F20+AM$4,100,2,0)))</f>
        <v>1000</v>
      </c>
      <c r="AO20" s="264" t="n">
        <f aca="false">IF($E20=0,1000,IF(DAYS360(Summary!$B$5,$E20)&lt;360,1000,PRICE($BF20+360,$E20,$D20,$F20+AM$4,100,2,0)))</f>
        <v>1000</v>
      </c>
      <c r="AP20" s="234" t="n">
        <f aca="false">IF(MIN(AM20:AO20)=1000,0,(MIN(AM20:AO20)*$A20*10+$U20)/($G20*$A20*10)-1)</f>
        <v>0</v>
      </c>
      <c r="AQ20" s="232"/>
      <c r="AR20" s="232"/>
      <c r="AS20" s="261" t="n">
        <f aca="false">A20*G20*10</f>
        <v>0</v>
      </c>
      <c r="AT20" s="266" t="n">
        <f aca="false">AS20*D20/AS$29</f>
        <v>0</v>
      </c>
      <c r="AU20" s="267" t="n">
        <f aca="false">AS20*E20/AS$29</f>
        <v>0</v>
      </c>
      <c r="AV20" s="267" t="n">
        <f aca="false">AS20*F20/AS$29</f>
        <v>0</v>
      </c>
      <c r="AW20" s="267" t="n">
        <f aca="false">AS20*Proposal!M20/AS$29</f>
        <v>0</v>
      </c>
      <c r="AX20" s="263" t="n">
        <f aca="false">AS20*H20/AS$29</f>
        <v>0</v>
      </c>
      <c r="AY20" s="232" t="n">
        <f aca="false">$A20*K20/$A$30</f>
        <v>0</v>
      </c>
      <c r="AZ20" s="232" t="n">
        <f aca="false">$A20*I20/$A$30</f>
        <v>0</v>
      </c>
      <c r="BA20" s="232" t="n">
        <f aca="false">$A20*J20/$A$30</f>
        <v>0</v>
      </c>
      <c r="BB20" s="232" t="n">
        <f aca="false">$A20*L20/$A$30</f>
        <v>0</v>
      </c>
      <c r="BC20" s="232" t="n">
        <f aca="false">$A20*M20/$A$30</f>
        <v>0</v>
      </c>
      <c r="BD20" s="232"/>
      <c r="BE20" s="269" t="n">
        <f aca="false">Enter!B16</f>
        <v>0</v>
      </c>
      <c r="BF20" s="269" t="n">
        <f aca="false">Enter!C16</f>
        <v>0</v>
      </c>
      <c r="BG20" s="236"/>
    </row>
    <row r="21" customFormat="false" ht="15.75" hidden="false" customHeight="false" outlineLevel="0" collapsed="false">
      <c r="A21" s="42" t="n">
        <f aca="false">Proposal!A21</f>
        <v>0</v>
      </c>
      <c r="B21" s="13" t="n">
        <f aca="false">Proposal!B21</f>
        <v>0</v>
      </c>
      <c r="C21" s="183" t="n">
        <f aca="false">Proposal!C21</f>
        <v>0</v>
      </c>
      <c r="D21" s="220" t="n">
        <f aca="false">Proposal!D21</f>
        <v>0</v>
      </c>
      <c r="E21" s="254" t="n">
        <f aca="false">Income!D20</f>
        <v>0</v>
      </c>
      <c r="F21" s="270" t="n">
        <f aca="false">Proposal!BG21</f>
        <v>0</v>
      </c>
      <c r="G21" s="256" t="n">
        <f aca="false">Proposal!J21</f>
        <v>0</v>
      </c>
      <c r="H21" s="271" t="n">
        <f aca="false">IF($T21=TRUE(),0,S21)</f>
        <v>0</v>
      </c>
      <c r="I21" s="272" t="n">
        <f aca="false">IF($T21=TRUE(),0,AD21)</f>
        <v>0</v>
      </c>
      <c r="J21" s="272" t="n">
        <f aca="false">IF($T21=TRUE(),0,AH21)</f>
        <v>0</v>
      </c>
      <c r="K21" s="272" t="n">
        <f aca="false">IF($T21=TRUE(),0,Z21)</f>
        <v>0</v>
      </c>
      <c r="L21" s="272" t="n">
        <f aca="false">IF($T21=TRUE(),0,AL21)</f>
        <v>0</v>
      </c>
      <c r="M21" s="272" t="n">
        <f aca="false">IF($T21=TRUE(),0,AP21)</f>
        <v>0</v>
      </c>
      <c r="N21" s="13"/>
      <c r="O21" s="13"/>
      <c r="P21" s="13"/>
      <c r="Q21" s="13"/>
      <c r="S21" s="273" t="e">
        <f aca="false">MDURATION(BF21,Proposal!BH21,D21,F21,2,0)</f>
        <v>#VALUE!</v>
      </c>
      <c r="T21" s="232" t="b">
        <f aca="false">ISERR(S21)</f>
        <v>1</v>
      </c>
      <c r="U21" s="274" t="n">
        <f aca="false">D21*A21*1000</f>
        <v>0</v>
      </c>
      <c r="V21" s="261"/>
      <c r="W21" s="262" t="n">
        <f aca="false">IF(Proposal!$F21=0,1000,IF(DAYS360(Summary!$B$5,Proposal!$F21)&lt;360,1000,PRICE($BF21+360,Proposal!$F21,$D21,$F21,Proposal!$G21,2,0)))</f>
        <v>1000</v>
      </c>
      <c r="X21" s="263" t="n">
        <f aca="false">IF(Proposal!$H21=0,1000,IF(DAYS360(Summary!$B$5,Proposal!$H21)&lt;360,1000,PRICE($BF21+360,Proposal!$H21,$D21,$F21,100,2,0)))</f>
        <v>1000</v>
      </c>
      <c r="Y21" s="264" t="n">
        <f aca="false">IF($E21=0,1000,IF(DAYS360(Summary!$B$5,$E21)&lt;360,1000,PRICE($BF21+360,$E21,$D21,$F21,100,2,0)))</f>
        <v>1000</v>
      </c>
      <c r="Z21" s="265" t="n">
        <f aca="false">IF(MIN(W21:Y21)=1000,0,(MIN(W21:Y21)*$A21*10+$U21)/($G21*$A21*10)-1)</f>
        <v>0</v>
      </c>
      <c r="AA21" s="262" t="n">
        <f aca="false">IF(Proposal!$F21=0,1000,IF(DAYS360(Summary!$B$5,Proposal!$F21)&lt;360,1000,PRICE($BF21+360,Proposal!$F21,$D21,$F21+AA$4,Proposal!$G21,2,0)))</f>
        <v>1000</v>
      </c>
      <c r="AB21" s="263" t="n">
        <f aca="false">IF(Proposal!$H21=0,1000,IF(DAYS360(Summary!$B$5,Proposal!$H21)&lt;360,1000,PRICE($BF21+360,Proposal!$H21,$D21,$F21+AA$4,100,2,0)))</f>
        <v>1000</v>
      </c>
      <c r="AC21" s="264" t="n">
        <f aca="false">IF($E21=0,1000,IF(DAYS360(Summary!$B$5,$E21)&lt;360,1000,PRICE($BF21+360,$E21,$D21,$F21+AA$4,100,2,0)))</f>
        <v>1000</v>
      </c>
      <c r="AD21" s="234" t="n">
        <f aca="false">IF(MIN(AA21:AC21)=1000,0,(MIN(AA21:AC21)*$A21*10+$U21)/($G21*$A21*10)-1)</f>
        <v>0</v>
      </c>
      <c r="AE21" s="262" t="n">
        <f aca="false">IF(Proposal!$F21=0,1000,IF(DAYS360(Summary!$B$5,Proposal!$F21)&lt;360,1000,PRICE($BF21+360,Proposal!$F21,$D21,$F21+AE$4,Proposal!$G21,2,0)))</f>
        <v>1000</v>
      </c>
      <c r="AF21" s="263" t="n">
        <f aca="false">IF(Proposal!$H21=0,1000,IF(DAYS360(Summary!$B$5,Proposal!$H21)&lt;360,1000,PRICE($BF21+360,Proposal!$H21,$D21,$F21+AE$4,100,2,0)))</f>
        <v>1000</v>
      </c>
      <c r="AG21" s="264" t="n">
        <f aca="false">IF($E21=0,1000,IF(DAYS360(Summary!$B$5,$E21)&lt;360,1000,PRICE($BF21+360,$E21,$D21,$F21+AE$4,100,2,0)))</f>
        <v>1000</v>
      </c>
      <c r="AH21" s="234" t="n">
        <f aca="false">IF(MIN(AE21:AG21)=1000,0,(MIN(AE21:AG21)*$A21*10+$U21)/($G21*$A21*10)-1)</f>
        <v>0</v>
      </c>
      <c r="AI21" s="262" t="n">
        <f aca="false">IF(Proposal!$F21=0,1000,IF(DAYS360(Summary!$B$5,Proposal!$F21)&lt;360,1000,PRICE($BF21+360,Proposal!$F21,$D21,$F21+AI$4,Proposal!$G21,2,0)))</f>
        <v>1000</v>
      </c>
      <c r="AJ21" s="263" t="n">
        <f aca="false">IF(Proposal!$H21=0,1000,IF(DAYS360(Summary!$B$5,Proposal!$H21)&lt;360,1000,PRICE($BF21+360,Proposal!$H21,$D21,$F21+AI$4,100,2,0)))</f>
        <v>1000</v>
      </c>
      <c r="AK21" s="264" t="n">
        <f aca="false">IF($E21=0,1000,IF(DAYS360(Summary!$B$5,$E21)&lt;360,1000,PRICE($BF21+360,$E21,$D21,$F21+AI$4,100,2,0)))</f>
        <v>1000</v>
      </c>
      <c r="AL21" s="234" t="n">
        <f aca="false">IF(MIN(AI21:AK21)=1000,0,(MIN(AI21:AK21)*$A21*10+$U21)/($G21*$A21*10)-1)</f>
        <v>0</v>
      </c>
      <c r="AM21" s="262" t="n">
        <f aca="false">IF(Proposal!$F21=0,1000,IF(DAYS360(Summary!$B$5,Proposal!$F21)&lt;360,1000,PRICE($BF21+360,Proposal!$F21,$D21,$F21+AM$4,Proposal!$G21,2,0)))</f>
        <v>1000</v>
      </c>
      <c r="AN21" s="263" t="n">
        <f aca="false">IF(Proposal!$H21=0,1000,IF(DAYS360(Summary!$B$5,Proposal!$H21)&lt;360,1000,PRICE($BF21+360,Proposal!$H21,$D21,$F21+AM$4,100,2,0)))</f>
        <v>1000</v>
      </c>
      <c r="AO21" s="264" t="n">
        <f aca="false">IF($E21=0,1000,IF(DAYS360(Summary!$B$5,$E21)&lt;360,1000,PRICE($BF21+360,$E21,$D21,$F21+AM$4,100,2,0)))</f>
        <v>1000</v>
      </c>
      <c r="AP21" s="234" t="n">
        <f aca="false">IF(MIN(AM21:AO21)=1000,0,(MIN(AM21:AO21)*$A21*10+$U21)/($G21*$A21*10)-1)</f>
        <v>0</v>
      </c>
      <c r="AQ21" s="232"/>
      <c r="AR21" s="232"/>
      <c r="AS21" s="261" t="n">
        <f aca="false">A21*G21*10</f>
        <v>0</v>
      </c>
      <c r="AT21" s="266" t="n">
        <f aca="false">AS21*D21/AS$29</f>
        <v>0</v>
      </c>
      <c r="AU21" s="267" t="n">
        <f aca="false">AS21*E21/AS$29</f>
        <v>0</v>
      </c>
      <c r="AV21" s="267" t="n">
        <f aca="false">AS21*F21/AS$29</f>
        <v>0</v>
      </c>
      <c r="AW21" s="267" t="n">
        <f aca="false">AS21*Proposal!M21/AS$29</f>
        <v>0</v>
      </c>
      <c r="AX21" s="263" t="n">
        <f aca="false">AS21*H21/AS$29</f>
        <v>0</v>
      </c>
      <c r="AY21" s="232" t="n">
        <f aca="false">$A21*K21/$A$30</f>
        <v>0</v>
      </c>
      <c r="AZ21" s="232" t="n">
        <f aca="false">$A21*I21/$A$30</f>
        <v>0</v>
      </c>
      <c r="BA21" s="232" t="n">
        <f aca="false">$A21*J21/$A$30</f>
        <v>0</v>
      </c>
      <c r="BB21" s="232" t="n">
        <f aca="false">$A21*L21/$A$30</f>
        <v>0</v>
      </c>
      <c r="BC21" s="232" t="n">
        <f aca="false">$A21*M21/$A$30</f>
        <v>0</v>
      </c>
      <c r="BD21" s="232"/>
      <c r="BE21" s="269" t="n">
        <f aca="false">Enter!B17</f>
        <v>0</v>
      </c>
      <c r="BF21" s="269" t="n">
        <f aca="false">Enter!C17</f>
        <v>0</v>
      </c>
      <c r="BG21" s="236"/>
    </row>
    <row r="22" customFormat="false" ht="15.75" hidden="false" customHeight="false" outlineLevel="0" collapsed="false">
      <c r="A22" s="42" t="n">
        <f aca="false">Proposal!A22</f>
        <v>0</v>
      </c>
      <c r="B22" s="13" t="n">
        <f aca="false">Proposal!B22</f>
        <v>0</v>
      </c>
      <c r="C22" s="183" t="n">
        <f aca="false">Proposal!C22</f>
        <v>0</v>
      </c>
      <c r="D22" s="220" t="n">
        <f aca="false">Proposal!D22</f>
        <v>0</v>
      </c>
      <c r="E22" s="254" t="n">
        <f aca="false">Income!D21</f>
        <v>0</v>
      </c>
      <c r="F22" s="270" t="n">
        <f aca="false">Proposal!BG22</f>
        <v>0</v>
      </c>
      <c r="G22" s="256" t="n">
        <f aca="false">Proposal!J22</f>
        <v>0</v>
      </c>
      <c r="H22" s="271" t="n">
        <f aca="false">IF($T22=TRUE(),0,S22)</f>
        <v>0</v>
      </c>
      <c r="I22" s="272" t="n">
        <f aca="false">IF($T22=TRUE(),0,AD22)</f>
        <v>0</v>
      </c>
      <c r="J22" s="272" t="n">
        <f aca="false">IF($T22=TRUE(),0,AH22)</f>
        <v>0</v>
      </c>
      <c r="K22" s="272" t="n">
        <f aca="false">IF($T22=TRUE(),0,Z22)</f>
        <v>0</v>
      </c>
      <c r="L22" s="272" t="n">
        <f aca="false">IF($T22=TRUE(),0,AL22)</f>
        <v>0</v>
      </c>
      <c r="M22" s="272" t="n">
        <f aca="false">IF($T22=TRUE(),0,AP22)</f>
        <v>0</v>
      </c>
      <c r="N22" s="13"/>
      <c r="O22" s="13"/>
      <c r="P22" s="13"/>
      <c r="Q22" s="13"/>
      <c r="S22" s="273" t="e">
        <f aca="false">MDURATION(BF22,Proposal!BH22,D22,F22,2,0)</f>
        <v>#VALUE!</v>
      </c>
      <c r="T22" s="232" t="b">
        <f aca="false">ISERR(S22)</f>
        <v>1</v>
      </c>
      <c r="U22" s="274" t="n">
        <f aca="false">D22*A22*1000</f>
        <v>0</v>
      </c>
      <c r="V22" s="261"/>
      <c r="W22" s="262" t="n">
        <f aca="false">IF(Proposal!$F22=0,1000,IF(DAYS360(Summary!$B$5,Proposal!$F22)&lt;360,1000,PRICE($BF22+360,Proposal!$F22,$D22,$F22,Proposal!$G22,2,0)))</f>
        <v>1000</v>
      </c>
      <c r="X22" s="263" t="n">
        <f aca="false">IF(Proposal!$H22=0,1000,IF(DAYS360(Summary!$B$5,Proposal!$H22)&lt;360,1000,PRICE($BF22+360,Proposal!$H22,$D22,$F22,100,2,0)))</f>
        <v>1000</v>
      </c>
      <c r="Y22" s="264" t="n">
        <f aca="false">IF($E22=0,1000,IF(DAYS360(Summary!$B$5,$E22)&lt;360,1000,PRICE($BF22+360,$E22,$D22,$F22,100,2,0)))</f>
        <v>1000</v>
      </c>
      <c r="Z22" s="265" t="n">
        <f aca="false">IF(MIN(W22:Y22)=1000,0,(MIN(W22:Y22)*$A22*10+$U22)/($G22*$A22*10)-1)</f>
        <v>0</v>
      </c>
      <c r="AA22" s="262" t="n">
        <f aca="false">IF(Proposal!$F22=0,1000,IF(DAYS360(Summary!$B$5,Proposal!$F22)&lt;360,1000,PRICE($BF22+360,Proposal!$F22,$D22,$F22+AA$4,Proposal!$G22,2,0)))</f>
        <v>1000</v>
      </c>
      <c r="AB22" s="263" t="n">
        <f aca="false">IF(Proposal!$H22=0,1000,IF(DAYS360(Summary!$B$5,Proposal!$H22)&lt;360,1000,PRICE($BF22+360,Proposal!$H22,$D22,$F22+AA$4,100,2,0)))</f>
        <v>1000</v>
      </c>
      <c r="AC22" s="264" t="n">
        <f aca="false">IF($E22=0,1000,IF(DAYS360(Summary!$B$5,$E22)&lt;360,1000,PRICE($BF22+360,$E22,$D22,$F22+AA$4,100,2,0)))</f>
        <v>1000</v>
      </c>
      <c r="AD22" s="234" t="n">
        <f aca="false">IF(MIN(AA22:AC22)=1000,0,(MIN(AA22:AC22)*$A22*10+$U22)/($G22*$A22*10)-1)</f>
        <v>0</v>
      </c>
      <c r="AE22" s="262" t="n">
        <f aca="false">IF(Proposal!$F22=0,1000,IF(DAYS360(Summary!$B$5,Proposal!$F22)&lt;360,1000,PRICE($BF22+360,Proposal!$F22,$D22,$F22+AE$4,Proposal!$G22,2,0)))</f>
        <v>1000</v>
      </c>
      <c r="AF22" s="263" t="n">
        <f aca="false">IF(Proposal!$H22=0,1000,IF(DAYS360(Summary!$B$5,Proposal!$H22)&lt;360,1000,PRICE($BF22+360,Proposal!$H22,$D22,$F22+AE$4,100,2,0)))</f>
        <v>1000</v>
      </c>
      <c r="AG22" s="264" t="n">
        <f aca="false">IF($E22=0,1000,IF(DAYS360(Summary!$B$5,$E22)&lt;360,1000,PRICE($BF22+360,$E22,$D22,$F22+AE$4,100,2,0)))</f>
        <v>1000</v>
      </c>
      <c r="AH22" s="234" t="n">
        <f aca="false">IF(MIN(AE22:AG22)=1000,0,(MIN(AE22:AG22)*$A22*10+$U22)/($G22*$A22*10)-1)</f>
        <v>0</v>
      </c>
      <c r="AI22" s="262" t="n">
        <f aca="false">IF(Proposal!$F22=0,1000,IF(DAYS360(Summary!$B$5,Proposal!$F22)&lt;360,1000,PRICE($BF22+360,Proposal!$F22,$D22,$F22+AI$4,Proposal!$G22,2,0)))</f>
        <v>1000</v>
      </c>
      <c r="AJ22" s="263" t="n">
        <f aca="false">IF(Proposal!$H22=0,1000,IF(DAYS360(Summary!$B$5,Proposal!$H22)&lt;360,1000,PRICE($BF22+360,Proposal!$H22,$D22,$F22+AI$4,100,2,0)))</f>
        <v>1000</v>
      </c>
      <c r="AK22" s="264" t="n">
        <f aca="false">IF($E22=0,1000,IF(DAYS360(Summary!$B$5,$E22)&lt;360,1000,PRICE($BF22+360,$E22,$D22,$F22+AI$4,100,2,0)))</f>
        <v>1000</v>
      </c>
      <c r="AL22" s="234" t="n">
        <f aca="false">IF(MIN(AI22:AK22)=1000,0,(MIN(AI22:AK22)*$A22*10+$U22)/($G22*$A22*10)-1)</f>
        <v>0</v>
      </c>
      <c r="AM22" s="262" t="n">
        <f aca="false">IF(Proposal!$F22=0,1000,IF(DAYS360(Summary!$B$5,Proposal!$F22)&lt;360,1000,PRICE($BF22+360,Proposal!$F22,$D22,$F22+AM$4,Proposal!$G22,2,0)))</f>
        <v>1000</v>
      </c>
      <c r="AN22" s="263" t="n">
        <f aca="false">IF(Proposal!$H22=0,1000,IF(DAYS360(Summary!$B$5,Proposal!$H22)&lt;360,1000,PRICE($BF22+360,Proposal!$H22,$D22,$F22+AM$4,100,2,0)))</f>
        <v>1000</v>
      </c>
      <c r="AO22" s="264" t="n">
        <f aca="false">IF($E22=0,1000,IF(DAYS360(Summary!$B$5,$E22)&lt;360,1000,PRICE($BF22+360,$E22,$D22,$F22+AM$4,100,2,0)))</f>
        <v>1000</v>
      </c>
      <c r="AP22" s="234" t="n">
        <f aca="false">IF(MIN(AM22:AO22)=1000,0,(MIN(AM22:AO22)*$A22*10+$U22)/($G22*$A22*10)-1)</f>
        <v>0</v>
      </c>
      <c r="AQ22" s="232"/>
      <c r="AR22" s="232"/>
      <c r="AS22" s="261" t="n">
        <f aca="false">A22*G22*10</f>
        <v>0</v>
      </c>
      <c r="AT22" s="266" t="n">
        <f aca="false">AS22*D22/AS$29</f>
        <v>0</v>
      </c>
      <c r="AU22" s="267" t="n">
        <f aca="false">AS22*E22/AS$29</f>
        <v>0</v>
      </c>
      <c r="AV22" s="267" t="n">
        <f aca="false">AS22*F22/AS$29</f>
        <v>0</v>
      </c>
      <c r="AW22" s="267" t="n">
        <f aca="false">AS22*Proposal!M22/AS$29</f>
        <v>0</v>
      </c>
      <c r="AX22" s="263" t="n">
        <f aca="false">AS22*H22/AS$29</f>
        <v>0</v>
      </c>
      <c r="AY22" s="232" t="n">
        <f aca="false">$A22*K22/$A$30</f>
        <v>0</v>
      </c>
      <c r="AZ22" s="232" t="n">
        <f aca="false">$A22*I22/$A$30</f>
        <v>0</v>
      </c>
      <c r="BA22" s="232" t="n">
        <f aca="false">$A22*J22/$A$30</f>
        <v>0</v>
      </c>
      <c r="BB22" s="232" t="n">
        <f aca="false">$A22*L22/$A$30</f>
        <v>0</v>
      </c>
      <c r="BC22" s="232" t="n">
        <f aca="false">$A22*M22/$A$30</f>
        <v>0</v>
      </c>
      <c r="BD22" s="232"/>
      <c r="BE22" s="269" t="n">
        <f aca="false">Enter!B18</f>
        <v>0</v>
      </c>
      <c r="BF22" s="269" t="n">
        <f aca="false">Enter!C18</f>
        <v>0</v>
      </c>
      <c r="BG22" s="236"/>
    </row>
    <row r="23" customFormat="false" ht="15.75" hidden="false" customHeight="false" outlineLevel="0" collapsed="false">
      <c r="A23" s="42" t="n">
        <f aca="false">Proposal!A23</f>
        <v>0</v>
      </c>
      <c r="B23" s="13" t="n">
        <f aca="false">Proposal!B23</f>
        <v>0</v>
      </c>
      <c r="C23" s="183" t="n">
        <f aca="false">Proposal!C23</f>
        <v>0</v>
      </c>
      <c r="D23" s="220" t="n">
        <f aca="false">Proposal!D23</f>
        <v>0</v>
      </c>
      <c r="E23" s="254" t="n">
        <f aca="false">Income!D22</f>
        <v>0</v>
      </c>
      <c r="F23" s="270" t="n">
        <f aca="false">Proposal!BG23</f>
        <v>0</v>
      </c>
      <c r="G23" s="256" t="n">
        <f aca="false">Proposal!J23</f>
        <v>0</v>
      </c>
      <c r="H23" s="271" t="n">
        <f aca="false">IF($T23=TRUE(),0,S23)</f>
        <v>0</v>
      </c>
      <c r="I23" s="272" t="n">
        <f aca="false">IF($T23=TRUE(),0,AD23)</f>
        <v>0</v>
      </c>
      <c r="J23" s="272" t="n">
        <f aca="false">IF($T23=TRUE(),0,AH23)</f>
        <v>0</v>
      </c>
      <c r="K23" s="272" t="n">
        <f aca="false">IF($T23=TRUE(),0,Z23)</f>
        <v>0</v>
      </c>
      <c r="L23" s="272" t="n">
        <f aca="false">IF($T23=TRUE(),0,AL23)</f>
        <v>0</v>
      </c>
      <c r="M23" s="272" t="n">
        <f aca="false">IF($T23=TRUE(),0,AP23)</f>
        <v>0</v>
      </c>
      <c r="N23" s="13"/>
      <c r="O23" s="13"/>
      <c r="P23" s="13"/>
      <c r="Q23" s="13"/>
      <c r="S23" s="273" t="e">
        <f aca="false">MDURATION(BF23,Proposal!BH23,D23,F23,2,0)</f>
        <v>#VALUE!</v>
      </c>
      <c r="T23" s="232" t="b">
        <f aca="false">ISERR(S23)</f>
        <v>1</v>
      </c>
      <c r="U23" s="274" t="n">
        <f aca="false">D23*A23*1000</f>
        <v>0</v>
      </c>
      <c r="V23" s="261"/>
      <c r="W23" s="262" t="n">
        <f aca="false">IF(Proposal!$F23=0,1000,IF(DAYS360(Summary!$B$5,Proposal!$F23)&lt;360,1000,PRICE($BF23+360,Proposal!$F23,$D23,$F23,Proposal!$G23,2,0)))</f>
        <v>1000</v>
      </c>
      <c r="X23" s="263" t="n">
        <f aca="false">IF(Proposal!$H23=0,1000,IF(DAYS360(Summary!$B$5,Proposal!$H23)&lt;360,1000,PRICE($BF23+360,Proposal!$H23,$D23,$F23,100,2,0)))</f>
        <v>1000</v>
      </c>
      <c r="Y23" s="264" t="n">
        <f aca="false">IF($E23=0,1000,IF(DAYS360(Summary!$B$5,$E23)&lt;360,1000,PRICE($BF23+360,$E23,$D23,$F23,100,2,0)))</f>
        <v>1000</v>
      </c>
      <c r="Z23" s="265" t="n">
        <f aca="false">IF(MIN(W23:Y23)=1000,0,(MIN(W23:Y23)*$A23*10+$U23)/($G23*$A23*10)-1)</f>
        <v>0</v>
      </c>
      <c r="AA23" s="262" t="n">
        <f aca="false">IF(Proposal!$F23=0,1000,IF(DAYS360(Summary!$B$5,Proposal!$F23)&lt;360,1000,PRICE($BF23+360,Proposal!$F23,$D23,$F23+AA$4,Proposal!$G23,2,0)))</f>
        <v>1000</v>
      </c>
      <c r="AB23" s="263" t="n">
        <f aca="false">IF(Proposal!$H23=0,1000,IF(DAYS360(Summary!$B$5,Proposal!$H23)&lt;360,1000,PRICE($BF23+360,Proposal!$H23,$D23,$F23+AA$4,100,2,0)))</f>
        <v>1000</v>
      </c>
      <c r="AC23" s="264" t="n">
        <f aca="false">IF($E23=0,1000,IF(DAYS360(Summary!$B$5,$E23)&lt;360,1000,PRICE($BF23+360,$E23,$D23,$F23+AA$4,100,2,0)))</f>
        <v>1000</v>
      </c>
      <c r="AD23" s="234" t="n">
        <f aca="false">IF(MIN(AA23:AC23)=1000,0,(MIN(AA23:AC23)*$A23*10+$U23)/($G23*$A23*10)-1)</f>
        <v>0</v>
      </c>
      <c r="AE23" s="262" t="n">
        <f aca="false">IF(Proposal!$F23=0,1000,IF(DAYS360(Summary!$B$5,Proposal!$F23)&lt;360,1000,PRICE($BF23+360,Proposal!$F23,$D23,$F23+AE$4,Proposal!$G23,2,0)))</f>
        <v>1000</v>
      </c>
      <c r="AF23" s="263" t="n">
        <f aca="false">IF(Proposal!$H23=0,1000,IF(DAYS360(Summary!$B$5,Proposal!$H23)&lt;360,1000,PRICE($BF23+360,Proposal!$H23,$D23,$F23+AE$4,100,2,0)))</f>
        <v>1000</v>
      </c>
      <c r="AG23" s="264" t="n">
        <f aca="false">IF($E23=0,1000,IF(DAYS360(Summary!$B$5,$E23)&lt;360,1000,PRICE($BF23+360,$E23,$D23,$F23+AE$4,100,2,0)))</f>
        <v>1000</v>
      </c>
      <c r="AH23" s="234" t="n">
        <f aca="false">IF(MIN(AE23:AG23)=1000,0,(MIN(AE23:AG23)*$A23*10+$U23)/($G23*$A23*10)-1)</f>
        <v>0</v>
      </c>
      <c r="AI23" s="262" t="n">
        <f aca="false">IF(Proposal!$F23=0,1000,IF(DAYS360(Summary!$B$5,Proposal!$F23)&lt;360,1000,PRICE($BF23+360,Proposal!$F23,$D23,$F23+AI$4,Proposal!$G23,2,0)))</f>
        <v>1000</v>
      </c>
      <c r="AJ23" s="263" t="n">
        <f aca="false">IF(Proposal!$H23=0,1000,IF(DAYS360(Summary!$B$5,Proposal!$H23)&lt;360,1000,PRICE($BF23+360,Proposal!$H23,$D23,$F23+AI$4,100,2,0)))</f>
        <v>1000</v>
      </c>
      <c r="AK23" s="264" t="n">
        <f aca="false">IF($E23=0,1000,IF(DAYS360(Summary!$B$5,$E23)&lt;360,1000,PRICE($BF23+360,$E23,$D23,$F23+AI$4,100,2,0)))</f>
        <v>1000</v>
      </c>
      <c r="AL23" s="234" t="n">
        <f aca="false">IF(MIN(AI23:AK23)=1000,0,(MIN(AI23:AK23)*$A23*10+$U23)/($G23*$A23*10)-1)</f>
        <v>0</v>
      </c>
      <c r="AM23" s="262" t="n">
        <f aca="false">IF(Proposal!$F23=0,1000,IF(DAYS360(Summary!$B$5,Proposal!$F23)&lt;360,1000,PRICE($BF23+360,Proposal!$F23,$D23,$F23+AM$4,Proposal!$G23,2,0)))</f>
        <v>1000</v>
      </c>
      <c r="AN23" s="263" t="n">
        <f aca="false">IF(Proposal!$H23=0,1000,IF(DAYS360(Summary!$B$5,Proposal!$H23)&lt;360,1000,PRICE($BF23+360,Proposal!$H23,$D23,$F23+AM$4,100,2,0)))</f>
        <v>1000</v>
      </c>
      <c r="AO23" s="264" t="n">
        <f aca="false">IF($E23=0,1000,IF(DAYS360(Summary!$B$5,$E23)&lt;360,1000,PRICE($BF23+360,$E23,$D23,$F23+AM$4,100,2,0)))</f>
        <v>1000</v>
      </c>
      <c r="AP23" s="234" t="n">
        <f aca="false">IF(MIN(AM23:AO23)=1000,0,(MIN(AM23:AO23)*$A23*10+$U23)/($G23*$A23*10)-1)</f>
        <v>0</v>
      </c>
      <c r="AQ23" s="232"/>
      <c r="AR23" s="232"/>
      <c r="AS23" s="261" t="n">
        <f aca="false">A23*G23*10</f>
        <v>0</v>
      </c>
      <c r="AT23" s="266" t="n">
        <f aca="false">AS23*D23/AS$29</f>
        <v>0</v>
      </c>
      <c r="AU23" s="267" t="n">
        <f aca="false">AS23*E23/AS$29</f>
        <v>0</v>
      </c>
      <c r="AV23" s="267" t="n">
        <f aca="false">AS23*F23/AS$29</f>
        <v>0</v>
      </c>
      <c r="AW23" s="267" t="n">
        <f aca="false">AS23*Proposal!M23/AS$29</f>
        <v>0</v>
      </c>
      <c r="AX23" s="263" t="n">
        <f aca="false">AS23*H23/AS$29</f>
        <v>0</v>
      </c>
      <c r="AY23" s="232" t="n">
        <f aca="false">$A23*K23/$A$30</f>
        <v>0</v>
      </c>
      <c r="AZ23" s="232" t="n">
        <f aca="false">$A23*I23/$A$30</f>
        <v>0</v>
      </c>
      <c r="BA23" s="232" t="n">
        <f aca="false">$A23*J23/$A$30</f>
        <v>0</v>
      </c>
      <c r="BB23" s="232" t="n">
        <f aca="false">$A23*L23/$A$30</f>
        <v>0</v>
      </c>
      <c r="BC23" s="232" t="n">
        <f aca="false">$A23*M23/$A$30</f>
        <v>0</v>
      </c>
      <c r="BD23" s="232"/>
      <c r="BE23" s="269" t="n">
        <f aca="false">Enter!B19</f>
        <v>0</v>
      </c>
      <c r="BF23" s="269" t="n">
        <f aca="false">Enter!C19</f>
        <v>0</v>
      </c>
      <c r="BG23" s="236"/>
    </row>
    <row r="24" customFormat="false" ht="15.75" hidden="false" customHeight="false" outlineLevel="0" collapsed="false">
      <c r="A24" s="42" t="n">
        <f aca="false">Proposal!A24</f>
        <v>0</v>
      </c>
      <c r="B24" s="13" t="n">
        <f aca="false">Proposal!B24</f>
        <v>0</v>
      </c>
      <c r="C24" s="183" t="n">
        <f aca="false">Proposal!C24</f>
        <v>0</v>
      </c>
      <c r="D24" s="220" t="n">
        <f aca="false">Proposal!D24</f>
        <v>0</v>
      </c>
      <c r="E24" s="254" t="n">
        <f aca="false">Income!D23</f>
        <v>0</v>
      </c>
      <c r="F24" s="270" t="n">
        <f aca="false">Proposal!BG24</f>
        <v>0</v>
      </c>
      <c r="G24" s="256" t="n">
        <f aca="false">Proposal!J24</f>
        <v>0</v>
      </c>
      <c r="H24" s="271" t="n">
        <f aca="false">IF($T24=TRUE(),0,S24)</f>
        <v>0</v>
      </c>
      <c r="I24" s="272" t="n">
        <f aca="false">IF($T24=TRUE(),0,AD24)</f>
        <v>0</v>
      </c>
      <c r="J24" s="272" t="n">
        <f aca="false">IF($T24=TRUE(),0,AH24)</f>
        <v>0</v>
      </c>
      <c r="K24" s="272" t="n">
        <f aca="false">IF($T24=TRUE(),0,Z24)</f>
        <v>0</v>
      </c>
      <c r="L24" s="272" t="n">
        <f aca="false">IF($T24=TRUE(),0,AL24)</f>
        <v>0</v>
      </c>
      <c r="M24" s="272" t="n">
        <f aca="false">IF($T24=TRUE(),0,AP24)</f>
        <v>0</v>
      </c>
      <c r="N24" s="13"/>
      <c r="O24" s="13"/>
      <c r="P24" s="13"/>
      <c r="Q24" s="13"/>
      <c r="S24" s="273" t="e">
        <f aca="false">MDURATION(BF24,Proposal!BH24,D24,F24,2,0)</f>
        <v>#VALUE!</v>
      </c>
      <c r="T24" s="232" t="b">
        <f aca="false">ISERR(S24)</f>
        <v>1</v>
      </c>
      <c r="U24" s="274" t="n">
        <f aca="false">D24*A24*1000</f>
        <v>0</v>
      </c>
      <c r="V24" s="261"/>
      <c r="W24" s="262" t="n">
        <f aca="false">IF(Proposal!$F24=0,1000,IF(DAYS360(Summary!$B$5,Proposal!$F24)&lt;360,1000,PRICE($BF24+360,Proposal!$F24,$D24,$F24,Proposal!$G24,2,0)))</f>
        <v>1000</v>
      </c>
      <c r="X24" s="263" t="n">
        <f aca="false">IF(Proposal!$H24=0,1000,IF(DAYS360(Summary!$B$5,Proposal!$H24)&lt;360,1000,PRICE($BF24+360,Proposal!$H24,$D24,$F24,100,2,0)))</f>
        <v>1000</v>
      </c>
      <c r="Y24" s="264" t="n">
        <f aca="false">IF($E24=0,1000,IF(DAYS360(Summary!$B$5,$E24)&lt;360,1000,PRICE($BF24+360,$E24,$D24,$F24,100,2,0)))</f>
        <v>1000</v>
      </c>
      <c r="Z24" s="265" t="n">
        <f aca="false">IF(MIN(W24:Y24)=1000,0,(MIN(W24:Y24)*$A24*10+$U24)/($G24*$A24*10)-1)</f>
        <v>0</v>
      </c>
      <c r="AA24" s="262" t="n">
        <f aca="false">IF(Proposal!$F24=0,1000,IF(DAYS360(Summary!$B$5,Proposal!$F24)&lt;360,1000,PRICE($BF24+360,Proposal!$F24,$D24,$F24+AA$4,Proposal!$G24,2,0)))</f>
        <v>1000</v>
      </c>
      <c r="AB24" s="263" t="n">
        <f aca="false">IF(Proposal!$H24=0,1000,IF(DAYS360(Summary!$B$5,Proposal!$H24)&lt;360,1000,PRICE($BF24+360,Proposal!$H24,$D24,$F24+AA$4,100,2,0)))</f>
        <v>1000</v>
      </c>
      <c r="AC24" s="264" t="n">
        <f aca="false">IF($E24=0,1000,IF(DAYS360(Summary!$B$5,$E24)&lt;360,1000,PRICE($BF24+360,$E24,$D24,$F24+AA$4,100,2,0)))</f>
        <v>1000</v>
      </c>
      <c r="AD24" s="234" t="n">
        <f aca="false">IF(MIN(AA24:AC24)=1000,0,(MIN(AA24:AC24)*$A24*10+$U24)/($G24*$A24*10)-1)</f>
        <v>0</v>
      </c>
      <c r="AE24" s="262" t="n">
        <f aca="false">IF(Proposal!$F24=0,1000,IF(DAYS360(Summary!$B$5,Proposal!$F24)&lt;360,1000,PRICE($BF24+360,Proposal!$F24,$D24,$F24+AE$4,Proposal!$G24,2,0)))</f>
        <v>1000</v>
      </c>
      <c r="AF24" s="263" t="n">
        <f aca="false">IF(Proposal!$H24=0,1000,IF(DAYS360(Summary!$B$5,Proposal!$H24)&lt;360,1000,PRICE($BF24+360,Proposal!$H24,$D24,$F24+AE$4,100,2,0)))</f>
        <v>1000</v>
      </c>
      <c r="AG24" s="264" t="n">
        <f aca="false">IF($E24=0,1000,IF(DAYS360(Summary!$B$5,$E24)&lt;360,1000,PRICE($BF24+360,$E24,$D24,$F24+AE$4,100,2,0)))</f>
        <v>1000</v>
      </c>
      <c r="AH24" s="234" t="n">
        <f aca="false">IF(MIN(AE24:AG24)=1000,0,(MIN(AE24:AG24)*$A24*10+$U24)/($G24*$A24*10)-1)</f>
        <v>0</v>
      </c>
      <c r="AI24" s="262" t="n">
        <f aca="false">IF(Proposal!$F24=0,1000,IF(DAYS360(Summary!$B$5,Proposal!$F24)&lt;360,1000,PRICE($BF24+360,Proposal!$F24,$D24,$F24+AI$4,Proposal!$G24,2,0)))</f>
        <v>1000</v>
      </c>
      <c r="AJ24" s="263" t="n">
        <f aca="false">IF(Proposal!$H24=0,1000,IF(DAYS360(Summary!$B$5,Proposal!$H24)&lt;360,1000,PRICE($BF24+360,Proposal!$H24,$D24,$F24+AI$4,100,2,0)))</f>
        <v>1000</v>
      </c>
      <c r="AK24" s="264" t="n">
        <f aca="false">IF($E24=0,1000,IF(DAYS360(Summary!$B$5,$E24)&lt;360,1000,PRICE($BF24+360,$E24,$D24,$F24+AI$4,100,2,0)))</f>
        <v>1000</v>
      </c>
      <c r="AL24" s="234" t="n">
        <f aca="false">IF(MIN(AI24:AK24)=1000,0,(MIN(AI24:AK24)*$A24*10+$U24)/($G24*$A24*10)-1)</f>
        <v>0</v>
      </c>
      <c r="AM24" s="262" t="n">
        <f aca="false">IF(Proposal!$F24=0,1000,IF(DAYS360(Summary!$B$5,Proposal!$F24)&lt;360,1000,PRICE($BF24+360,Proposal!$F24,$D24,$F24+AM$4,Proposal!$G24,2,0)))</f>
        <v>1000</v>
      </c>
      <c r="AN24" s="263" t="n">
        <f aca="false">IF(Proposal!$H24=0,1000,IF(DAYS360(Summary!$B$5,Proposal!$H24)&lt;360,1000,PRICE($BF24+360,Proposal!$H24,$D24,$F24+AM$4,100,2,0)))</f>
        <v>1000</v>
      </c>
      <c r="AO24" s="264" t="n">
        <f aca="false">IF($E24=0,1000,IF(DAYS360(Summary!$B$5,$E24)&lt;360,1000,PRICE($BF24+360,$E24,$D24,$F24+AM$4,100,2,0)))</f>
        <v>1000</v>
      </c>
      <c r="AP24" s="234" t="n">
        <f aca="false">IF(MIN(AM24:AO24)=1000,0,(MIN(AM24:AO24)*$A24*10+$U24)/($G24*$A24*10)-1)</f>
        <v>0</v>
      </c>
      <c r="AQ24" s="232"/>
      <c r="AR24" s="232"/>
      <c r="AS24" s="261" t="n">
        <f aca="false">A24*G24*10</f>
        <v>0</v>
      </c>
      <c r="AT24" s="266" t="n">
        <f aca="false">AS24*D24/AS$29</f>
        <v>0</v>
      </c>
      <c r="AU24" s="267" t="n">
        <f aca="false">AS24*E24/AS$29</f>
        <v>0</v>
      </c>
      <c r="AV24" s="267" t="n">
        <f aca="false">AS24*F24/AS$29</f>
        <v>0</v>
      </c>
      <c r="AW24" s="267" t="n">
        <f aca="false">AS24*Proposal!M24/AS$29</f>
        <v>0</v>
      </c>
      <c r="AX24" s="263" t="n">
        <f aca="false">AS24*H24/AS$29</f>
        <v>0</v>
      </c>
      <c r="AY24" s="232" t="n">
        <f aca="false">$A24*K24/$A$30</f>
        <v>0</v>
      </c>
      <c r="AZ24" s="232" t="n">
        <f aca="false">$A24*I24/$A$30</f>
        <v>0</v>
      </c>
      <c r="BA24" s="232" t="n">
        <f aca="false">$A24*J24/$A$30</f>
        <v>0</v>
      </c>
      <c r="BB24" s="232" t="n">
        <f aca="false">$A24*L24/$A$30</f>
        <v>0</v>
      </c>
      <c r="BC24" s="232" t="n">
        <f aca="false">$A24*M24/$A$30</f>
        <v>0</v>
      </c>
      <c r="BD24" s="232"/>
      <c r="BE24" s="269" t="n">
        <f aca="false">Enter!B20</f>
        <v>0</v>
      </c>
      <c r="BF24" s="269" t="n">
        <f aca="false">Enter!C20</f>
        <v>0</v>
      </c>
      <c r="BG24" s="236"/>
    </row>
    <row r="25" customFormat="false" ht="15.75" hidden="false" customHeight="false" outlineLevel="0" collapsed="false">
      <c r="A25" s="42" t="n">
        <f aca="false">Proposal!A25</f>
        <v>0</v>
      </c>
      <c r="B25" s="13" t="n">
        <f aca="false">Proposal!B25</f>
        <v>0</v>
      </c>
      <c r="C25" s="183" t="n">
        <f aca="false">Proposal!C25</f>
        <v>0</v>
      </c>
      <c r="D25" s="220" t="n">
        <f aca="false">Proposal!D25</f>
        <v>0</v>
      </c>
      <c r="E25" s="254" t="n">
        <f aca="false">Income!D24</f>
        <v>0</v>
      </c>
      <c r="F25" s="270" t="n">
        <f aca="false">Proposal!BG25</f>
        <v>0</v>
      </c>
      <c r="G25" s="256" t="n">
        <f aca="false">Proposal!J25</f>
        <v>0</v>
      </c>
      <c r="H25" s="271" t="n">
        <f aca="false">IF($T25=TRUE(),0,S25)</f>
        <v>0</v>
      </c>
      <c r="I25" s="272" t="n">
        <f aca="false">IF($T25=TRUE(),0,AD25)</f>
        <v>0</v>
      </c>
      <c r="J25" s="272" t="n">
        <f aca="false">IF($T25=TRUE(),0,AH25)</f>
        <v>0</v>
      </c>
      <c r="K25" s="272" t="n">
        <f aca="false">IF($T25=TRUE(),0,Z25)</f>
        <v>0</v>
      </c>
      <c r="L25" s="272" t="n">
        <f aca="false">IF($T25=TRUE(),0,AL25)</f>
        <v>0</v>
      </c>
      <c r="M25" s="272" t="n">
        <f aca="false">IF($T25=TRUE(),0,AP25)</f>
        <v>0</v>
      </c>
      <c r="N25" s="13"/>
      <c r="O25" s="13"/>
      <c r="P25" s="13"/>
      <c r="Q25" s="13"/>
      <c r="S25" s="273" t="e">
        <f aca="false">MDURATION(BF25,Proposal!BH25,D25,F25,2,0)</f>
        <v>#VALUE!</v>
      </c>
      <c r="T25" s="232" t="b">
        <f aca="false">ISERR(S25)</f>
        <v>1</v>
      </c>
      <c r="U25" s="274" t="n">
        <f aca="false">D25*A25*1000</f>
        <v>0</v>
      </c>
      <c r="V25" s="261"/>
      <c r="W25" s="262" t="n">
        <f aca="false">IF(Proposal!$F25=0,1000,IF(DAYS360(Summary!$B$5,Proposal!$F25)&lt;360,1000,PRICE($BF25+360,Proposal!$F25,$D25,$F25,Proposal!$G25,2,0)))</f>
        <v>1000</v>
      </c>
      <c r="X25" s="263" t="n">
        <f aca="false">IF(Proposal!$H25=0,1000,IF(DAYS360(Summary!$B$5,Proposal!$H25)&lt;360,1000,PRICE($BF25+360,Proposal!$H25,$D25,$F25,100,2,0)))</f>
        <v>1000</v>
      </c>
      <c r="Y25" s="264" t="n">
        <f aca="false">IF($E25=0,1000,IF(DAYS360(Summary!$B$5,$E25)&lt;360,1000,PRICE($BF25+360,$E25,$D25,$F25,100,2,0)))</f>
        <v>1000</v>
      </c>
      <c r="Z25" s="265" t="n">
        <f aca="false">IF(MIN(W25:Y25)=1000,0,(MIN(W25:Y25)*$A25*10+$U25)/($G25*$A25*10)-1)</f>
        <v>0</v>
      </c>
      <c r="AA25" s="262" t="n">
        <f aca="false">IF(Proposal!$F25=0,1000,IF(DAYS360(Summary!$B$5,Proposal!$F25)&lt;360,1000,PRICE($BF25+360,Proposal!$F25,$D25,$F25+AA$4,Proposal!$G25,2,0)))</f>
        <v>1000</v>
      </c>
      <c r="AB25" s="263" t="n">
        <f aca="false">IF(Proposal!$H25=0,1000,IF(DAYS360(Summary!$B$5,Proposal!$H25)&lt;360,1000,PRICE($BF25+360,Proposal!$H25,$D25,$F25+AA$4,100,2,0)))</f>
        <v>1000</v>
      </c>
      <c r="AC25" s="264" t="n">
        <f aca="false">IF($E25=0,1000,IF(DAYS360(Summary!$B$5,$E25)&lt;360,1000,PRICE($BF25+360,$E25,$D25,$F25+AA$4,100,2,0)))</f>
        <v>1000</v>
      </c>
      <c r="AD25" s="234" t="n">
        <f aca="false">IF(MIN(AA25:AC25)=1000,0,(MIN(AA25:AC25)*$A25*10+$U25)/($G25*$A25*10)-1)</f>
        <v>0</v>
      </c>
      <c r="AE25" s="262" t="n">
        <f aca="false">IF(Proposal!$F25=0,1000,IF(DAYS360(Summary!$B$5,Proposal!$F25)&lt;360,1000,PRICE($BF25+360,Proposal!$F25,$D25,$F25+AE$4,Proposal!$G25,2,0)))</f>
        <v>1000</v>
      </c>
      <c r="AF25" s="263" t="n">
        <f aca="false">IF(Proposal!$H25=0,1000,IF(DAYS360(Summary!$B$5,Proposal!$H25)&lt;360,1000,PRICE($BF25+360,Proposal!$H25,$D25,$F25+AE$4,100,2,0)))</f>
        <v>1000</v>
      </c>
      <c r="AG25" s="264" t="n">
        <f aca="false">IF($E25=0,1000,IF(DAYS360(Summary!$B$5,$E25)&lt;360,1000,PRICE($BF25+360,$E25,$D25,$F25+AE$4,100,2,0)))</f>
        <v>1000</v>
      </c>
      <c r="AH25" s="234" t="n">
        <f aca="false">IF(MIN(AE25:AG25)=1000,0,(MIN(AE25:AG25)*$A25*10+$U25)/($G25*$A25*10)-1)</f>
        <v>0</v>
      </c>
      <c r="AI25" s="262" t="n">
        <f aca="false">IF(Proposal!$F25=0,1000,IF(DAYS360(Summary!$B$5,Proposal!$F25)&lt;360,1000,PRICE($BF25+360,Proposal!$F25,$D25,$F25+AI$4,Proposal!$G25,2,0)))</f>
        <v>1000</v>
      </c>
      <c r="AJ25" s="263" t="n">
        <f aca="false">IF(Proposal!$H25=0,1000,IF(DAYS360(Summary!$B$5,Proposal!$H25)&lt;360,1000,PRICE($BF25+360,Proposal!$H25,$D25,$F25+AI$4,100,2,0)))</f>
        <v>1000</v>
      </c>
      <c r="AK25" s="264" t="n">
        <f aca="false">IF($E25=0,1000,IF(DAYS360(Summary!$B$5,$E25)&lt;360,1000,PRICE($BF25+360,$E25,$D25,$F25+AI$4,100,2,0)))</f>
        <v>1000</v>
      </c>
      <c r="AL25" s="234" t="n">
        <f aca="false">IF(MIN(AI25:AK25)=1000,0,(MIN(AI25:AK25)*$A25*10+$U25)/($G25*$A25*10)-1)</f>
        <v>0</v>
      </c>
      <c r="AM25" s="262" t="n">
        <f aca="false">IF(Proposal!$F25=0,1000,IF(DAYS360(Summary!$B$5,Proposal!$F25)&lt;360,1000,PRICE($BF25+360,Proposal!$F25,$D25,$F25+AM$4,Proposal!$G25,2,0)))</f>
        <v>1000</v>
      </c>
      <c r="AN25" s="263" t="n">
        <f aca="false">IF(Proposal!$H25=0,1000,IF(DAYS360(Summary!$B$5,Proposal!$H25)&lt;360,1000,PRICE($BF25+360,Proposal!$H25,$D25,$F25+AM$4,100,2,0)))</f>
        <v>1000</v>
      </c>
      <c r="AO25" s="264" t="n">
        <f aca="false">IF($E25=0,1000,IF(DAYS360(Summary!$B$5,$E25)&lt;360,1000,PRICE($BF25+360,$E25,$D25,$F25+AM$4,100,2,0)))</f>
        <v>1000</v>
      </c>
      <c r="AP25" s="234" t="n">
        <f aca="false">IF(MIN(AM25:AO25)=1000,0,(MIN(AM25:AO25)*$A25*10+$U25)/($G25*$A25*10)-1)</f>
        <v>0</v>
      </c>
      <c r="AQ25" s="232"/>
      <c r="AR25" s="232"/>
      <c r="AS25" s="261" t="n">
        <f aca="false">A25*G25*10</f>
        <v>0</v>
      </c>
      <c r="AT25" s="266" t="n">
        <f aca="false">AS25*D25/AS$29</f>
        <v>0</v>
      </c>
      <c r="AU25" s="267" t="n">
        <f aca="false">AS25*E25/AS$29</f>
        <v>0</v>
      </c>
      <c r="AV25" s="267" t="n">
        <f aca="false">AS25*F25/AS$29</f>
        <v>0</v>
      </c>
      <c r="AW25" s="267" t="n">
        <f aca="false">AS25*Proposal!M25/AS$29</f>
        <v>0</v>
      </c>
      <c r="AX25" s="263" t="n">
        <f aca="false">AS25*H25/AS$29</f>
        <v>0</v>
      </c>
      <c r="AY25" s="232" t="n">
        <f aca="false">$A25*K25/$A$30</f>
        <v>0</v>
      </c>
      <c r="AZ25" s="232" t="n">
        <f aca="false">$A25*I25/$A$30</f>
        <v>0</v>
      </c>
      <c r="BA25" s="232" t="n">
        <f aca="false">$A25*J25/$A$30</f>
        <v>0</v>
      </c>
      <c r="BB25" s="232" t="n">
        <f aca="false">$A25*L25/$A$30</f>
        <v>0</v>
      </c>
      <c r="BC25" s="232" t="n">
        <f aca="false">$A25*M25/$A$30</f>
        <v>0</v>
      </c>
      <c r="BD25" s="232"/>
      <c r="BE25" s="269" t="n">
        <f aca="false">Enter!B21</f>
        <v>0</v>
      </c>
      <c r="BF25" s="269" t="n">
        <f aca="false">Enter!C21</f>
        <v>0</v>
      </c>
      <c r="BG25" s="236"/>
    </row>
    <row r="26" customFormat="false" ht="15.75" hidden="false" customHeight="false" outlineLevel="0" collapsed="false">
      <c r="A26" s="42" t="n">
        <f aca="false">Proposal!A26</f>
        <v>0</v>
      </c>
      <c r="B26" s="13" t="n">
        <f aca="false">Proposal!B26</f>
        <v>0</v>
      </c>
      <c r="C26" s="183" t="n">
        <f aca="false">Proposal!C26</f>
        <v>0</v>
      </c>
      <c r="D26" s="220" t="n">
        <f aca="false">Proposal!D26</f>
        <v>0</v>
      </c>
      <c r="E26" s="254" t="n">
        <f aca="false">Income!D25</f>
        <v>0</v>
      </c>
      <c r="F26" s="270" t="n">
        <f aca="false">Proposal!BG26</f>
        <v>0</v>
      </c>
      <c r="G26" s="256" t="n">
        <f aca="false">Proposal!J26</f>
        <v>0</v>
      </c>
      <c r="H26" s="271" t="n">
        <f aca="false">IF($T26=TRUE(),0,S26)</f>
        <v>0</v>
      </c>
      <c r="I26" s="272" t="n">
        <f aca="false">IF($T26=TRUE(),0,AD26)</f>
        <v>0</v>
      </c>
      <c r="J26" s="272" t="n">
        <f aca="false">IF($T26=TRUE(),0,AH26)</f>
        <v>0</v>
      </c>
      <c r="K26" s="272" t="n">
        <f aca="false">IF($T26=TRUE(),0,Z26)</f>
        <v>0</v>
      </c>
      <c r="L26" s="272" t="n">
        <f aca="false">IF($T26=TRUE(),0,AL26)</f>
        <v>0</v>
      </c>
      <c r="M26" s="272" t="n">
        <f aca="false">IF($T26=TRUE(),0,AP26)</f>
        <v>0</v>
      </c>
      <c r="N26" s="13"/>
      <c r="O26" s="13"/>
      <c r="P26" s="13"/>
      <c r="Q26" s="13"/>
      <c r="S26" s="273" t="e">
        <f aca="false">MDURATION(BF26,Proposal!BH26,D26,F26,2,0)</f>
        <v>#VALUE!</v>
      </c>
      <c r="T26" s="232" t="b">
        <f aca="false">ISERR(S26)</f>
        <v>1</v>
      </c>
      <c r="U26" s="274" t="n">
        <f aca="false">D26*A26*1000</f>
        <v>0</v>
      </c>
      <c r="V26" s="261"/>
      <c r="W26" s="262" t="n">
        <f aca="false">IF(Proposal!$F26=0,1000,IF(DAYS360(Summary!$B$5,Proposal!$F26)&lt;360,1000,PRICE($BF26+360,Proposal!$F26,$D26,$F26,Proposal!$G26,2,0)))</f>
        <v>1000</v>
      </c>
      <c r="X26" s="263" t="n">
        <f aca="false">IF(Proposal!$H26=0,1000,IF(DAYS360(Summary!$B$5,Proposal!$H26)&lt;360,1000,PRICE($BF26+360,Proposal!$H26,$D26,$F26,100,2,0)))</f>
        <v>1000</v>
      </c>
      <c r="Y26" s="264" t="n">
        <f aca="false">IF($E26=0,1000,IF(DAYS360(Summary!$B$5,$E26)&lt;360,1000,PRICE($BF26+360,$E26,$D26,$F26,100,2,0)))</f>
        <v>1000</v>
      </c>
      <c r="Z26" s="265" t="n">
        <f aca="false">IF(MIN(W26:Y26)=1000,0,(MIN(W26:Y26)*$A26*10+$U26)/($G26*$A26*10)-1)</f>
        <v>0</v>
      </c>
      <c r="AA26" s="262" t="n">
        <f aca="false">IF(Proposal!$F26=0,1000,IF(DAYS360(Summary!$B$5,Proposal!$F26)&lt;360,1000,PRICE($BF26+360,Proposal!$F26,$D26,$F26+AA$4,Proposal!$G26,2,0)))</f>
        <v>1000</v>
      </c>
      <c r="AB26" s="263" t="n">
        <f aca="false">IF(Proposal!$H26=0,1000,IF(DAYS360(Summary!$B$5,Proposal!$H26)&lt;360,1000,PRICE($BF26+360,Proposal!$H26,$D26,$F26+AA$4,100,2,0)))</f>
        <v>1000</v>
      </c>
      <c r="AC26" s="264" t="n">
        <f aca="false">IF($E26=0,1000,IF(DAYS360(Summary!$B$5,$E26)&lt;360,1000,PRICE($BF26+360,$E26,$D26,$F26+AA$4,100,2,0)))</f>
        <v>1000</v>
      </c>
      <c r="AD26" s="234" t="n">
        <f aca="false">IF(MIN(AA26:AC26)=1000,0,(MIN(AA26:AC26)*$A26*10+$U26)/($G26*$A26*10)-1)</f>
        <v>0</v>
      </c>
      <c r="AE26" s="262" t="n">
        <f aca="false">IF(Proposal!$F26=0,1000,IF(DAYS360(Summary!$B$5,Proposal!$F26)&lt;360,1000,PRICE($BF26+360,Proposal!$F26,$D26,$F26+AE$4,Proposal!$G26,2,0)))</f>
        <v>1000</v>
      </c>
      <c r="AF26" s="263" t="n">
        <f aca="false">IF(Proposal!$H26=0,1000,IF(DAYS360(Summary!$B$5,Proposal!$H26)&lt;360,1000,PRICE($BF26+360,Proposal!$H26,$D26,$F26+AE$4,100,2,0)))</f>
        <v>1000</v>
      </c>
      <c r="AG26" s="264" t="n">
        <f aca="false">IF($E26=0,1000,IF(DAYS360(Summary!$B$5,$E26)&lt;360,1000,PRICE($BF26+360,$E26,$D26,$F26+AE$4,100,2,0)))</f>
        <v>1000</v>
      </c>
      <c r="AH26" s="234" t="n">
        <f aca="false">IF(MIN(AE26:AG26)=1000,0,(MIN(AE26:AG26)*$A26*10+$U26)/($G26*$A26*10)-1)</f>
        <v>0</v>
      </c>
      <c r="AI26" s="262" t="n">
        <f aca="false">IF(Proposal!$F26=0,1000,IF(DAYS360(Summary!$B$5,Proposal!$F26)&lt;360,1000,PRICE($BF26+360,Proposal!$F26,$D26,$F26+AI$4,Proposal!$G26,2,0)))</f>
        <v>1000</v>
      </c>
      <c r="AJ26" s="263" t="n">
        <f aca="false">IF(Proposal!$H26=0,1000,IF(DAYS360(Summary!$B$5,Proposal!$H26)&lt;360,1000,PRICE($BF26+360,Proposal!$H26,$D26,$F26+AI$4,100,2,0)))</f>
        <v>1000</v>
      </c>
      <c r="AK26" s="264" t="n">
        <f aca="false">IF($E26=0,1000,IF(DAYS360(Summary!$B$5,$E26)&lt;360,1000,PRICE($BF26+360,$E26,$D26,$F26+AI$4,100,2,0)))</f>
        <v>1000</v>
      </c>
      <c r="AL26" s="234" t="n">
        <f aca="false">IF(MIN(AI26:AK26)=1000,0,(MIN(AI26:AK26)*$A26*10+$U26)/($G26*$A26*10)-1)</f>
        <v>0</v>
      </c>
      <c r="AM26" s="262" t="n">
        <f aca="false">IF(Proposal!$F26=0,1000,IF(DAYS360(Summary!$B$5,Proposal!$F26)&lt;360,1000,PRICE($BF26+360,Proposal!$F26,$D26,$F26+AM$4,Proposal!$G26,2,0)))</f>
        <v>1000</v>
      </c>
      <c r="AN26" s="263" t="n">
        <f aca="false">IF(Proposal!$H26=0,1000,IF(DAYS360(Summary!$B$5,Proposal!$H26)&lt;360,1000,PRICE($BF26+360,Proposal!$H26,$D26,$F26+AM$4,100,2,0)))</f>
        <v>1000</v>
      </c>
      <c r="AO26" s="264" t="n">
        <f aca="false">IF($E26=0,1000,IF(DAYS360(Summary!$B$5,$E26)&lt;360,1000,PRICE($BF26+360,$E26,$D26,$F26+AM$4,100,2,0)))</f>
        <v>1000</v>
      </c>
      <c r="AP26" s="234" t="n">
        <f aca="false">IF(MIN(AM26:AO26)=1000,0,(MIN(AM26:AO26)*$A26*10+$U26)/($G26*$A26*10)-1)</f>
        <v>0</v>
      </c>
      <c r="AQ26" s="232"/>
      <c r="AR26" s="232"/>
      <c r="AS26" s="261" t="n">
        <f aca="false">A26*G26*10</f>
        <v>0</v>
      </c>
      <c r="AT26" s="266" t="n">
        <f aca="false">AS26*D26/AS$29</f>
        <v>0</v>
      </c>
      <c r="AU26" s="267" t="n">
        <f aca="false">AS26*E26/AS$29</f>
        <v>0</v>
      </c>
      <c r="AV26" s="267" t="n">
        <f aca="false">AS26*F26/AS$29</f>
        <v>0</v>
      </c>
      <c r="AW26" s="267" t="n">
        <f aca="false">AS26*Proposal!M26/AS$29</f>
        <v>0</v>
      </c>
      <c r="AX26" s="263" t="n">
        <f aca="false">AS26*H26/AS$29</f>
        <v>0</v>
      </c>
      <c r="AY26" s="232" t="n">
        <f aca="false">$A26*K26/$A$30</f>
        <v>0</v>
      </c>
      <c r="AZ26" s="232" t="n">
        <f aca="false">$A26*I26/$A$30</f>
        <v>0</v>
      </c>
      <c r="BA26" s="232" t="n">
        <f aca="false">$A26*J26/$A$30</f>
        <v>0</v>
      </c>
      <c r="BB26" s="232" t="n">
        <f aca="false">$A26*L26/$A$30</f>
        <v>0</v>
      </c>
      <c r="BC26" s="232" t="n">
        <f aca="false">$A26*M26/$A$30</f>
        <v>0</v>
      </c>
      <c r="BD26" s="232"/>
      <c r="BE26" s="269" t="n">
        <f aca="false">Enter!B22</f>
        <v>0</v>
      </c>
      <c r="BF26" s="269" t="n">
        <f aca="false">Enter!C22</f>
        <v>0</v>
      </c>
      <c r="BG26" s="236"/>
    </row>
    <row r="27" customFormat="false" ht="15.75" hidden="false" customHeight="false" outlineLevel="0" collapsed="false">
      <c r="A27" s="42" t="n">
        <f aca="false">Proposal!A27</f>
        <v>0</v>
      </c>
      <c r="B27" s="13" t="n">
        <f aca="false">Proposal!B27</f>
        <v>0</v>
      </c>
      <c r="C27" s="183" t="n">
        <f aca="false">Proposal!C27</f>
        <v>0</v>
      </c>
      <c r="D27" s="220" t="n">
        <f aca="false">Proposal!D27</f>
        <v>0</v>
      </c>
      <c r="E27" s="254" t="n">
        <f aca="false">Income!D26</f>
        <v>0</v>
      </c>
      <c r="F27" s="270" t="n">
        <f aca="false">Proposal!BG27</f>
        <v>0</v>
      </c>
      <c r="G27" s="256" t="n">
        <f aca="false">Proposal!J27</f>
        <v>0</v>
      </c>
      <c r="H27" s="271" t="n">
        <f aca="false">IF($T27=TRUE(),0,S27)</f>
        <v>0</v>
      </c>
      <c r="I27" s="272" t="n">
        <f aca="false">IF($T27=TRUE(),0,AD27)</f>
        <v>0</v>
      </c>
      <c r="J27" s="272" t="n">
        <f aca="false">IF($T27=TRUE(),0,AH27)</f>
        <v>0</v>
      </c>
      <c r="K27" s="272" t="n">
        <f aca="false">IF($T27=TRUE(),0,Z27)</f>
        <v>0</v>
      </c>
      <c r="L27" s="272" t="n">
        <f aca="false">IF($T27=TRUE(),0,AL27)</f>
        <v>0</v>
      </c>
      <c r="M27" s="272" t="n">
        <f aca="false">IF($T27=TRUE(),0,AP27)</f>
        <v>0</v>
      </c>
      <c r="N27" s="13"/>
      <c r="O27" s="13"/>
      <c r="P27" s="13"/>
      <c r="Q27" s="13"/>
      <c r="S27" s="273" t="e">
        <f aca="false">MDURATION(BF27,Proposal!BH27,D27,F27,2,0)</f>
        <v>#VALUE!</v>
      </c>
      <c r="T27" s="232" t="b">
        <f aca="false">ISERR(S27)</f>
        <v>1</v>
      </c>
      <c r="U27" s="274" t="n">
        <f aca="false">D27*A27*1000</f>
        <v>0</v>
      </c>
      <c r="V27" s="261"/>
      <c r="W27" s="262" t="n">
        <f aca="false">IF(Proposal!$F27=0,1000,IF(DAYS360(Summary!$B$5,Proposal!$F27)&lt;360,1000,PRICE($BF27+360,Proposal!$F27,$D27,$F27,Proposal!$G27,2,0)))</f>
        <v>1000</v>
      </c>
      <c r="X27" s="263" t="n">
        <f aca="false">IF(Proposal!$H27=0,1000,IF(DAYS360(Summary!$B$5,Proposal!$H27)&lt;360,1000,PRICE($BF27+360,Proposal!$H27,$D27,$F27,100,2,0)))</f>
        <v>1000</v>
      </c>
      <c r="Y27" s="264" t="n">
        <f aca="false">IF($E27=0,1000,IF(DAYS360(Summary!$B$5,$E27)&lt;360,1000,PRICE($BF27+360,$E27,$D27,$F27,100,2,0)))</f>
        <v>1000</v>
      </c>
      <c r="Z27" s="265" t="n">
        <f aca="false">IF(MIN(W27:Y27)=1000,0,(MIN(W27:Y27)*$A27*10+$U27)/($G27*$A27*10)-1)</f>
        <v>0</v>
      </c>
      <c r="AA27" s="262" t="n">
        <f aca="false">IF(Proposal!$F27=0,1000,IF(DAYS360(Summary!$B$5,Proposal!$F27)&lt;360,1000,PRICE($BF27+360,Proposal!$F27,$D27,$F27+AA$4,Proposal!$G27,2,0)))</f>
        <v>1000</v>
      </c>
      <c r="AB27" s="263" t="n">
        <f aca="false">IF(Proposal!$H27=0,1000,IF(DAYS360(Summary!$B$5,Proposal!$H27)&lt;360,1000,PRICE($BF27+360,Proposal!$H27,$D27,$F27+AA$4,100,2,0)))</f>
        <v>1000</v>
      </c>
      <c r="AC27" s="264" t="n">
        <f aca="false">IF($E27=0,1000,IF(DAYS360(Summary!$B$5,$E27)&lt;360,1000,PRICE($BF27+360,$E27,$D27,$F27+AA$4,100,2,0)))</f>
        <v>1000</v>
      </c>
      <c r="AD27" s="234" t="n">
        <f aca="false">IF(MIN(AA27:AC27)=1000,0,(MIN(AA27:AC27)*$A27*10+$U27)/($G27*$A27*10)-1)</f>
        <v>0</v>
      </c>
      <c r="AE27" s="262" t="n">
        <f aca="false">IF(Proposal!$F27=0,1000,IF(DAYS360(Summary!$B$5,Proposal!$F27)&lt;360,1000,PRICE($BF27+360,Proposal!$F27,$D27,$F27+AE$4,Proposal!$G27,2,0)))</f>
        <v>1000</v>
      </c>
      <c r="AF27" s="263" t="n">
        <f aca="false">IF(Proposal!$H27=0,1000,IF(DAYS360(Summary!$B$5,Proposal!$H27)&lt;360,1000,PRICE($BF27+360,Proposal!$H27,$D27,$F27+AE$4,100,2,0)))</f>
        <v>1000</v>
      </c>
      <c r="AG27" s="264" t="n">
        <f aca="false">IF($E27=0,1000,IF(DAYS360(Summary!$B$5,$E27)&lt;360,1000,PRICE($BF27+360,$E27,$D27,$F27+AE$4,100,2,0)))</f>
        <v>1000</v>
      </c>
      <c r="AH27" s="234" t="n">
        <f aca="false">IF(MIN(AE27:AG27)=1000,0,(MIN(AE27:AG27)*$A27*10+$U27)/($G27*$A27*10)-1)</f>
        <v>0</v>
      </c>
      <c r="AI27" s="262" t="n">
        <f aca="false">IF(Proposal!$F27=0,1000,IF(DAYS360(Summary!$B$5,Proposal!$F27)&lt;360,1000,PRICE($BF27+360,Proposal!$F27,$D27,$F27+AI$4,Proposal!$G27,2,0)))</f>
        <v>1000</v>
      </c>
      <c r="AJ27" s="263" t="n">
        <f aca="false">IF(Proposal!$H27=0,1000,IF(DAYS360(Summary!$B$5,Proposal!$H27)&lt;360,1000,PRICE($BF27+360,Proposal!$H27,$D27,$F27+AI$4,100,2,0)))</f>
        <v>1000</v>
      </c>
      <c r="AK27" s="264" t="n">
        <f aca="false">IF($E27=0,1000,IF(DAYS360(Summary!$B$5,$E27)&lt;360,1000,PRICE($BF27+360,$E27,$D27,$F27+AI$4,100,2,0)))</f>
        <v>1000</v>
      </c>
      <c r="AL27" s="234" t="n">
        <f aca="false">IF(MIN(AI27:AK27)=1000,0,(MIN(AI27:AK27)*$A27*10+$U27)/($G27*$A27*10)-1)</f>
        <v>0</v>
      </c>
      <c r="AM27" s="262" t="n">
        <f aca="false">IF(Proposal!$F27=0,1000,IF(DAYS360(Summary!$B$5,Proposal!$F27)&lt;360,1000,PRICE($BF27+360,Proposal!$F27,$D27,$F27+AM$4,Proposal!$G27,2,0)))</f>
        <v>1000</v>
      </c>
      <c r="AN27" s="263" t="n">
        <f aca="false">IF(Proposal!$H27=0,1000,IF(DAYS360(Summary!$B$5,Proposal!$H27)&lt;360,1000,PRICE($BF27+360,Proposal!$H27,$D27,$F27+AM$4,100,2,0)))</f>
        <v>1000</v>
      </c>
      <c r="AO27" s="264" t="n">
        <f aca="false">IF($E27=0,1000,IF(DAYS360(Summary!$B$5,$E27)&lt;360,1000,PRICE($BF27+360,$E27,$D27,$F27+AM$4,100,2,0)))</f>
        <v>1000</v>
      </c>
      <c r="AP27" s="234" t="n">
        <f aca="false">IF(MIN(AM27:AO27)=1000,0,(MIN(AM27:AO27)*$A27*10+$U27)/($G27*$A27*10)-1)</f>
        <v>0</v>
      </c>
      <c r="AQ27" s="232"/>
      <c r="AR27" s="232"/>
      <c r="AS27" s="261" t="n">
        <f aca="false">A27*G27*10</f>
        <v>0</v>
      </c>
      <c r="AT27" s="266" t="n">
        <f aca="false">AS27*D27/AS$29</f>
        <v>0</v>
      </c>
      <c r="AU27" s="267" t="n">
        <f aca="false">AS27*E27/AS$29</f>
        <v>0</v>
      </c>
      <c r="AV27" s="267" t="n">
        <f aca="false">AS27*F27/AS$29</f>
        <v>0</v>
      </c>
      <c r="AW27" s="267" t="n">
        <f aca="false">AS27*Proposal!M27/AS$29</f>
        <v>0</v>
      </c>
      <c r="AX27" s="263" t="n">
        <f aca="false">AS27*H27/AS$29</f>
        <v>0</v>
      </c>
      <c r="AY27" s="232" t="n">
        <f aca="false">$A27*K27/$A$30</f>
        <v>0</v>
      </c>
      <c r="AZ27" s="232" t="n">
        <f aca="false">$A27*I27/$A$30</f>
        <v>0</v>
      </c>
      <c r="BA27" s="232" t="n">
        <f aca="false">$A27*J27/$A$30</f>
        <v>0</v>
      </c>
      <c r="BB27" s="232" t="n">
        <f aca="false">$A27*L27/$A$30</f>
        <v>0</v>
      </c>
      <c r="BC27" s="232" t="n">
        <f aca="false">$A27*M27/$A$30</f>
        <v>0</v>
      </c>
      <c r="BD27" s="232"/>
      <c r="BE27" s="269" t="n">
        <f aca="false">Enter!B23</f>
        <v>0</v>
      </c>
      <c r="BF27" s="269" t="n">
        <f aca="false">Enter!C23</f>
        <v>0</v>
      </c>
      <c r="BG27" s="236"/>
    </row>
    <row r="28" customFormat="false" ht="16.5" hidden="false" customHeight="false" outlineLevel="0" collapsed="false">
      <c r="A28" s="69" t="n">
        <f aca="false">Proposal!A28</f>
        <v>0</v>
      </c>
      <c r="B28" s="275" t="n">
        <f aca="false">Proposal!B28</f>
        <v>0</v>
      </c>
      <c r="C28" s="276" t="n">
        <f aca="false">Proposal!C28</f>
        <v>0</v>
      </c>
      <c r="D28" s="277" t="n">
        <f aca="false">Proposal!D28</f>
        <v>0</v>
      </c>
      <c r="E28" s="278" t="n">
        <f aca="false">Income!D27</f>
        <v>0</v>
      </c>
      <c r="F28" s="277" t="n">
        <f aca="false">Proposal!BG28</f>
        <v>0</v>
      </c>
      <c r="G28" s="165" t="n">
        <f aca="false">Proposal!J28</f>
        <v>0</v>
      </c>
      <c r="H28" s="279" t="n">
        <f aca="false">IF($T28=TRUE(),0,S28)</f>
        <v>0</v>
      </c>
      <c r="I28" s="280" t="n">
        <f aca="false">IF($T28=TRUE(),0,AD28)</f>
        <v>0</v>
      </c>
      <c r="J28" s="280" t="n">
        <f aca="false">IF($T28=TRUE(),0,AH28)</f>
        <v>0</v>
      </c>
      <c r="K28" s="280" t="n">
        <f aca="false">IF($T28=TRUE(),0,Z28)</f>
        <v>0</v>
      </c>
      <c r="L28" s="280" t="n">
        <f aca="false">IF($T28=TRUE(),0,AL28)</f>
        <v>0</v>
      </c>
      <c r="M28" s="280" t="n">
        <f aca="false">IF($T28=TRUE(),0,AP28)</f>
        <v>0</v>
      </c>
      <c r="N28" s="13"/>
      <c r="O28" s="13"/>
      <c r="P28" s="13"/>
      <c r="Q28" s="13"/>
      <c r="S28" s="281" t="e">
        <f aca="false">MDURATION(BF28,Proposal!BH28,D28,F28,2,0)</f>
        <v>#VALUE!</v>
      </c>
      <c r="T28" s="249" t="b">
        <f aca="false">ISERR(S28)</f>
        <v>1</v>
      </c>
      <c r="U28" s="282" t="n">
        <f aca="false">D28*A28*1000</f>
        <v>0</v>
      </c>
      <c r="V28" s="283"/>
      <c r="W28" s="284" t="n">
        <f aca="false">IF(Proposal!$F28=0,1000,IF(DAYS360(Summary!$B$5,Proposal!$F28)&lt;360,1000,PRICE($BF28+360,Proposal!$F28,$D28,$F28,Proposal!$G28,2,0)))</f>
        <v>1000</v>
      </c>
      <c r="X28" s="285" t="n">
        <f aca="false">IF(Proposal!$H28=0,1000,IF(DAYS360(Summary!$B$5,Proposal!$H28)&lt;360,1000,PRICE($BF28+360,Proposal!$H28,$D28,$F28,100,2,0)))</f>
        <v>1000</v>
      </c>
      <c r="Y28" s="286" t="n">
        <f aca="false">IF($E28=0,1000,IF(DAYS360(Summary!$B$5,$E28)&lt;360,1000,PRICE($BF28+360,$E28,$D28,$F28,100,2,0)))</f>
        <v>1000</v>
      </c>
      <c r="Z28" s="287" t="n">
        <f aca="false">IF(MIN(W28:Y28)=1000,0,(MIN(W28:Y28)*$A28*10+$U28)/($G28*$A28*10)-1)</f>
        <v>0</v>
      </c>
      <c r="AA28" s="284" t="n">
        <f aca="false">IF(Proposal!$F28=0,1000,IF(DAYS360(Summary!$B$5,Proposal!$F28)&lt;360,1000,PRICE($BF28+360,Proposal!$F28,$D28,$F28+AA$4,Proposal!$G28,2,0)))</f>
        <v>1000</v>
      </c>
      <c r="AB28" s="285" t="n">
        <f aca="false">IF(Proposal!$H28=0,1000,IF(DAYS360(Summary!$B$5,Proposal!$H28)&lt;360,1000,PRICE($BF28+360,Proposal!$H28,$D28,$F28+AA$4,100,2,0)))</f>
        <v>1000</v>
      </c>
      <c r="AC28" s="286" t="n">
        <f aca="false">IF($E28=0,1000,IF(DAYS360(Summary!$B$5,$E28)&lt;360,1000,PRICE($BF28+360,$E28,$D28,$F28+AA$4,100,2,0)))</f>
        <v>1000</v>
      </c>
      <c r="AD28" s="288" t="n">
        <f aca="false">IF(MIN(AA28:AC28)=1000,0,(MIN(AA28:AC28)*$A28*10+$U28)/($G28*$A28*10)-1)</f>
        <v>0</v>
      </c>
      <c r="AE28" s="284" t="n">
        <f aca="false">IF(Proposal!$F28=0,1000,IF(DAYS360(Summary!$B$5,Proposal!$F28)&lt;360,1000,PRICE($BF28+360,Proposal!$F28,$D28,$F28+AE$4,Proposal!$G28,2,0)))</f>
        <v>1000</v>
      </c>
      <c r="AF28" s="285" t="n">
        <f aca="false">IF(Proposal!$H28=0,1000,IF(DAYS360(Summary!$B$5,Proposal!$H28)&lt;360,1000,PRICE($BF28+360,Proposal!$H28,$D28,$F28+AE$4,100,2,0)))</f>
        <v>1000</v>
      </c>
      <c r="AG28" s="286" t="n">
        <f aca="false">IF($E28=0,1000,IF(DAYS360(Summary!$B$5,$E28)&lt;360,1000,PRICE($BF28+360,$E28,$D28,$F28+AE$4,100,2,0)))</f>
        <v>1000</v>
      </c>
      <c r="AH28" s="288" t="n">
        <f aca="false">IF(MIN(AE28:AG28)=1000,0,(MIN(AE28:AG28)*$A28*10+$U28)/($G28*$A28*10)-1)</f>
        <v>0</v>
      </c>
      <c r="AI28" s="284" t="n">
        <f aca="false">IF(Proposal!$F28=0,1000,IF(DAYS360(Summary!$B$5,Proposal!$F28)&lt;360,1000,PRICE($BF28+360,Proposal!$F28,$D28,$F28+AI$4,Proposal!$G28,2,0)))</f>
        <v>1000</v>
      </c>
      <c r="AJ28" s="285" t="n">
        <f aca="false">IF(Proposal!$H28=0,1000,IF(DAYS360(Summary!$B$5,Proposal!$H28)&lt;360,1000,PRICE($BF28+360,Proposal!$H28,$D28,$F28+AI$4,100,2,0)))</f>
        <v>1000</v>
      </c>
      <c r="AK28" s="286" t="n">
        <f aca="false">IF($E28=0,1000,IF(DAYS360(Summary!$B$5,$E28)&lt;360,1000,PRICE($BF28+360,$E28,$D28,$F28+AI$4,100,2,0)))</f>
        <v>1000</v>
      </c>
      <c r="AL28" s="288" t="n">
        <f aca="false">IF(MIN(AI28:AK28)=1000,0,(MIN(AI28:AK28)*$A28*10+$U28)/($G28*$A28*10)-1)</f>
        <v>0</v>
      </c>
      <c r="AM28" s="284" t="n">
        <f aca="false">IF(Proposal!$F28=0,1000,IF(DAYS360(Summary!$B$5,Proposal!$F28)&lt;360,1000,PRICE($BF28+360,Proposal!$F28,$D28,$F28+AM$4,Proposal!$G28,2,0)))</f>
        <v>1000</v>
      </c>
      <c r="AN28" s="285" t="n">
        <f aca="false">IF(Proposal!$H28=0,1000,IF(DAYS360(Summary!$B$5,Proposal!$H28)&lt;360,1000,PRICE($BF28+360,Proposal!$H28,$D28,$F28+AM$4,100,2,0)))</f>
        <v>1000</v>
      </c>
      <c r="AO28" s="286" t="n">
        <f aca="false">IF($E28=0,1000,IF(DAYS360(Summary!$B$5,$E28)&lt;360,1000,PRICE($BF28+360,$E28,$D28,$F28+AM$4,100,2,0)))</f>
        <v>1000</v>
      </c>
      <c r="AP28" s="288" t="n">
        <f aca="false">IF(MIN(AM28:AO28)=1000,0,(MIN(AM28:AO28)*$A28*10+$U28)/($G28*$A28*10)-1)</f>
        <v>0</v>
      </c>
      <c r="AQ28" s="232"/>
      <c r="AR28" s="232"/>
      <c r="AS28" s="282" t="n">
        <f aca="false">A28*G28*10</f>
        <v>0</v>
      </c>
      <c r="AT28" s="289" t="n">
        <f aca="false">AS28*D28/AS$29</f>
        <v>0</v>
      </c>
      <c r="AU28" s="290" t="n">
        <f aca="false">AS28*E28/AS$29</f>
        <v>0</v>
      </c>
      <c r="AV28" s="290" t="n">
        <f aca="false">AS28*F28/AS$29</f>
        <v>0</v>
      </c>
      <c r="AW28" s="290" t="n">
        <f aca="false">AS28*Proposal!M28/AS$29</f>
        <v>0</v>
      </c>
      <c r="AX28" s="285" t="n">
        <f aca="false">AS28*H28/AS$29</f>
        <v>0</v>
      </c>
      <c r="AY28" s="249" t="n">
        <f aca="false">$A28*K28/$A$30</f>
        <v>0</v>
      </c>
      <c r="AZ28" s="249" t="n">
        <f aca="false">$A28*I28/$A$30</f>
        <v>0</v>
      </c>
      <c r="BA28" s="249" t="n">
        <f aca="false">$A28*J28/$A$30</f>
        <v>0</v>
      </c>
      <c r="BB28" s="249" t="n">
        <f aca="false">$A28*L28/$A$30</f>
        <v>0</v>
      </c>
      <c r="BC28" s="249" t="n">
        <f aca="false">$A28*M28/$A$30</f>
        <v>0</v>
      </c>
      <c r="BD28" s="232"/>
      <c r="BE28" s="291" t="n">
        <f aca="false">Enter!B24</f>
        <v>0</v>
      </c>
      <c r="BF28" s="291" t="n">
        <f aca="false">Enter!C24</f>
        <v>0</v>
      </c>
      <c r="BG28" s="236"/>
    </row>
    <row r="29" customFormat="false" ht="15.75" hidden="false" customHeight="false" outlineLevel="0" collapsed="false">
      <c r="A29" s="292" t="s">
        <v>147</v>
      </c>
      <c r="B29" s="32"/>
      <c r="C29" s="32"/>
      <c r="D29" s="270" t="s">
        <v>148</v>
      </c>
      <c r="E29" s="270" t="s">
        <v>148</v>
      </c>
      <c r="F29" s="270" t="s">
        <v>148</v>
      </c>
      <c r="G29" s="256"/>
      <c r="H29" s="270" t="s">
        <v>148</v>
      </c>
      <c r="I29" s="272" t="s">
        <v>148</v>
      </c>
      <c r="J29" s="272" t="s">
        <v>148</v>
      </c>
      <c r="K29" s="272" t="s">
        <v>148</v>
      </c>
      <c r="L29" s="272" t="s">
        <v>148</v>
      </c>
      <c r="M29" s="272" t="s">
        <v>148</v>
      </c>
      <c r="N29" s="13"/>
      <c r="O29" s="13"/>
      <c r="P29" s="13"/>
      <c r="Q29" s="13"/>
      <c r="S29" s="262"/>
      <c r="T29" s="232"/>
      <c r="U29" s="261"/>
      <c r="V29" s="261"/>
      <c r="W29" s="267"/>
      <c r="X29" s="267"/>
      <c r="Y29" s="267"/>
      <c r="Z29" s="234"/>
      <c r="AA29" s="263"/>
      <c r="AB29" s="263"/>
      <c r="AC29" s="263"/>
      <c r="AD29" s="234"/>
      <c r="AE29" s="263"/>
      <c r="AF29" s="263"/>
      <c r="AG29" s="263"/>
      <c r="AH29" s="234"/>
      <c r="AI29" s="263"/>
      <c r="AJ29" s="263"/>
      <c r="AK29" s="263"/>
      <c r="AL29" s="234"/>
      <c r="AM29" s="263"/>
      <c r="AN29" s="263"/>
      <c r="AO29" s="263"/>
      <c r="AP29" s="234"/>
      <c r="AQ29" s="232"/>
      <c r="AR29" s="232"/>
      <c r="AS29" s="261" t="n">
        <f aca="false">SUM(AS7:AS28)</f>
        <v>2015674</v>
      </c>
      <c r="AT29" s="293" t="n">
        <f aca="false">SUM(AT7:AT28)</f>
        <v>0.048752100538083</v>
      </c>
      <c r="AU29" s="269" t="n">
        <f aca="false">INT(SUM(AU7:AU28))</f>
        <v>44420</v>
      </c>
      <c r="AV29" s="293" t="n">
        <f aca="false">SUM(AV7:AV28)</f>
        <v>0.0473518710891127</v>
      </c>
      <c r="AW29" s="293" t="n">
        <f aca="false">SUM(AW7:AW28)</f>
        <v>0.0483461115239865</v>
      </c>
      <c r="AX29" s="263" t="n">
        <f aca="false">SUM(AX7:AX28)</f>
        <v>8.07328704494265</v>
      </c>
      <c r="AY29" s="293" t="n">
        <f aca="false">SUM(AY7:AY28)</f>
        <v>0.011507853246484</v>
      </c>
      <c r="AZ29" s="293" t="n">
        <f aca="false">SUM(AZ7:AZ28)</f>
        <v>0.0429002414931855</v>
      </c>
      <c r="BA29" s="293" t="n">
        <f aca="false">SUM(BA7:BA28)</f>
        <v>0.0264236873485241</v>
      </c>
      <c r="BB29" s="293" t="n">
        <f aca="false">SUM(BB7:BB28)</f>
        <v>-0.0020116813217582</v>
      </c>
      <c r="BC29" s="293" t="n">
        <f aca="false">SUM(BC7:BC28)</f>
        <v>-0.0142810123949307</v>
      </c>
      <c r="BD29" s="232"/>
      <c r="BE29" s="232"/>
      <c r="BF29" s="232"/>
      <c r="BG29" s="236"/>
    </row>
    <row r="30" customFormat="false" ht="15.75" hidden="false" customHeight="false" outlineLevel="0" collapsed="false">
      <c r="A30" s="148" t="n">
        <f aca="false">SUM(A7:A29)</f>
        <v>2000</v>
      </c>
      <c r="B30" s="32"/>
      <c r="C30" s="32"/>
      <c r="D30" s="270" t="n">
        <f aca="false">AT29</f>
        <v>0.048752100538083</v>
      </c>
      <c r="E30" s="37" t="n">
        <f aca="false">AU29</f>
        <v>44420</v>
      </c>
      <c r="F30" s="270" t="n">
        <f aca="false">AV29</f>
        <v>0.0473518710891127</v>
      </c>
      <c r="G30" s="256"/>
      <c r="H30" s="154" t="n">
        <f aca="false">AX29</f>
        <v>8.07328704494265</v>
      </c>
      <c r="I30" s="272" t="n">
        <f aca="false">AZ29</f>
        <v>0.0429002414931855</v>
      </c>
      <c r="J30" s="272" t="n">
        <f aca="false">BA29</f>
        <v>0.0264236873485241</v>
      </c>
      <c r="K30" s="272" t="n">
        <f aca="false">AY29</f>
        <v>0.011507853246484</v>
      </c>
      <c r="L30" s="272" t="n">
        <f aca="false">BB29</f>
        <v>-0.0020116813217582</v>
      </c>
      <c r="M30" s="272" t="n">
        <f aca="false">BC29</f>
        <v>-0.0142810123949307</v>
      </c>
      <c r="N30" s="13"/>
      <c r="O30" s="13"/>
      <c r="P30" s="13"/>
      <c r="Q30" s="13"/>
      <c r="S30" s="262"/>
      <c r="T30" s="232"/>
      <c r="U30" s="261"/>
      <c r="V30" s="261"/>
      <c r="W30" s="267"/>
      <c r="X30" s="267"/>
      <c r="Y30" s="267"/>
      <c r="Z30" s="234"/>
      <c r="AA30" s="263"/>
      <c r="AB30" s="263"/>
      <c r="AC30" s="263"/>
      <c r="AD30" s="234"/>
      <c r="AE30" s="263"/>
      <c r="AF30" s="263"/>
      <c r="AG30" s="263"/>
      <c r="AH30" s="234"/>
      <c r="AI30" s="263"/>
      <c r="AJ30" s="263"/>
      <c r="AK30" s="263"/>
      <c r="AL30" s="234"/>
      <c r="AM30" s="263"/>
      <c r="AN30" s="263"/>
      <c r="AO30" s="263"/>
      <c r="AP30" s="234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6"/>
    </row>
    <row r="31" customFormat="false" ht="15.75" hidden="false" customHeight="false" outlineLevel="0" collapsed="false">
      <c r="A31" s="32"/>
      <c r="B31" s="32"/>
      <c r="C31" s="32"/>
      <c r="D31" s="270"/>
      <c r="E31" s="219"/>
      <c r="F31" s="294"/>
      <c r="G31" s="256"/>
      <c r="H31" s="271"/>
      <c r="I31" s="270"/>
      <c r="J31" s="270"/>
      <c r="K31" s="270"/>
      <c r="L31" s="270"/>
      <c r="M31" s="270"/>
      <c r="N31" s="13"/>
      <c r="O31" s="13"/>
      <c r="P31" s="13"/>
      <c r="Q31" s="13"/>
      <c r="S31" s="231"/>
      <c r="T31" s="232"/>
      <c r="U31" s="261"/>
      <c r="V31" s="261"/>
      <c r="W31" s="267"/>
      <c r="X31" s="267"/>
      <c r="Y31" s="267"/>
      <c r="Z31" s="234"/>
      <c r="AA31" s="263"/>
      <c r="AB31" s="263"/>
      <c r="AC31" s="263"/>
      <c r="AD31" s="234"/>
      <c r="AE31" s="263"/>
      <c r="AF31" s="263"/>
      <c r="AG31" s="263"/>
      <c r="AH31" s="234"/>
      <c r="AI31" s="263"/>
      <c r="AJ31" s="263"/>
      <c r="AK31" s="263"/>
      <c r="AL31" s="234"/>
      <c r="AM31" s="263"/>
      <c r="AN31" s="263"/>
      <c r="AO31" s="263"/>
      <c r="AP31" s="234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6"/>
    </row>
    <row r="32" customFormat="false" ht="15.75" hidden="false" customHeight="false" outlineLevel="0" collapsed="false">
      <c r="I32" s="31"/>
      <c r="J32" s="31"/>
      <c r="K32" s="31"/>
      <c r="M32" s="31"/>
    </row>
    <row r="33" customFormat="false" ht="15.75" hidden="false" customHeight="false" outlineLevel="0" collapsed="false">
      <c r="I33" s="31"/>
      <c r="J33" s="31"/>
      <c r="K33" s="31"/>
      <c r="M33" s="31"/>
    </row>
    <row r="34" customFormat="false" ht="15.75" hidden="false" customHeight="false" outlineLevel="0" collapsed="false">
      <c r="A34" s="31" t="s">
        <v>149</v>
      </c>
      <c r="I34" s="31"/>
      <c r="J34" s="31"/>
      <c r="K34" s="31"/>
      <c r="M34" s="31"/>
    </row>
    <row r="35" customFormat="false" ht="15.75" hidden="false" customHeight="false" outlineLevel="0" collapsed="false">
      <c r="I35" s="31"/>
      <c r="J35" s="31"/>
      <c r="K35" s="31"/>
      <c r="M35" s="31"/>
    </row>
    <row r="36" customFormat="false" ht="15.75" hidden="false" customHeight="false" outlineLevel="0" collapsed="false">
      <c r="I36" s="31"/>
      <c r="J36" s="31"/>
      <c r="K36" s="31"/>
      <c r="M36" s="31"/>
    </row>
    <row r="37" customFormat="false" ht="15.75" hidden="false" customHeight="false" outlineLevel="0" collapsed="false">
      <c r="I37" s="31"/>
      <c r="J37" s="31"/>
      <c r="K37" s="31"/>
      <c r="M37" s="31"/>
    </row>
    <row r="38" customFormat="false" ht="15.75" hidden="false" customHeight="false" outlineLevel="0" collapsed="false">
      <c r="I38" s="31"/>
      <c r="J38" s="31"/>
      <c r="K38" s="31"/>
      <c r="M38" s="31"/>
    </row>
    <row r="39" customFormat="false" ht="15.75" hidden="false" customHeight="false" outlineLevel="0" collapsed="false">
      <c r="I39" s="31"/>
      <c r="J39" s="31"/>
      <c r="K39" s="31"/>
      <c r="M39" s="31"/>
    </row>
    <row r="40" customFormat="false" ht="15.75" hidden="false" customHeight="false" outlineLevel="0" collapsed="false">
      <c r="I40" s="31"/>
      <c r="J40" s="31"/>
      <c r="K40" s="31"/>
      <c r="M40" s="31"/>
    </row>
    <row r="41" customFormat="false" ht="15.75" hidden="false" customHeight="false" outlineLevel="0" collapsed="false">
      <c r="I41" s="31"/>
      <c r="J41" s="31"/>
      <c r="K41" s="31"/>
      <c r="M41" s="31"/>
    </row>
    <row r="42" customFormat="false" ht="15.75" hidden="false" customHeight="false" outlineLevel="0" collapsed="false">
      <c r="I42" s="31"/>
      <c r="J42" s="31"/>
      <c r="K42" s="31"/>
      <c r="M42" s="31"/>
    </row>
    <row r="43" customFormat="false" ht="15.75" hidden="false" customHeight="false" outlineLevel="0" collapsed="false">
      <c r="I43" s="31"/>
      <c r="J43" s="31"/>
      <c r="K43" s="31"/>
      <c r="M43" s="31"/>
    </row>
    <row r="44" customFormat="false" ht="15.75" hidden="false" customHeight="false" outlineLevel="0" collapsed="false">
      <c r="I44" s="31"/>
      <c r="J44" s="31"/>
      <c r="K44" s="31"/>
      <c r="M44" s="31"/>
    </row>
    <row r="45" customFormat="false" ht="15.75" hidden="false" customHeight="false" outlineLevel="0" collapsed="false">
      <c r="I45" s="31"/>
      <c r="J45" s="31"/>
      <c r="K45" s="31"/>
      <c r="M45" s="31"/>
    </row>
    <row r="46" customFormat="false" ht="15.75" hidden="false" customHeight="false" outlineLevel="0" collapsed="false">
      <c r="I46" s="31"/>
      <c r="J46" s="31"/>
      <c r="K46" s="31"/>
      <c r="M46" s="31"/>
    </row>
    <row r="47" customFormat="false" ht="15.75" hidden="false" customHeight="false" outlineLevel="0" collapsed="false">
      <c r="I47" s="31"/>
      <c r="J47" s="31"/>
      <c r="K47" s="31"/>
      <c r="M47" s="31"/>
    </row>
    <row r="48" customFormat="false" ht="15.75" hidden="false" customHeight="false" outlineLevel="0" collapsed="false">
      <c r="I48" s="31"/>
      <c r="J48" s="31"/>
      <c r="K48" s="31"/>
      <c r="M48" s="31"/>
    </row>
    <row r="49" customFormat="false" ht="15.75" hidden="false" customHeight="false" outlineLevel="0" collapsed="false">
      <c r="I49" s="31"/>
      <c r="J49" s="31"/>
      <c r="K49" s="31"/>
      <c r="M49" s="31"/>
    </row>
    <row r="50" customFormat="false" ht="15.75" hidden="false" customHeight="false" outlineLevel="0" collapsed="false">
      <c r="I50" s="31"/>
      <c r="J50" s="31"/>
      <c r="K50" s="31"/>
      <c r="M50" s="31"/>
    </row>
    <row r="51" customFormat="false" ht="15.75" hidden="false" customHeight="false" outlineLevel="0" collapsed="false">
      <c r="I51" s="31"/>
      <c r="J51" s="31"/>
      <c r="K51" s="31"/>
      <c r="M51" s="31"/>
    </row>
    <row r="52" customFormat="false" ht="15.75" hidden="false" customHeight="false" outlineLevel="0" collapsed="false">
      <c r="I52" s="31"/>
      <c r="J52" s="31"/>
      <c r="K52" s="31"/>
      <c r="M52" s="31"/>
    </row>
    <row r="53" customFormat="false" ht="15.75" hidden="false" customHeight="false" outlineLevel="0" collapsed="false">
      <c r="I53" s="31"/>
      <c r="J53" s="31"/>
      <c r="K53" s="31"/>
      <c r="M53" s="31"/>
    </row>
    <row r="54" customFormat="false" ht="15.75" hidden="false" customHeight="false" outlineLevel="0" collapsed="false">
      <c r="I54" s="31"/>
      <c r="J54" s="31"/>
      <c r="K54" s="31"/>
      <c r="M54" s="31"/>
    </row>
    <row r="55" customFormat="false" ht="15.75" hidden="false" customHeight="false" outlineLevel="0" collapsed="false">
      <c r="I55" s="31"/>
      <c r="J55" s="31"/>
      <c r="K55" s="31"/>
      <c r="M55" s="31"/>
    </row>
    <row r="56" customFormat="false" ht="15.75" hidden="false" customHeight="false" outlineLevel="0" collapsed="false">
      <c r="I56" s="31"/>
      <c r="J56" s="31"/>
      <c r="K56" s="31"/>
      <c r="M56" s="31"/>
    </row>
    <row r="57" customFormat="false" ht="15.75" hidden="false" customHeight="false" outlineLevel="0" collapsed="false">
      <c r="I57" s="31"/>
      <c r="J57" s="31"/>
      <c r="K57" s="31"/>
      <c r="M57" s="31"/>
    </row>
    <row r="58" customFormat="false" ht="15.75" hidden="false" customHeight="false" outlineLevel="0" collapsed="false">
      <c r="I58" s="31"/>
      <c r="J58" s="31"/>
      <c r="K58" s="31"/>
      <c r="M58" s="31"/>
    </row>
    <row r="59" customFormat="false" ht="15.75" hidden="false" customHeight="false" outlineLevel="0" collapsed="false">
      <c r="I59" s="31"/>
      <c r="J59" s="31"/>
      <c r="K59" s="31"/>
      <c r="M59" s="31"/>
    </row>
    <row r="60" customFormat="false" ht="15.75" hidden="false" customHeight="false" outlineLevel="0" collapsed="false">
      <c r="I60" s="31"/>
      <c r="J60" s="31"/>
      <c r="K60" s="31"/>
      <c r="M60" s="31"/>
    </row>
    <row r="61" customFormat="false" ht="15.75" hidden="false" customHeight="false" outlineLevel="0" collapsed="false">
      <c r="I61" s="31"/>
      <c r="J61" s="31"/>
      <c r="K61" s="31"/>
      <c r="M61" s="31"/>
    </row>
    <row r="62" customFormat="false" ht="15.75" hidden="false" customHeight="false" outlineLevel="0" collapsed="false">
      <c r="I62" s="31"/>
      <c r="J62" s="31"/>
      <c r="K62" s="31"/>
      <c r="M62" s="31"/>
    </row>
    <row r="63" customFormat="false" ht="15.75" hidden="false" customHeight="false" outlineLevel="0" collapsed="false">
      <c r="I63" s="31"/>
      <c r="J63" s="31"/>
      <c r="K63" s="31"/>
      <c r="M63" s="31"/>
    </row>
    <row r="64" customFormat="false" ht="15.75" hidden="false" customHeight="false" outlineLevel="0" collapsed="false">
      <c r="I64" s="31"/>
      <c r="J64" s="31"/>
      <c r="K64" s="31"/>
      <c r="M64" s="31"/>
    </row>
    <row r="65" customFormat="false" ht="15.75" hidden="false" customHeight="false" outlineLevel="0" collapsed="false">
      <c r="I65" s="31"/>
      <c r="J65" s="31"/>
      <c r="K65" s="31"/>
      <c r="M65" s="31"/>
    </row>
    <row r="66" customFormat="false" ht="15.75" hidden="false" customHeight="false" outlineLevel="0" collapsed="false">
      <c r="I66" s="31"/>
      <c r="J66" s="31"/>
      <c r="K66" s="31"/>
      <c r="M66" s="31"/>
    </row>
    <row r="67" customFormat="false" ht="15.75" hidden="false" customHeight="false" outlineLevel="0" collapsed="false">
      <c r="I67" s="31"/>
      <c r="J67" s="31"/>
      <c r="K67" s="31"/>
      <c r="M67" s="31"/>
    </row>
    <row r="68" customFormat="false" ht="15.75" hidden="false" customHeight="false" outlineLevel="0" collapsed="false">
      <c r="I68" s="31"/>
      <c r="J68" s="31"/>
      <c r="K68" s="31"/>
      <c r="M68" s="31"/>
    </row>
    <row r="69" customFormat="false" ht="15.75" hidden="false" customHeight="false" outlineLevel="0" collapsed="false">
      <c r="I69" s="31"/>
      <c r="J69" s="31"/>
      <c r="K69" s="31"/>
      <c r="M69" s="31"/>
    </row>
    <row r="70" customFormat="false" ht="15.75" hidden="false" customHeight="false" outlineLevel="0" collapsed="false">
      <c r="I70" s="31"/>
      <c r="J70" s="31"/>
      <c r="K70" s="31"/>
      <c r="M70" s="31"/>
    </row>
    <row r="71" customFormat="false" ht="15.75" hidden="false" customHeight="false" outlineLevel="0" collapsed="false">
      <c r="I71" s="31"/>
      <c r="J71" s="31"/>
      <c r="K71" s="31"/>
      <c r="M71" s="31"/>
    </row>
    <row r="72" customFormat="false" ht="15.75" hidden="false" customHeight="false" outlineLevel="0" collapsed="false">
      <c r="I72" s="31"/>
      <c r="J72" s="31"/>
      <c r="K72" s="31"/>
      <c r="M72" s="31"/>
    </row>
    <row r="73" customFormat="false" ht="15.75" hidden="false" customHeight="false" outlineLevel="0" collapsed="false">
      <c r="I73" s="31"/>
      <c r="J73" s="31"/>
      <c r="K73" s="31"/>
      <c r="M73" s="31"/>
    </row>
    <row r="74" customFormat="false" ht="15.75" hidden="false" customHeight="false" outlineLevel="0" collapsed="false">
      <c r="I74" s="31"/>
      <c r="J74" s="31"/>
      <c r="K74" s="31"/>
      <c r="M74" s="31"/>
    </row>
    <row r="75" customFormat="false" ht="15.75" hidden="false" customHeight="false" outlineLevel="0" collapsed="false">
      <c r="I75" s="31"/>
      <c r="J75" s="31"/>
      <c r="K75" s="31"/>
      <c r="M75" s="31"/>
    </row>
    <row r="76" customFormat="false" ht="15.75" hidden="false" customHeight="false" outlineLevel="0" collapsed="false">
      <c r="I76" s="31"/>
      <c r="J76" s="31"/>
      <c r="K76" s="31"/>
      <c r="M76" s="31"/>
    </row>
    <row r="77" customFormat="false" ht="15.75" hidden="false" customHeight="false" outlineLevel="0" collapsed="false">
      <c r="I77" s="31"/>
      <c r="J77" s="31"/>
      <c r="K77" s="31"/>
      <c r="M77" s="31"/>
    </row>
    <row r="78" customFormat="false" ht="15.75" hidden="false" customHeight="false" outlineLevel="0" collapsed="false">
      <c r="I78" s="31"/>
      <c r="J78" s="31"/>
      <c r="K78" s="31"/>
      <c r="M78" s="31"/>
    </row>
    <row r="79" customFormat="false" ht="15.75" hidden="false" customHeight="false" outlineLevel="0" collapsed="false">
      <c r="I79" s="31"/>
      <c r="J79" s="31"/>
      <c r="K79" s="31"/>
      <c r="M79" s="31"/>
    </row>
    <row r="80" customFormat="false" ht="15.75" hidden="false" customHeight="false" outlineLevel="0" collapsed="false">
      <c r="I80" s="31"/>
      <c r="J80" s="31"/>
      <c r="K80" s="31"/>
      <c r="M80" s="31"/>
    </row>
    <row r="81" customFormat="false" ht="15.75" hidden="false" customHeight="false" outlineLevel="0" collapsed="false">
      <c r="I81" s="31"/>
      <c r="J81" s="31"/>
      <c r="K81" s="31"/>
      <c r="M81" s="31"/>
    </row>
    <row r="82" customFormat="false" ht="15.75" hidden="false" customHeight="false" outlineLevel="0" collapsed="false">
      <c r="I82" s="31"/>
      <c r="J82" s="31"/>
      <c r="K82" s="31"/>
      <c r="M82" s="31"/>
    </row>
    <row r="83" customFormat="false" ht="15.75" hidden="false" customHeight="false" outlineLevel="0" collapsed="false">
      <c r="I83" s="31"/>
      <c r="J83" s="31"/>
      <c r="K83" s="31"/>
      <c r="M83" s="31"/>
    </row>
    <row r="84" customFormat="false" ht="15.75" hidden="false" customHeight="false" outlineLevel="0" collapsed="false">
      <c r="I84" s="31"/>
      <c r="J84" s="31"/>
      <c r="K84" s="31"/>
      <c r="M84" s="31"/>
    </row>
    <row r="85" customFormat="false" ht="15.75" hidden="false" customHeight="false" outlineLevel="0" collapsed="false">
      <c r="I85" s="31"/>
      <c r="J85" s="31"/>
      <c r="K85" s="31"/>
      <c r="M85" s="31"/>
    </row>
    <row r="86" customFormat="false" ht="15.75" hidden="false" customHeight="false" outlineLevel="0" collapsed="false">
      <c r="I86" s="31"/>
      <c r="J86" s="31"/>
      <c r="K86" s="31"/>
      <c r="M86" s="31"/>
    </row>
    <row r="87" customFormat="false" ht="15.75" hidden="false" customHeight="false" outlineLevel="0" collapsed="false">
      <c r="I87" s="31"/>
      <c r="J87" s="31"/>
      <c r="K87" s="31"/>
      <c r="M87" s="31"/>
    </row>
    <row r="88" customFormat="false" ht="15.75" hidden="false" customHeight="false" outlineLevel="0" collapsed="false">
      <c r="I88" s="31"/>
      <c r="J88" s="31"/>
      <c r="K88" s="31"/>
      <c r="M88" s="31"/>
    </row>
    <row r="89" customFormat="false" ht="15.75" hidden="false" customHeight="false" outlineLevel="0" collapsed="false">
      <c r="I89" s="31"/>
      <c r="J89" s="31"/>
      <c r="K89" s="31"/>
      <c r="M89" s="31"/>
    </row>
    <row r="90" customFormat="false" ht="15.75" hidden="false" customHeight="false" outlineLevel="0" collapsed="false">
      <c r="I90" s="31"/>
      <c r="J90" s="31"/>
      <c r="K90" s="31"/>
      <c r="M90" s="31"/>
    </row>
    <row r="91" customFormat="false" ht="15.75" hidden="false" customHeight="false" outlineLevel="0" collapsed="false">
      <c r="I91" s="31"/>
      <c r="J91" s="31"/>
      <c r="K91" s="31"/>
      <c r="M91" s="31"/>
    </row>
    <row r="92" customFormat="false" ht="15.75" hidden="false" customHeight="false" outlineLevel="0" collapsed="false">
      <c r="I92" s="31"/>
      <c r="J92" s="31"/>
      <c r="K92" s="31"/>
      <c r="M92" s="31"/>
    </row>
    <row r="93" customFormat="false" ht="15.75" hidden="false" customHeight="false" outlineLevel="0" collapsed="false">
      <c r="I93" s="31"/>
      <c r="J93" s="31"/>
      <c r="K93" s="31"/>
      <c r="M93" s="31"/>
    </row>
    <row r="94" customFormat="false" ht="15.75" hidden="false" customHeight="false" outlineLevel="0" collapsed="false">
      <c r="I94" s="31"/>
      <c r="J94" s="31"/>
      <c r="K94" s="31"/>
      <c r="M94" s="31"/>
    </row>
    <row r="95" customFormat="false" ht="15.75" hidden="false" customHeight="false" outlineLevel="0" collapsed="false">
      <c r="I95" s="31"/>
      <c r="J95" s="31"/>
      <c r="K95" s="31"/>
      <c r="M95" s="31"/>
    </row>
    <row r="96" customFormat="false" ht="15.75" hidden="false" customHeight="false" outlineLevel="0" collapsed="false">
      <c r="I96" s="31"/>
      <c r="J96" s="31"/>
      <c r="K96" s="31"/>
      <c r="M96" s="31"/>
    </row>
    <row r="97" customFormat="false" ht="15.75" hidden="false" customHeight="false" outlineLevel="0" collapsed="false">
      <c r="I97" s="31"/>
      <c r="J97" s="31"/>
      <c r="K97" s="31"/>
      <c r="M97" s="31"/>
    </row>
    <row r="98" customFormat="false" ht="15.75" hidden="false" customHeight="false" outlineLevel="0" collapsed="false">
      <c r="I98" s="31"/>
      <c r="J98" s="31"/>
      <c r="K98" s="31"/>
      <c r="M98" s="31"/>
    </row>
    <row r="99" customFormat="false" ht="15.75" hidden="false" customHeight="false" outlineLevel="0" collapsed="false">
      <c r="I99" s="31"/>
      <c r="J99" s="31"/>
      <c r="K99" s="31"/>
      <c r="M99" s="31"/>
    </row>
    <row r="100" customFormat="false" ht="15.75" hidden="false" customHeight="false" outlineLevel="0" collapsed="false">
      <c r="I100" s="31"/>
      <c r="J100" s="31"/>
      <c r="K100" s="31"/>
      <c r="M100" s="31"/>
    </row>
    <row r="101" customFormat="false" ht="15.75" hidden="false" customHeight="false" outlineLevel="0" collapsed="false">
      <c r="I101" s="31"/>
      <c r="J101" s="31"/>
      <c r="K101" s="31"/>
      <c r="M101" s="31"/>
    </row>
    <row r="102" customFormat="false" ht="15.75" hidden="false" customHeight="false" outlineLevel="0" collapsed="false">
      <c r="I102" s="31"/>
      <c r="J102" s="31"/>
      <c r="K102" s="31"/>
      <c r="M102" s="31"/>
    </row>
    <row r="103" customFormat="false" ht="15.75" hidden="false" customHeight="false" outlineLevel="0" collapsed="false">
      <c r="I103" s="31"/>
      <c r="J103" s="31"/>
      <c r="K103" s="31"/>
      <c r="M103" s="31"/>
    </row>
    <row r="104" customFormat="false" ht="15.75" hidden="false" customHeight="false" outlineLevel="0" collapsed="false">
      <c r="I104" s="31"/>
      <c r="J104" s="31"/>
      <c r="K104" s="31"/>
      <c r="M104" s="31"/>
    </row>
    <row r="105" customFormat="false" ht="15.75" hidden="false" customHeight="false" outlineLevel="0" collapsed="false">
      <c r="I105" s="31"/>
      <c r="J105" s="31"/>
      <c r="K105" s="31"/>
      <c r="M105" s="31"/>
    </row>
    <row r="106" customFormat="false" ht="15.75" hidden="false" customHeight="false" outlineLevel="0" collapsed="false">
      <c r="I106" s="31"/>
      <c r="J106" s="31"/>
      <c r="K106" s="31"/>
      <c r="M106" s="31"/>
    </row>
    <row r="107" customFormat="false" ht="15.75" hidden="false" customHeight="false" outlineLevel="0" collapsed="false">
      <c r="I107" s="31"/>
      <c r="J107" s="31"/>
      <c r="K107" s="31"/>
      <c r="M107" s="31"/>
    </row>
    <row r="108" customFormat="false" ht="15.75" hidden="false" customHeight="false" outlineLevel="0" collapsed="false">
      <c r="I108" s="31"/>
      <c r="J108" s="31"/>
      <c r="K108" s="31"/>
      <c r="M108" s="31"/>
    </row>
    <row r="109" customFormat="false" ht="15.75" hidden="false" customHeight="false" outlineLevel="0" collapsed="false">
      <c r="I109" s="31"/>
      <c r="J109" s="31"/>
      <c r="K109" s="31"/>
      <c r="M109" s="31"/>
    </row>
    <row r="110" customFormat="false" ht="15.75" hidden="false" customHeight="false" outlineLevel="0" collapsed="false">
      <c r="I110" s="31"/>
      <c r="J110" s="31"/>
      <c r="K110" s="31"/>
      <c r="M110" s="31"/>
    </row>
    <row r="111" customFormat="false" ht="15.75" hidden="false" customHeight="false" outlineLevel="0" collapsed="false">
      <c r="I111" s="31"/>
      <c r="J111" s="31"/>
      <c r="K111" s="31"/>
      <c r="M111" s="31"/>
    </row>
    <row r="112" customFormat="false" ht="15.75" hidden="false" customHeight="false" outlineLevel="0" collapsed="false">
      <c r="I112" s="31"/>
      <c r="J112" s="31"/>
      <c r="K112" s="31"/>
      <c r="M112" s="31"/>
    </row>
    <row r="113" customFormat="false" ht="15.75" hidden="false" customHeight="false" outlineLevel="0" collapsed="false">
      <c r="I113" s="31"/>
      <c r="J113" s="31"/>
      <c r="K113" s="31"/>
      <c r="M113" s="31"/>
    </row>
    <row r="114" customFormat="false" ht="15.75" hidden="false" customHeight="false" outlineLevel="0" collapsed="false">
      <c r="I114" s="31"/>
      <c r="J114" s="31"/>
      <c r="K114" s="31"/>
      <c r="M114" s="31"/>
    </row>
    <row r="115" customFormat="false" ht="15.75" hidden="false" customHeight="false" outlineLevel="0" collapsed="false">
      <c r="I115" s="31"/>
      <c r="J115" s="31"/>
      <c r="K115" s="31"/>
      <c r="M115" s="31"/>
    </row>
    <row r="116" customFormat="false" ht="15.75" hidden="false" customHeight="false" outlineLevel="0" collapsed="false">
      <c r="I116" s="31"/>
      <c r="J116" s="31"/>
      <c r="K116" s="31"/>
      <c r="M116" s="31"/>
    </row>
    <row r="117" customFormat="false" ht="15.75" hidden="false" customHeight="false" outlineLevel="0" collapsed="false">
      <c r="I117" s="31"/>
      <c r="J117" s="31"/>
      <c r="K117" s="31"/>
      <c r="M117" s="31"/>
    </row>
    <row r="118" customFormat="false" ht="15.75" hidden="false" customHeight="false" outlineLevel="0" collapsed="false">
      <c r="I118" s="31"/>
      <c r="J118" s="31"/>
      <c r="K118" s="31"/>
      <c r="M118" s="31"/>
    </row>
    <row r="119" customFormat="false" ht="15.75" hidden="false" customHeight="false" outlineLevel="0" collapsed="false">
      <c r="I119" s="31"/>
      <c r="J119" s="31"/>
      <c r="K119" s="31"/>
      <c r="M119" s="31"/>
    </row>
    <row r="120" customFormat="false" ht="15.75" hidden="false" customHeight="false" outlineLevel="0" collapsed="false">
      <c r="I120" s="31"/>
      <c r="J120" s="31"/>
      <c r="K120" s="31"/>
      <c r="M120" s="31"/>
    </row>
    <row r="121" customFormat="false" ht="15.75" hidden="false" customHeight="false" outlineLevel="0" collapsed="false">
      <c r="I121" s="31"/>
      <c r="J121" s="31"/>
      <c r="K121" s="31"/>
      <c r="M121" s="31"/>
    </row>
    <row r="122" customFormat="false" ht="15.75" hidden="false" customHeight="false" outlineLevel="0" collapsed="false">
      <c r="I122" s="31"/>
      <c r="J122" s="31"/>
      <c r="K122" s="31"/>
      <c r="M122" s="31"/>
    </row>
    <row r="123" customFormat="false" ht="15.75" hidden="false" customHeight="false" outlineLevel="0" collapsed="false">
      <c r="I123" s="31"/>
      <c r="J123" s="31"/>
      <c r="K123" s="31"/>
      <c r="M123" s="31"/>
    </row>
    <row r="124" customFormat="false" ht="15.75" hidden="false" customHeight="false" outlineLevel="0" collapsed="false">
      <c r="I124" s="31"/>
      <c r="J124" s="31"/>
      <c r="K124" s="31"/>
      <c r="M124" s="31"/>
    </row>
    <row r="125" customFormat="false" ht="15.75" hidden="false" customHeight="false" outlineLevel="0" collapsed="false">
      <c r="I125" s="31"/>
      <c r="J125" s="31"/>
      <c r="K125" s="31"/>
      <c r="M125" s="31"/>
    </row>
    <row r="126" customFormat="false" ht="15.75" hidden="false" customHeight="false" outlineLevel="0" collapsed="false">
      <c r="I126" s="31"/>
      <c r="J126" s="31"/>
      <c r="K126" s="31"/>
      <c r="M126" s="31"/>
    </row>
    <row r="127" customFormat="false" ht="15.75" hidden="false" customHeight="false" outlineLevel="0" collapsed="false">
      <c r="I127" s="31"/>
      <c r="J127" s="31"/>
      <c r="K127" s="31"/>
      <c r="M127" s="31"/>
    </row>
    <row r="128" customFormat="false" ht="15.75" hidden="false" customHeight="false" outlineLevel="0" collapsed="false">
      <c r="I128" s="31"/>
      <c r="J128" s="31"/>
      <c r="K128" s="31"/>
      <c r="M128" s="31"/>
    </row>
    <row r="129" customFormat="false" ht="15.75" hidden="false" customHeight="false" outlineLevel="0" collapsed="false">
      <c r="I129" s="31"/>
      <c r="J129" s="31"/>
      <c r="K129" s="31"/>
      <c r="M129" s="31"/>
    </row>
    <row r="130" customFormat="false" ht="15.75" hidden="false" customHeight="false" outlineLevel="0" collapsed="false">
      <c r="I130" s="31"/>
      <c r="J130" s="31"/>
      <c r="K130" s="31"/>
      <c r="M130" s="31"/>
    </row>
    <row r="131" customFormat="false" ht="15.75" hidden="false" customHeight="false" outlineLevel="0" collapsed="false">
      <c r="I131" s="31"/>
      <c r="J131" s="31"/>
      <c r="K131" s="31"/>
      <c r="M131" s="31"/>
    </row>
    <row r="132" customFormat="false" ht="15.75" hidden="false" customHeight="false" outlineLevel="0" collapsed="false">
      <c r="I132" s="31"/>
      <c r="J132" s="31"/>
      <c r="K132" s="31"/>
      <c r="M132" s="31"/>
    </row>
    <row r="133" customFormat="false" ht="15.75" hidden="false" customHeight="false" outlineLevel="0" collapsed="false">
      <c r="I133" s="31"/>
      <c r="J133" s="31"/>
      <c r="K133" s="31"/>
      <c r="M133" s="31"/>
    </row>
    <row r="134" customFormat="false" ht="15.75" hidden="false" customHeight="false" outlineLevel="0" collapsed="false">
      <c r="I134" s="31"/>
      <c r="J134" s="31"/>
      <c r="K134" s="31"/>
      <c r="M134" s="31"/>
    </row>
    <row r="135" customFormat="false" ht="15.75" hidden="false" customHeight="false" outlineLevel="0" collapsed="false">
      <c r="I135" s="31"/>
      <c r="J135" s="31"/>
      <c r="K135" s="31"/>
      <c r="M135" s="31"/>
    </row>
    <row r="136" customFormat="false" ht="15.75" hidden="false" customHeight="false" outlineLevel="0" collapsed="false">
      <c r="I136" s="31"/>
      <c r="J136" s="31"/>
      <c r="K136" s="31"/>
      <c r="M136" s="31"/>
    </row>
    <row r="137" customFormat="false" ht="15.75" hidden="false" customHeight="false" outlineLevel="0" collapsed="false">
      <c r="I137" s="31"/>
      <c r="J137" s="31"/>
      <c r="K137" s="31"/>
      <c r="M137" s="31"/>
    </row>
    <row r="138" customFormat="false" ht="15.75" hidden="false" customHeight="false" outlineLevel="0" collapsed="false">
      <c r="I138" s="31"/>
      <c r="J138" s="31"/>
      <c r="K138" s="31"/>
      <c r="M138" s="31"/>
    </row>
    <row r="139" customFormat="false" ht="15.75" hidden="false" customHeight="false" outlineLevel="0" collapsed="false">
      <c r="I139" s="31"/>
      <c r="J139" s="31"/>
      <c r="K139" s="31"/>
      <c r="M139" s="31"/>
    </row>
    <row r="140" customFormat="false" ht="15.75" hidden="false" customHeight="false" outlineLevel="0" collapsed="false">
      <c r="I140" s="31"/>
      <c r="J140" s="31"/>
      <c r="K140" s="31"/>
      <c r="M140" s="31"/>
    </row>
    <row r="141" customFormat="false" ht="15.75" hidden="false" customHeight="false" outlineLevel="0" collapsed="false">
      <c r="I141" s="31"/>
      <c r="J141" s="31"/>
      <c r="K141" s="31"/>
      <c r="M141" s="31"/>
    </row>
    <row r="142" customFormat="false" ht="15.75" hidden="false" customHeight="false" outlineLevel="0" collapsed="false">
      <c r="I142" s="31"/>
      <c r="J142" s="31"/>
      <c r="K142" s="31"/>
      <c r="M142" s="31"/>
    </row>
    <row r="143" customFormat="false" ht="15.75" hidden="false" customHeight="false" outlineLevel="0" collapsed="false">
      <c r="I143" s="31"/>
      <c r="J143" s="31"/>
      <c r="K143" s="31"/>
      <c r="M143" s="31"/>
    </row>
    <row r="144" customFormat="false" ht="15.75" hidden="false" customHeight="false" outlineLevel="0" collapsed="false">
      <c r="I144" s="31"/>
      <c r="J144" s="31"/>
      <c r="K144" s="31"/>
      <c r="M144" s="31"/>
    </row>
    <row r="145" customFormat="false" ht="15.75" hidden="false" customHeight="false" outlineLevel="0" collapsed="false">
      <c r="I145" s="31"/>
      <c r="J145" s="31"/>
      <c r="K145" s="31"/>
      <c r="M145" s="31"/>
    </row>
    <row r="146" customFormat="false" ht="15.75" hidden="false" customHeight="false" outlineLevel="0" collapsed="false">
      <c r="I146" s="31"/>
      <c r="J146" s="31"/>
      <c r="K146" s="31"/>
      <c r="M146" s="31"/>
    </row>
    <row r="147" customFormat="false" ht="15.75" hidden="false" customHeight="false" outlineLevel="0" collapsed="false">
      <c r="I147" s="31"/>
      <c r="J147" s="31"/>
      <c r="K147" s="31"/>
      <c r="M147" s="31"/>
    </row>
    <row r="148" customFormat="false" ht="15.75" hidden="false" customHeight="false" outlineLevel="0" collapsed="false">
      <c r="I148" s="31"/>
      <c r="J148" s="31"/>
      <c r="K148" s="31"/>
      <c r="M148" s="31"/>
    </row>
    <row r="149" customFormat="false" ht="15.75" hidden="false" customHeight="false" outlineLevel="0" collapsed="false">
      <c r="I149" s="31"/>
      <c r="J149" s="31"/>
      <c r="K149" s="31"/>
      <c r="M149" s="31"/>
    </row>
    <row r="150" customFormat="false" ht="15.75" hidden="false" customHeight="false" outlineLevel="0" collapsed="false">
      <c r="I150" s="31"/>
      <c r="J150" s="31"/>
      <c r="K150" s="31"/>
      <c r="M150" s="31"/>
    </row>
    <row r="151" customFormat="false" ht="15.75" hidden="false" customHeight="false" outlineLevel="0" collapsed="false">
      <c r="I151" s="31"/>
      <c r="J151" s="31"/>
      <c r="K151" s="31"/>
      <c r="M151" s="31"/>
    </row>
    <row r="152" customFormat="false" ht="15.75" hidden="false" customHeight="false" outlineLevel="0" collapsed="false">
      <c r="I152" s="31"/>
      <c r="J152" s="31"/>
      <c r="K152" s="31"/>
      <c r="M152" s="31"/>
    </row>
    <row r="153" customFormat="false" ht="15.75" hidden="false" customHeight="false" outlineLevel="0" collapsed="false">
      <c r="I153" s="31"/>
      <c r="J153" s="31"/>
      <c r="K153" s="31"/>
      <c r="M153" s="31"/>
    </row>
    <row r="154" customFormat="false" ht="15.75" hidden="false" customHeight="false" outlineLevel="0" collapsed="false">
      <c r="I154" s="31"/>
      <c r="J154" s="31"/>
      <c r="K154" s="31"/>
      <c r="M154" s="31"/>
    </row>
    <row r="155" customFormat="false" ht="15.75" hidden="false" customHeight="false" outlineLevel="0" collapsed="false">
      <c r="I155" s="31"/>
      <c r="J155" s="31"/>
      <c r="K155" s="31"/>
      <c r="M155" s="31"/>
    </row>
    <row r="156" customFormat="false" ht="15.75" hidden="false" customHeight="false" outlineLevel="0" collapsed="false">
      <c r="I156" s="31"/>
      <c r="J156" s="31"/>
      <c r="K156" s="31"/>
      <c r="M156" s="31"/>
    </row>
    <row r="157" customFormat="false" ht="15.75" hidden="false" customHeight="false" outlineLevel="0" collapsed="false">
      <c r="I157" s="31"/>
      <c r="J157" s="31"/>
      <c r="K157" s="31"/>
      <c r="M157" s="31"/>
    </row>
    <row r="158" customFormat="false" ht="15.75" hidden="false" customHeight="false" outlineLevel="0" collapsed="false">
      <c r="I158" s="31"/>
      <c r="J158" s="31"/>
      <c r="K158" s="31"/>
      <c r="M158" s="31"/>
    </row>
    <row r="159" customFormat="false" ht="15.75" hidden="false" customHeight="false" outlineLevel="0" collapsed="false">
      <c r="I159" s="31"/>
      <c r="J159" s="31"/>
      <c r="K159" s="31"/>
      <c r="M159" s="31"/>
    </row>
    <row r="160" customFormat="false" ht="15.75" hidden="false" customHeight="false" outlineLevel="0" collapsed="false">
      <c r="I160" s="31"/>
      <c r="J160" s="31"/>
      <c r="K160" s="31"/>
      <c r="M160" s="31"/>
    </row>
    <row r="161" customFormat="false" ht="15.75" hidden="false" customHeight="false" outlineLevel="0" collapsed="false">
      <c r="I161" s="31"/>
      <c r="J161" s="31"/>
      <c r="K161" s="31"/>
      <c r="M161" s="31"/>
    </row>
    <row r="162" customFormat="false" ht="15.75" hidden="false" customHeight="false" outlineLevel="0" collapsed="false">
      <c r="I162" s="31"/>
      <c r="J162" s="31"/>
      <c r="K162" s="31"/>
      <c r="M162" s="31"/>
    </row>
    <row r="163" customFormat="false" ht="15.75" hidden="false" customHeight="false" outlineLevel="0" collapsed="false">
      <c r="I163" s="31"/>
      <c r="J163" s="31"/>
      <c r="K163" s="31"/>
      <c r="M163" s="31"/>
    </row>
    <row r="164" customFormat="false" ht="15.75" hidden="false" customHeight="false" outlineLevel="0" collapsed="false">
      <c r="I164" s="31"/>
      <c r="J164" s="31"/>
      <c r="K164" s="31"/>
      <c r="M164" s="31"/>
    </row>
    <row r="165" customFormat="false" ht="15.75" hidden="false" customHeight="false" outlineLevel="0" collapsed="false">
      <c r="I165" s="31"/>
      <c r="J165" s="31"/>
      <c r="K165" s="31"/>
      <c r="M165" s="31"/>
    </row>
    <row r="166" customFormat="false" ht="15.75" hidden="false" customHeight="false" outlineLevel="0" collapsed="false">
      <c r="I166" s="31"/>
      <c r="J166" s="31"/>
      <c r="K166" s="31"/>
      <c r="M166" s="31"/>
    </row>
    <row r="167" customFormat="false" ht="15.75" hidden="false" customHeight="false" outlineLevel="0" collapsed="false">
      <c r="I167" s="31"/>
      <c r="J167" s="31"/>
      <c r="K167" s="31"/>
      <c r="M167" s="31"/>
    </row>
    <row r="168" customFormat="false" ht="15.75" hidden="false" customHeight="false" outlineLevel="0" collapsed="false">
      <c r="I168" s="31"/>
      <c r="J168" s="31"/>
      <c r="K168" s="31"/>
      <c r="M168" s="31"/>
    </row>
    <row r="169" customFormat="false" ht="15.75" hidden="false" customHeight="false" outlineLevel="0" collapsed="false">
      <c r="I169" s="31"/>
      <c r="J169" s="31"/>
      <c r="K169" s="31"/>
      <c r="M169" s="31"/>
    </row>
    <row r="170" customFormat="false" ht="15.75" hidden="false" customHeight="false" outlineLevel="0" collapsed="false">
      <c r="I170" s="31"/>
      <c r="J170" s="31"/>
      <c r="K170" s="31"/>
      <c r="M170" s="31"/>
    </row>
    <row r="171" customFormat="false" ht="15.75" hidden="false" customHeight="false" outlineLevel="0" collapsed="false">
      <c r="I171" s="31"/>
      <c r="J171" s="31"/>
      <c r="K171" s="31"/>
      <c r="M171" s="31"/>
    </row>
    <row r="172" customFormat="false" ht="15.75" hidden="false" customHeight="false" outlineLevel="0" collapsed="false">
      <c r="I172" s="31"/>
      <c r="J172" s="31"/>
      <c r="K172" s="31"/>
      <c r="M172" s="31"/>
    </row>
    <row r="173" customFormat="false" ht="15.75" hidden="false" customHeight="false" outlineLevel="0" collapsed="false">
      <c r="I173" s="31"/>
      <c r="J173" s="31"/>
      <c r="K173" s="31"/>
      <c r="M173" s="31"/>
    </row>
    <row r="174" customFormat="false" ht="15.75" hidden="false" customHeight="false" outlineLevel="0" collapsed="false">
      <c r="I174" s="31"/>
      <c r="J174" s="31"/>
      <c r="K174" s="31"/>
      <c r="M174" s="31"/>
    </row>
    <row r="175" customFormat="false" ht="15.75" hidden="false" customHeight="false" outlineLevel="0" collapsed="false">
      <c r="I175" s="31"/>
      <c r="J175" s="31"/>
      <c r="K175" s="31"/>
      <c r="M175" s="31"/>
    </row>
    <row r="176" customFormat="false" ht="15.75" hidden="false" customHeight="false" outlineLevel="0" collapsed="false">
      <c r="I176" s="31"/>
      <c r="J176" s="31"/>
      <c r="K176" s="31"/>
      <c r="M176" s="31"/>
    </row>
    <row r="177" customFormat="false" ht="15.75" hidden="false" customHeight="false" outlineLevel="0" collapsed="false">
      <c r="I177" s="31"/>
      <c r="J177" s="31"/>
      <c r="K177" s="31"/>
      <c r="M177" s="31"/>
    </row>
    <row r="178" customFormat="false" ht="15.75" hidden="false" customHeight="false" outlineLevel="0" collapsed="false">
      <c r="I178" s="31"/>
      <c r="J178" s="31"/>
      <c r="K178" s="31"/>
      <c r="M178" s="31"/>
    </row>
    <row r="179" customFormat="false" ht="15.75" hidden="false" customHeight="false" outlineLevel="0" collapsed="false">
      <c r="I179" s="31"/>
      <c r="J179" s="31"/>
      <c r="K179" s="31"/>
      <c r="M179" s="31"/>
    </row>
    <row r="180" customFormat="false" ht="15.75" hidden="false" customHeight="false" outlineLevel="0" collapsed="false">
      <c r="I180" s="31"/>
      <c r="J180" s="31"/>
      <c r="K180" s="31"/>
      <c r="M180" s="31"/>
    </row>
    <row r="181" customFormat="false" ht="15.75" hidden="false" customHeight="false" outlineLevel="0" collapsed="false">
      <c r="I181" s="31"/>
      <c r="J181" s="31"/>
      <c r="K181" s="31"/>
      <c r="M181" s="31"/>
    </row>
    <row r="182" customFormat="false" ht="15.75" hidden="false" customHeight="false" outlineLevel="0" collapsed="false">
      <c r="I182" s="31"/>
      <c r="J182" s="31"/>
      <c r="K182" s="31"/>
      <c r="M182" s="31"/>
    </row>
    <row r="183" customFormat="false" ht="15.75" hidden="false" customHeight="false" outlineLevel="0" collapsed="false">
      <c r="I183" s="31"/>
      <c r="J183" s="31"/>
      <c r="K183" s="31"/>
      <c r="M183" s="31"/>
    </row>
    <row r="184" customFormat="false" ht="15.75" hidden="false" customHeight="false" outlineLevel="0" collapsed="false">
      <c r="I184" s="31"/>
      <c r="J184" s="31"/>
      <c r="K184" s="31"/>
      <c r="M184" s="31"/>
    </row>
    <row r="185" customFormat="false" ht="15.75" hidden="false" customHeight="false" outlineLevel="0" collapsed="false">
      <c r="I185" s="31"/>
      <c r="J185" s="31"/>
      <c r="K185" s="31"/>
      <c r="M185" s="31"/>
    </row>
    <row r="186" customFormat="false" ht="15.75" hidden="false" customHeight="false" outlineLevel="0" collapsed="false">
      <c r="I186" s="31"/>
      <c r="J186" s="31"/>
      <c r="K186" s="31"/>
      <c r="M186" s="31"/>
    </row>
    <row r="187" customFormat="false" ht="15.75" hidden="false" customHeight="false" outlineLevel="0" collapsed="false">
      <c r="I187" s="31"/>
      <c r="J187" s="31"/>
      <c r="K187" s="31"/>
      <c r="M187" s="31"/>
    </row>
    <row r="188" customFormat="false" ht="15.75" hidden="false" customHeight="false" outlineLevel="0" collapsed="false">
      <c r="I188" s="31"/>
      <c r="J188" s="31"/>
      <c r="K188" s="31"/>
      <c r="M188" s="31"/>
    </row>
    <row r="189" customFormat="false" ht="15.75" hidden="false" customHeight="false" outlineLevel="0" collapsed="false">
      <c r="I189" s="31"/>
      <c r="J189" s="31"/>
      <c r="K189" s="31"/>
      <c r="M189" s="31"/>
    </row>
    <row r="190" customFormat="false" ht="15.75" hidden="false" customHeight="false" outlineLevel="0" collapsed="false">
      <c r="I190" s="31"/>
      <c r="J190" s="31"/>
      <c r="K190" s="31"/>
      <c r="M190" s="31"/>
    </row>
    <row r="191" customFormat="false" ht="15.75" hidden="false" customHeight="false" outlineLevel="0" collapsed="false">
      <c r="I191" s="31"/>
      <c r="J191" s="31"/>
      <c r="K191" s="31"/>
      <c r="M191" s="31"/>
    </row>
    <row r="192" customFormat="false" ht="15.75" hidden="false" customHeight="false" outlineLevel="0" collapsed="false">
      <c r="I192" s="31"/>
      <c r="J192" s="31"/>
      <c r="K192" s="31"/>
      <c r="M192" s="31"/>
    </row>
    <row r="193" customFormat="false" ht="15.75" hidden="false" customHeight="false" outlineLevel="0" collapsed="false">
      <c r="I193" s="31"/>
      <c r="J193" s="31"/>
      <c r="K193" s="31"/>
      <c r="M193" s="31"/>
    </row>
    <row r="194" customFormat="false" ht="15.75" hidden="false" customHeight="false" outlineLevel="0" collapsed="false">
      <c r="I194" s="31"/>
      <c r="J194" s="31"/>
      <c r="K194" s="31"/>
      <c r="M194" s="31"/>
    </row>
    <row r="195" customFormat="false" ht="15.75" hidden="false" customHeight="false" outlineLevel="0" collapsed="false">
      <c r="I195" s="31"/>
      <c r="J195" s="31"/>
      <c r="K195" s="31"/>
      <c r="M195" s="31"/>
    </row>
    <row r="196" customFormat="false" ht="15.75" hidden="false" customHeight="false" outlineLevel="0" collapsed="false">
      <c r="I196" s="31"/>
      <c r="J196" s="31"/>
      <c r="K196" s="31"/>
      <c r="M196" s="31"/>
    </row>
    <row r="197" customFormat="false" ht="15.75" hidden="false" customHeight="false" outlineLevel="0" collapsed="false">
      <c r="I197" s="31"/>
      <c r="J197" s="31"/>
      <c r="K197" s="31"/>
      <c r="M197" s="31"/>
    </row>
    <row r="198" customFormat="false" ht="15.75" hidden="false" customHeight="false" outlineLevel="0" collapsed="false">
      <c r="I198" s="31"/>
      <c r="J198" s="31"/>
      <c r="K198" s="31"/>
      <c r="M198" s="31"/>
    </row>
    <row r="199" customFormat="false" ht="15.75" hidden="false" customHeight="false" outlineLevel="0" collapsed="false">
      <c r="I199" s="31"/>
      <c r="J199" s="31"/>
      <c r="K199" s="31"/>
      <c r="M199" s="31"/>
    </row>
    <row r="200" customFormat="false" ht="15.75" hidden="false" customHeight="false" outlineLevel="0" collapsed="false">
      <c r="I200" s="31"/>
      <c r="J200" s="31"/>
      <c r="K200" s="31"/>
      <c r="M200" s="31"/>
    </row>
    <row r="201" customFormat="false" ht="15.75" hidden="false" customHeight="false" outlineLevel="0" collapsed="false">
      <c r="I201" s="31"/>
      <c r="J201" s="31"/>
      <c r="K201" s="31"/>
      <c r="M201" s="31"/>
    </row>
    <row r="202" customFormat="false" ht="15.75" hidden="false" customHeight="false" outlineLevel="0" collapsed="false">
      <c r="I202" s="31"/>
      <c r="J202" s="31"/>
      <c r="K202" s="31"/>
      <c r="M202" s="31"/>
    </row>
    <row r="203" customFormat="false" ht="15.75" hidden="false" customHeight="false" outlineLevel="0" collapsed="false">
      <c r="I203" s="31"/>
      <c r="J203" s="31"/>
      <c r="K203" s="31"/>
      <c r="M203" s="31"/>
    </row>
    <row r="204" customFormat="false" ht="15.75" hidden="false" customHeight="false" outlineLevel="0" collapsed="false">
      <c r="I204" s="31"/>
      <c r="J204" s="31"/>
      <c r="K204" s="31"/>
      <c r="M204" s="31"/>
    </row>
    <row r="205" customFormat="false" ht="15.75" hidden="false" customHeight="false" outlineLevel="0" collapsed="false">
      <c r="I205" s="31"/>
      <c r="J205" s="31"/>
      <c r="K205" s="31"/>
      <c r="M205" s="31"/>
    </row>
    <row r="206" customFormat="false" ht="15.75" hidden="false" customHeight="false" outlineLevel="0" collapsed="false">
      <c r="I206" s="31"/>
      <c r="J206" s="31"/>
      <c r="K206" s="31"/>
      <c r="M206" s="31"/>
    </row>
    <row r="207" customFormat="false" ht="15.75" hidden="false" customHeight="false" outlineLevel="0" collapsed="false">
      <c r="I207" s="31"/>
      <c r="J207" s="31"/>
      <c r="K207" s="31"/>
      <c r="M207" s="31"/>
    </row>
    <row r="208" customFormat="false" ht="15.75" hidden="false" customHeight="false" outlineLevel="0" collapsed="false">
      <c r="I208" s="31"/>
      <c r="J208" s="31"/>
      <c r="K208" s="31"/>
      <c r="M208" s="31"/>
    </row>
    <row r="209" customFormat="false" ht="15.75" hidden="false" customHeight="false" outlineLevel="0" collapsed="false">
      <c r="I209" s="31"/>
      <c r="J209" s="31"/>
      <c r="K209" s="31"/>
      <c r="M209" s="31"/>
    </row>
    <row r="210" customFormat="false" ht="15.75" hidden="false" customHeight="false" outlineLevel="0" collapsed="false">
      <c r="I210" s="31"/>
      <c r="J210" s="31"/>
      <c r="K210" s="31"/>
      <c r="M210" s="31"/>
    </row>
    <row r="211" customFormat="false" ht="15.75" hidden="false" customHeight="false" outlineLevel="0" collapsed="false">
      <c r="I211" s="31"/>
      <c r="J211" s="31"/>
      <c r="K211" s="31"/>
      <c r="M211" s="31"/>
    </row>
    <row r="212" customFormat="false" ht="15.75" hidden="false" customHeight="false" outlineLevel="0" collapsed="false">
      <c r="I212" s="31"/>
      <c r="J212" s="31"/>
      <c r="K212" s="31"/>
      <c r="M212" s="31"/>
    </row>
    <row r="213" customFormat="false" ht="15.75" hidden="false" customHeight="false" outlineLevel="0" collapsed="false">
      <c r="I213" s="31"/>
      <c r="J213" s="31"/>
      <c r="K213" s="31"/>
      <c r="M213" s="31"/>
    </row>
    <row r="214" customFormat="false" ht="15.75" hidden="false" customHeight="false" outlineLevel="0" collapsed="false">
      <c r="I214" s="31"/>
      <c r="J214" s="31"/>
      <c r="K214" s="31"/>
      <c r="M214" s="31"/>
    </row>
    <row r="215" customFormat="false" ht="15.75" hidden="false" customHeight="false" outlineLevel="0" collapsed="false">
      <c r="I215" s="31"/>
      <c r="J215" s="31"/>
      <c r="K215" s="31"/>
      <c r="M215" s="31"/>
    </row>
    <row r="216" customFormat="false" ht="15.75" hidden="false" customHeight="false" outlineLevel="0" collapsed="false">
      <c r="I216" s="31"/>
      <c r="J216" s="31"/>
      <c r="K216" s="31"/>
      <c r="M216" s="31"/>
    </row>
    <row r="217" customFormat="false" ht="15.75" hidden="false" customHeight="false" outlineLevel="0" collapsed="false">
      <c r="I217" s="31"/>
      <c r="J217" s="31"/>
      <c r="K217" s="31"/>
      <c r="M217" s="31"/>
    </row>
    <row r="218" customFormat="false" ht="15.75" hidden="false" customHeight="false" outlineLevel="0" collapsed="false">
      <c r="I218" s="31"/>
      <c r="J218" s="31"/>
      <c r="K218" s="31"/>
      <c r="M218" s="31"/>
    </row>
    <row r="219" customFormat="false" ht="15.75" hidden="false" customHeight="false" outlineLevel="0" collapsed="false">
      <c r="I219" s="31"/>
      <c r="J219" s="31"/>
      <c r="K219" s="31"/>
      <c r="M219" s="31"/>
    </row>
    <row r="220" customFormat="false" ht="15.75" hidden="false" customHeight="false" outlineLevel="0" collapsed="false">
      <c r="I220" s="31"/>
      <c r="J220" s="31"/>
      <c r="K220" s="31"/>
      <c r="M220" s="31"/>
    </row>
    <row r="221" customFormat="false" ht="15.75" hidden="false" customHeight="false" outlineLevel="0" collapsed="false">
      <c r="I221" s="31"/>
      <c r="J221" s="31"/>
      <c r="K221" s="31"/>
      <c r="M221" s="31"/>
    </row>
    <row r="222" customFormat="false" ht="15.75" hidden="false" customHeight="false" outlineLevel="0" collapsed="false">
      <c r="I222" s="31"/>
      <c r="J222" s="31"/>
      <c r="K222" s="31"/>
      <c r="M222" s="31"/>
    </row>
    <row r="223" customFormat="false" ht="15.75" hidden="false" customHeight="false" outlineLevel="0" collapsed="false">
      <c r="I223" s="31"/>
      <c r="J223" s="31"/>
      <c r="K223" s="31"/>
      <c r="M223" s="31"/>
    </row>
    <row r="224" customFormat="false" ht="15.75" hidden="false" customHeight="false" outlineLevel="0" collapsed="false">
      <c r="I224" s="31"/>
      <c r="J224" s="31"/>
      <c r="K224" s="31"/>
      <c r="M224" s="31"/>
    </row>
    <row r="225" customFormat="false" ht="15.75" hidden="false" customHeight="false" outlineLevel="0" collapsed="false">
      <c r="I225" s="31"/>
      <c r="J225" s="31"/>
      <c r="K225" s="31"/>
      <c r="M225" s="31"/>
    </row>
    <row r="226" customFormat="false" ht="15.75" hidden="false" customHeight="false" outlineLevel="0" collapsed="false">
      <c r="I226" s="31"/>
      <c r="J226" s="31"/>
      <c r="K226" s="31"/>
      <c r="M226" s="31"/>
    </row>
    <row r="227" customFormat="false" ht="15.75" hidden="false" customHeight="false" outlineLevel="0" collapsed="false">
      <c r="I227" s="31"/>
      <c r="J227" s="31"/>
      <c r="K227" s="31"/>
      <c r="M227" s="31"/>
    </row>
    <row r="228" customFormat="false" ht="15.75" hidden="false" customHeight="false" outlineLevel="0" collapsed="false">
      <c r="I228" s="31"/>
      <c r="J228" s="31"/>
      <c r="K228" s="31"/>
      <c r="M228" s="31"/>
    </row>
    <row r="229" customFormat="false" ht="15.75" hidden="false" customHeight="false" outlineLevel="0" collapsed="false">
      <c r="I229" s="31"/>
      <c r="J229" s="31"/>
      <c r="K229" s="31"/>
      <c r="M229" s="31"/>
    </row>
    <row r="230" customFormat="false" ht="15.75" hidden="false" customHeight="false" outlineLevel="0" collapsed="false">
      <c r="I230" s="31"/>
      <c r="J230" s="31"/>
      <c r="K230" s="31"/>
      <c r="M230" s="31"/>
    </row>
    <row r="231" customFormat="false" ht="15.75" hidden="false" customHeight="false" outlineLevel="0" collapsed="false">
      <c r="I231" s="31"/>
      <c r="J231" s="31"/>
      <c r="K231" s="31"/>
      <c r="M231" s="31"/>
    </row>
    <row r="232" customFormat="false" ht="15.75" hidden="false" customHeight="false" outlineLevel="0" collapsed="false">
      <c r="I232" s="31"/>
      <c r="J232" s="31"/>
      <c r="K232" s="31"/>
      <c r="M232" s="31"/>
    </row>
    <row r="233" customFormat="false" ht="15.75" hidden="false" customHeight="false" outlineLevel="0" collapsed="false">
      <c r="I233" s="31"/>
      <c r="J233" s="31"/>
      <c r="K233" s="31"/>
      <c r="M233" s="31"/>
    </row>
    <row r="234" customFormat="false" ht="15.75" hidden="false" customHeight="false" outlineLevel="0" collapsed="false">
      <c r="I234" s="31"/>
      <c r="J234" s="31"/>
      <c r="K234" s="31"/>
      <c r="M234" s="31"/>
    </row>
    <row r="235" customFormat="false" ht="15.75" hidden="false" customHeight="false" outlineLevel="0" collapsed="false">
      <c r="I235" s="31"/>
      <c r="J235" s="31"/>
      <c r="K235" s="31"/>
      <c r="M235" s="31"/>
    </row>
    <row r="236" customFormat="false" ht="15.75" hidden="false" customHeight="false" outlineLevel="0" collapsed="false">
      <c r="I236" s="31"/>
      <c r="J236" s="31"/>
      <c r="K236" s="31"/>
      <c r="M236" s="31"/>
    </row>
    <row r="237" customFormat="false" ht="15.75" hidden="false" customHeight="false" outlineLevel="0" collapsed="false">
      <c r="I237" s="31"/>
      <c r="J237" s="31"/>
      <c r="K237" s="31"/>
      <c r="M237" s="31"/>
    </row>
    <row r="238" customFormat="false" ht="15.75" hidden="false" customHeight="false" outlineLevel="0" collapsed="false">
      <c r="I238" s="31"/>
      <c r="J238" s="31"/>
      <c r="K238" s="31"/>
      <c r="M238" s="31"/>
    </row>
    <row r="239" customFormat="false" ht="15.75" hidden="false" customHeight="false" outlineLevel="0" collapsed="false">
      <c r="I239" s="31"/>
      <c r="J239" s="31"/>
      <c r="K239" s="31"/>
      <c r="M239" s="31"/>
    </row>
    <row r="240" customFormat="false" ht="15.75" hidden="false" customHeight="false" outlineLevel="0" collapsed="false">
      <c r="I240" s="31"/>
      <c r="J240" s="31"/>
      <c r="K240" s="31"/>
      <c r="M240" s="31"/>
    </row>
    <row r="241" customFormat="false" ht="15.75" hidden="false" customHeight="false" outlineLevel="0" collapsed="false">
      <c r="I241" s="31"/>
      <c r="J241" s="31"/>
      <c r="K241" s="31"/>
      <c r="M241" s="31"/>
    </row>
    <row r="242" customFormat="false" ht="15.75" hidden="false" customHeight="false" outlineLevel="0" collapsed="false">
      <c r="I242" s="31"/>
      <c r="J242" s="31"/>
      <c r="K242" s="31"/>
      <c r="M242" s="31"/>
    </row>
    <row r="243" customFormat="false" ht="15.75" hidden="false" customHeight="false" outlineLevel="0" collapsed="false">
      <c r="I243" s="31"/>
      <c r="J243" s="31"/>
      <c r="K243" s="31"/>
      <c r="M243" s="31"/>
    </row>
    <row r="244" customFormat="false" ht="15.75" hidden="false" customHeight="false" outlineLevel="0" collapsed="false">
      <c r="I244" s="31"/>
      <c r="J244" s="31"/>
      <c r="K244" s="31"/>
      <c r="M244" s="31"/>
    </row>
    <row r="245" customFormat="false" ht="15.75" hidden="false" customHeight="false" outlineLevel="0" collapsed="false">
      <c r="I245" s="31"/>
      <c r="J245" s="31"/>
      <c r="K245" s="31"/>
      <c r="M245" s="31"/>
    </row>
    <row r="246" customFormat="false" ht="15.75" hidden="false" customHeight="false" outlineLevel="0" collapsed="false">
      <c r="I246" s="31"/>
      <c r="J246" s="31"/>
      <c r="K246" s="31"/>
      <c r="M246" s="31"/>
    </row>
    <row r="247" customFormat="false" ht="15.75" hidden="false" customHeight="false" outlineLevel="0" collapsed="false">
      <c r="I247" s="31"/>
      <c r="J247" s="31"/>
      <c r="K247" s="31"/>
      <c r="M247" s="31"/>
    </row>
    <row r="248" customFormat="false" ht="15.75" hidden="false" customHeight="false" outlineLevel="0" collapsed="false">
      <c r="I248" s="31"/>
      <c r="J248" s="31"/>
      <c r="K248" s="31"/>
      <c r="M248" s="31"/>
    </row>
    <row r="249" customFormat="false" ht="15.75" hidden="false" customHeight="false" outlineLevel="0" collapsed="false">
      <c r="I249" s="31"/>
      <c r="J249" s="31"/>
      <c r="K249" s="31"/>
      <c r="M249" s="31"/>
    </row>
    <row r="250" customFormat="false" ht="15.75" hidden="false" customHeight="false" outlineLevel="0" collapsed="false">
      <c r="I250" s="31"/>
      <c r="J250" s="31"/>
      <c r="K250" s="31"/>
      <c r="M250" s="31"/>
    </row>
    <row r="251" customFormat="false" ht="15.75" hidden="false" customHeight="false" outlineLevel="0" collapsed="false">
      <c r="I251" s="31"/>
      <c r="J251" s="31"/>
      <c r="K251" s="31"/>
      <c r="M251" s="31"/>
    </row>
    <row r="252" customFormat="false" ht="15.75" hidden="false" customHeight="false" outlineLevel="0" collapsed="false">
      <c r="I252" s="31"/>
      <c r="J252" s="31"/>
      <c r="K252" s="31"/>
      <c r="M252" s="31"/>
    </row>
    <row r="253" customFormat="false" ht="15.75" hidden="false" customHeight="false" outlineLevel="0" collapsed="false">
      <c r="I253" s="31"/>
      <c r="J253" s="31"/>
      <c r="K253" s="31"/>
      <c r="M253" s="31"/>
    </row>
    <row r="254" customFormat="false" ht="15.75" hidden="false" customHeight="false" outlineLevel="0" collapsed="false">
      <c r="I254" s="31"/>
      <c r="J254" s="31"/>
      <c r="K254" s="31"/>
      <c r="M254" s="31"/>
    </row>
    <row r="255" customFormat="false" ht="15.75" hidden="false" customHeight="false" outlineLevel="0" collapsed="false">
      <c r="I255" s="31"/>
      <c r="J255" s="31"/>
      <c r="K255" s="31"/>
      <c r="M255" s="31"/>
    </row>
    <row r="256" customFormat="false" ht="15.75" hidden="false" customHeight="false" outlineLevel="0" collapsed="false">
      <c r="I256" s="31"/>
      <c r="J256" s="31"/>
      <c r="K256" s="31"/>
      <c r="M256" s="31"/>
    </row>
    <row r="257" customFormat="false" ht="15.75" hidden="false" customHeight="false" outlineLevel="0" collapsed="false">
      <c r="I257" s="31"/>
      <c r="J257" s="31"/>
      <c r="K257" s="31"/>
      <c r="M257" s="31"/>
    </row>
    <row r="258" customFormat="false" ht="15.75" hidden="false" customHeight="false" outlineLevel="0" collapsed="false">
      <c r="I258" s="31"/>
      <c r="J258" s="31"/>
      <c r="K258" s="31"/>
      <c r="M258" s="31"/>
    </row>
    <row r="259" customFormat="false" ht="15.75" hidden="false" customHeight="false" outlineLevel="0" collapsed="false">
      <c r="I259" s="31"/>
      <c r="J259" s="31"/>
      <c r="K259" s="31"/>
      <c r="M259" s="31"/>
    </row>
    <row r="260" customFormat="false" ht="15.75" hidden="false" customHeight="false" outlineLevel="0" collapsed="false">
      <c r="I260" s="31"/>
      <c r="J260" s="31"/>
      <c r="K260" s="31"/>
      <c r="M260" s="31"/>
    </row>
    <row r="261" customFormat="false" ht="15.75" hidden="false" customHeight="false" outlineLevel="0" collapsed="false">
      <c r="I261" s="31"/>
      <c r="J261" s="31"/>
      <c r="K261" s="31"/>
      <c r="M261" s="31"/>
    </row>
    <row r="262" customFormat="false" ht="15.75" hidden="false" customHeight="false" outlineLevel="0" collapsed="false">
      <c r="I262" s="31"/>
      <c r="J262" s="31"/>
      <c r="K262" s="31"/>
      <c r="M262" s="31"/>
    </row>
    <row r="263" customFormat="false" ht="15.75" hidden="false" customHeight="false" outlineLevel="0" collapsed="false">
      <c r="I263" s="31"/>
      <c r="J263" s="31"/>
      <c r="K263" s="31"/>
      <c r="M263" s="31"/>
    </row>
    <row r="264" customFormat="false" ht="15.75" hidden="false" customHeight="false" outlineLevel="0" collapsed="false">
      <c r="I264" s="31"/>
      <c r="J264" s="31"/>
      <c r="K264" s="31"/>
      <c r="M264" s="31"/>
    </row>
    <row r="265" customFormat="false" ht="15.75" hidden="false" customHeight="false" outlineLevel="0" collapsed="false">
      <c r="I265" s="31"/>
      <c r="J265" s="31"/>
      <c r="K265" s="31"/>
      <c r="M265" s="31"/>
    </row>
    <row r="266" customFormat="false" ht="15.75" hidden="false" customHeight="false" outlineLevel="0" collapsed="false">
      <c r="I266" s="31"/>
      <c r="J266" s="31"/>
      <c r="K266" s="31"/>
      <c r="M266" s="31"/>
    </row>
    <row r="267" customFormat="false" ht="15.75" hidden="false" customHeight="false" outlineLevel="0" collapsed="false">
      <c r="I267" s="31"/>
      <c r="J267" s="31"/>
      <c r="K267" s="31"/>
      <c r="M267" s="31"/>
    </row>
    <row r="268" customFormat="false" ht="15.75" hidden="false" customHeight="false" outlineLevel="0" collapsed="false">
      <c r="I268" s="31"/>
      <c r="J268" s="31"/>
      <c r="K268" s="31"/>
      <c r="M268" s="31"/>
    </row>
    <row r="269" customFormat="false" ht="15.75" hidden="false" customHeight="false" outlineLevel="0" collapsed="false">
      <c r="I269" s="31"/>
      <c r="J269" s="31"/>
      <c r="K269" s="31"/>
      <c r="M269" s="31"/>
    </row>
    <row r="270" customFormat="false" ht="15.75" hidden="false" customHeight="false" outlineLevel="0" collapsed="false">
      <c r="I270" s="31"/>
      <c r="J270" s="31"/>
      <c r="K270" s="31"/>
      <c r="M270" s="31"/>
    </row>
    <row r="271" customFormat="false" ht="15.75" hidden="false" customHeight="false" outlineLevel="0" collapsed="false">
      <c r="I271" s="31"/>
      <c r="J271" s="31"/>
      <c r="K271" s="31"/>
      <c r="M271" s="31"/>
    </row>
    <row r="272" customFormat="false" ht="15.75" hidden="false" customHeight="false" outlineLevel="0" collapsed="false">
      <c r="I272" s="31"/>
      <c r="J272" s="31"/>
      <c r="K272" s="31"/>
      <c r="M272" s="31"/>
    </row>
    <row r="273" customFormat="false" ht="15.75" hidden="false" customHeight="false" outlineLevel="0" collapsed="false">
      <c r="I273" s="31"/>
      <c r="J273" s="31"/>
      <c r="K273" s="31"/>
      <c r="M273" s="31"/>
    </row>
    <row r="274" customFormat="false" ht="15.75" hidden="false" customHeight="false" outlineLevel="0" collapsed="false">
      <c r="I274" s="31"/>
      <c r="J274" s="31"/>
      <c r="K274" s="31"/>
      <c r="M274" s="31"/>
    </row>
    <row r="275" customFormat="false" ht="15.75" hidden="false" customHeight="false" outlineLevel="0" collapsed="false">
      <c r="I275" s="31"/>
      <c r="J275" s="31"/>
      <c r="K275" s="31"/>
      <c r="M275" s="31"/>
    </row>
    <row r="276" customFormat="false" ht="15.75" hidden="false" customHeight="false" outlineLevel="0" collapsed="false">
      <c r="I276" s="31"/>
      <c r="J276" s="31"/>
      <c r="K276" s="31"/>
      <c r="M276" s="31"/>
    </row>
    <row r="277" customFormat="false" ht="15.75" hidden="false" customHeight="false" outlineLevel="0" collapsed="false">
      <c r="I277" s="31"/>
      <c r="J277" s="31"/>
      <c r="K277" s="31"/>
      <c r="M277" s="31"/>
    </row>
    <row r="278" customFormat="false" ht="15.75" hidden="false" customHeight="false" outlineLevel="0" collapsed="false">
      <c r="I278" s="31"/>
      <c r="J278" s="31"/>
      <c r="K278" s="31"/>
      <c r="M278" s="31"/>
    </row>
    <row r="279" customFormat="false" ht="15.75" hidden="false" customHeight="false" outlineLevel="0" collapsed="false">
      <c r="I279" s="31"/>
      <c r="J279" s="31"/>
      <c r="K279" s="31"/>
      <c r="M279" s="31"/>
    </row>
    <row r="280" customFormat="false" ht="15.75" hidden="false" customHeight="false" outlineLevel="0" collapsed="false">
      <c r="I280" s="31"/>
      <c r="J280" s="31"/>
      <c r="K280" s="31"/>
      <c r="M280" s="31"/>
    </row>
    <row r="281" customFormat="false" ht="15.75" hidden="false" customHeight="false" outlineLevel="0" collapsed="false">
      <c r="I281" s="31"/>
      <c r="J281" s="31"/>
      <c r="K281" s="31"/>
      <c r="M281" s="31"/>
    </row>
    <row r="282" customFormat="false" ht="15.75" hidden="false" customHeight="false" outlineLevel="0" collapsed="false">
      <c r="I282" s="31"/>
      <c r="J282" s="31"/>
      <c r="K282" s="31"/>
      <c r="M282" s="31"/>
    </row>
    <row r="283" customFormat="false" ht="15.75" hidden="false" customHeight="false" outlineLevel="0" collapsed="false">
      <c r="I283" s="31"/>
      <c r="J283" s="31"/>
      <c r="K283" s="31"/>
      <c r="M283" s="31"/>
    </row>
    <row r="284" customFormat="false" ht="15.75" hidden="false" customHeight="false" outlineLevel="0" collapsed="false">
      <c r="I284" s="31"/>
      <c r="J284" s="31"/>
      <c r="K284" s="31"/>
      <c r="M284" s="31"/>
    </row>
    <row r="285" customFormat="false" ht="15.75" hidden="false" customHeight="false" outlineLevel="0" collapsed="false">
      <c r="I285" s="31"/>
      <c r="J285" s="31"/>
      <c r="K285" s="31"/>
      <c r="M285" s="31"/>
    </row>
    <row r="286" customFormat="false" ht="15.75" hidden="false" customHeight="false" outlineLevel="0" collapsed="false">
      <c r="I286" s="31"/>
      <c r="J286" s="31"/>
      <c r="K286" s="31"/>
      <c r="M286" s="31"/>
    </row>
    <row r="287" customFormat="false" ht="15.75" hidden="false" customHeight="false" outlineLevel="0" collapsed="false">
      <c r="I287" s="31"/>
      <c r="J287" s="31"/>
      <c r="K287" s="31"/>
      <c r="M287" s="31"/>
    </row>
    <row r="288" customFormat="false" ht="15.75" hidden="false" customHeight="false" outlineLevel="0" collapsed="false">
      <c r="I288" s="31"/>
      <c r="J288" s="31"/>
      <c r="K288" s="31"/>
      <c r="M288" s="31"/>
    </row>
    <row r="289" customFormat="false" ht="15.75" hidden="false" customHeight="false" outlineLevel="0" collapsed="false">
      <c r="I289" s="31"/>
      <c r="J289" s="31"/>
      <c r="K289" s="31"/>
      <c r="M289" s="31"/>
    </row>
    <row r="290" customFormat="false" ht="15.75" hidden="false" customHeight="false" outlineLevel="0" collapsed="false">
      <c r="I290" s="31"/>
      <c r="J290" s="31"/>
      <c r="K290" s="31"/>
      <c r="M290" s="31"/>
    </row>
    <row r="291" customFormat="false" ht="15.75" hidden="false" customHeight="false" outlineLevel="0" collapsed="false">
      <c r="I291" s="31"/>
      <c r="J291" s="31"/>
      <c r="K291" s="31"/>
      <c r="M291" s="31"/>
    </row>
    <row r="292" customFormat="false" ht="15.75" hidden="false" customHeight="false" outlineLevel="0" collapsed="false">
      <c r="I292" s="31"/>
      <c r="J292" s="31"/>
      <c r="K292" s="31"/>
      <c r="M292" s="31"/>
    </row>
    <row r="293" customFormat="false" ht="15.75" hidden="false" customHeight="false" outlineLevel="0" collapsed="false">
      <c r="I293" s="31"/>
      <c r="J293" s="31"/>
      <c r="K293" s="31"/>
      <c r="M293" s="31"/>
    </row>
    <row r="294" customFormat="false" ht="15.75" hidden="false" customHeight="false" outlineLevel="0" collapsed="false">
      <c r="I294" s="31"/>
      <c r="J294" s="31"/>
      <c r="K294" s="31"/>
      <c r="M294" s="31"/>
    </row>
    <row r="295" customFormat="false" ht="15.75" hidden="false" customHeight="false" outlineLevel="0" collapsed="false">
      <c r="I295" s="31"/>
      <c r="J295" s="31"/>
      <c r="K295" s="31"/>
      <c r="M295" s="31"/>
    </row>
    <row r="296" customFormat="false" ht="15.75" hidden="false" customHeight="false" outlineLevel="0" collapsed="false">
      <c r="I296" s="31"/>
      <c r="J296" s="31"/>
      <c r="K296" s="31"/>
      <c r="M296" s="31"/>
    </row>
    <row r="297" customFormat="false" ht="15.75" hidden="false" customHeight="false" outlineLevel="0" collapsed="false">
      <c r="I297" s="31"/>
      <c r="J297" s="31"/>
      <c r="K297" s="31"/>
      <c r="M297" s="31"/>
    </row>
    <row r="298" customFormat="false" ht="15.75" hidden="false" customHeight="false" outlineLevel="0" collapsed="false">
      <c r="I298" s="31"/>
      <c r="J298" s="31"/>
      <c r="K298" s="31"/>
      <c r="M298" s="31"/>
    </row>
    <row r="299" customFormat="false" ht="15.75" hidden="false" customHeight="false" outlineLevel="0" collapsed="false">
      <c r="I299" s="31"/>
      <c r="J299" s="31"/>
      <c r="K299" s="31"/>
      <c r="M299" s="31"/>
    </row>
    <row r="300" customFormat="false" ht="15.75" hidden="false" customHeight="false" outlineLevel="0" collapsed="false">
      <c r="I300" s="31"/>
      <c r="J300" s="31"/>
      <c r="K300" s="31"/>
      <c r="M300" s="31"/>
    </row>
    <row r="301" customFormat="false" ht="15.75" hidden="false" customHeight="false" outlineLevel="0" collapsed="false">
      <c r="I301" s="31"/>
      <c r="J301" s="31"/>
      <c r="K301" s="31"/>
      <c r="M301" s="31"/>
    </row>
    <row r="302" customFormat="false" ht="15.75" hidden="false" customHeight="false" outlineLevel="0" collapsed="false">
      <c r="I302" s="31"/>
      <c r="J302" s="31"/>
      <c r="K302" s="31"/>
      <c r="M302" s="31"/>
    </row>
    <row r="303" customFormat="false" ht="15.75" hidden="false" customHeight="false" outlineLevel="0" collapsed="false">
      <c r="I303" s="31"/>
      <c r="J303" s="31"/>
      <c r="K303" s="31"/>
      <c r="M303" s="31"/>
    </row>
    <row r="304" customFormat="false" ht="15.75" hidden="false" customHeight="false" outlineLevel="0" collapsed="false">
      <c r="I304" s="31"/>
      <c r="J304" s="31"/>
      <c r="K304" s="31"/>
      <c r="M304" s="31"/>
    </row>
    <row r="305" customFormat="false" ht="15.75" hidden="false" customHeight="false" outlineLevel="0" collapsed="false">
      <c r="I305" s="31"/>
      <c r="J305" s="31"/>
      <c r="K305" s="31"/>
      <c r="M305" s="31"/>
    </row>
    <row r="306" customFormat="false" ht="15.75" hidden="false" customHeight="false" outlineLevel="0" collapsed="false">
      <c r="I306" s="31"/>
      <c r="J306" s="31"/>
      <c r="K306" s="31"/>
      <c r="M306" s="31"/>
    </row>
    <row r="307" customFormat="false" ht="15.75" hidden="false" customHeight="false" outlineLevel="0" collapsed="false">
      <c r="I307" s="31"/>
      <c r="J307" s="31"/>
      <c r="K307" s="31"/>
      <c r="M307" s="31"/>
    </row>
    <row r="308" customFormat="false" ht="15.75" hidden="false" customHeight="false" outlineLevel="0" collapsed="false">
      <c r="I308" s="31"/>
      <c r="J308" s="31"/>
      <c r="K308" s="31"/>
      <c r="M308" s="31"/>
    </row>
    <row r="309" customFormat="false" ht="15.75" hidden="false" customHeight="false" outlineLevel="0" collapsed="false">
      <c r="I309" s="31"/>
      <c r="J309" s="31"/>
      <c r="K309" s="31"/>
      <c r="M309" s="31"/>
    </row>
    <row r="310" customFormat="false" ht="15.75" hidden="false" customHeight="false" outlineLevel="0" collapsed="false">
      <c r="I310" s="31"/>
      <c r="J310" s="31"/>
      <c r="K310" s="31"/>
      <c r="M310" s="31"/>
    </row>
    <row r="311" customFormat="false" ht="15.75" hidden="false" customHeight="false" outlineLevel="0" collapsed="false">
      <c r="I311" s="31"/>
      <c r="J311" s="31"/>
      <c r="K311" s="31"/>
      <c r="M311" s="31"/>
    </row>
    <row r="312" customFormat="false" ht="15.75" hidden="false" customHeight="false" outlineLevel="0" collapsed="false">
      <c r="I312" s="31"/>
      <c r="J312" s="31"/>
      <c r="K312" s="31"/>
      <c r="M312" s="31"/>
    </row>
    <row r="313" customFormat="false" ht="15.75" hidden="false" customHeight="false" outlineLevel="0" collapsed="false">
      <c r="I313" s="31"/>
      <c r="J313" s="31"/>
      <c r="K313" s="31"/>
      <c r="M313" s="31"/>
    </row>
    <row r="314" customFormat="false" ht="15.75" hidden="false" customHeight="false" outlineLevel="0" collapsed="false">
      <c r="I314" s="31"/>
      <c r="J314" s="31"/>
      <c r="K314" s="31"/>
      <c r="M314" s="31"/>
    </row>
    <row r="315" customFormat="false" ht="15.75" hidden="false" customHeight="false" outlineLevel="0" collapsed="false">
      <c r="I315" s="31"/>
      <c r="J315" s="31"/>
      <c r="K315" s="31"/>
      <c r="M315" s="31"/>
    </row>
    <row r="316" customFormat="false" ht="15.75" hidden="false" customHeight="false" outlineLevel="0" collapsed="false">
      <c r="I316" s="31"/>
      <c r="J316" s="31"/>
      <c r="K316" s="31"/>
      <c r="M316" s="31"/>
    </row>
    <row r="317" customFormat="false" ht="15.75" hidden="false" customHeight="false" outlineLevel="0" collapsed="false">
      <c r="I317" s="31"/>
      <c r="J317" s="31"/>
      <c r="K317" s="31"/>
      <c r="M317" s="31"/>
    </row>
    <row r="318" customFormat="false" ht="15.75" hidden="false" customHeight="false" outlineLevel="0" collapsed="false">
      <c r="I318" s="31"/>
      <c r="J318" s="31"/>
      <c r="K318" s="31"/>
      <c r="M318" s="31"/>
    </row>
    <row r="319" customFormat="false" ht="15.75" hidden="false" customHeight="false" outlineLevel="0" collapsed="false">
      <c r="I319" s="31"/>
      <c r="J319" s="31"/>
      <c r="K319" s="31"/>
      <c r="M319" s="31"/>
    </row>
    <row r="320" customFormat="false" ht="15.75" hidden="false" customHeight="false" outlineLevel="0" collapsed="false">
      <c r="I320" s="31"/>
      <c r="J320" s="31"/>
      <c r="K320" s="31"/>
      <c r="M320" s="31"/>
    </row>
    <row r="321" customFormat="false" ht="15.75" hidden="false" customHeight="false" outlineLevel="0" collapsed="false">
      <c r="I321" s="31"/>
      <c r="J321" s="31"/>
      <c r="K321" s="31"/>
      <c r="M321" s="31"/>
    </row>
    <row r="322" customFormat="false" ht="15.75" hidden="false" customHeight="false" outlineLevel="0" collapsed="false">
      <c r="I322" s="31"/>
      <c r="J322" s="31"/>
      <c r="K322" s="31"/>
      <c r="M322" s="31"/>
    </row>
    <row r="323" customFormat="false" ht="15.75" hidden="false" customHeight="false" outlineLevel="0" collapsed="false">
      <c r="I323" s="31"/>
      <c r="J323" s="31"/>
      <c r="K323" s="31"/>
      <c r="M323" s="31"/>
    </row>
    <row r="324" customFormat="false" ht="15.75" hidden="false" customHeight="false" outlineLevel="0" collapsed="false">
      <c r="I324" s="31"/>
      <c r="J324" s="31"/>
      <c r="K324" s="31"/>
      <c r="M324" s="31"/>
    </row>
    <row r="325" customFormat="false" ht="15.75" hidden="false" customHeight="false" outlineLevel="0" collapsed="false">
      <c r="I325" s="31"/>
      <c r="J325" s="31"/>
      <c r="K325" s="31"/>
      <c r="M325" s="31"/>
    </row>
    <row r="326" customFormat="false" ht="15.75" hidden="false" customHeight="false" outlineLevel="0" collapsed="false">
      <c r="I326" s="31"/>
      <c r="J326" s="31"/>
      <c r="K326" s="31"/>
      <c r="M326" s="31"/>
    </row>
    <row r="327" customFormat="false" ht="15.75" hidden="false" customHeight="false" outlineLevel="0" collapsed="false">
      <c r="I327" s="31"/>
      <c r="J327" s="31"/>
      <c r="K327" s="31"/>
      <c r="M327" s="31"/>
    </row>
    <row r="328" customFormat="false" ht="15.75" hidden="false" customHeight="false" outlineLevel="0" collapsed="false">
      <c r="I328" s="31"/>
      <c r="J328" s="31"/>
      <c r="K328" s="31"/>
      <c r="M328" s="31"/>
    </row>
    <row r="329" customFormat="false" ht="15.75" hidden="false" customHeight="false" outlineLevel="0" collapsed="false">
      <c r="I329" s="31"/>
      <c r="J329" s="31"/>
      <c r="K329" s="31"/>
      <c r="M329" s="31"/>
    </row>
    <row r="330" customFormat="false" ht="15.75" hidden="false" customHeight="false" outlineLevel="0" collapsed="false">
      <c r="I330" s="31"/>
      <c r="J330" s="31"/>
      <c r="K330" s="31"/>
      <c r="M330" s="31"/>
    </row>
    <row r="331" customFormat="false" ht="15.75" hidden="false" customHeight="false" outlineLevel="0" collapsed="false">
      <c r="I331" s="31"/>
      <c r="J331" s="31"/>
      <c r="K331" s="31"/>
      <c r="M331" s="31"/>
    </row>
    <row r="332" customFormat="false" ht="15.75" hidden="false" customHeight="false" outlineLevel="0" collapsed="false">
      <c r="I332" s="31"/>
      <c r="J332" s="31"/>
      <c r="K332" s="31"/>
      <c r="M332" s="31"/>
    </row>
    <row r="333" customFormat="false" ht="15.75" hidden="false" customHeight="false" outlineLevel="0" collapsed="false">
      <c r="I333" s="31"/>
      <c r="J333" s="31"/>
      <c r="K333" s="31"/>
      <c r="M333" s="31"/>
    </row>
    <row r="334" customFormat="false" ht="15.75" hidden="false" customHeight="false" outlineLevel="0" collapsed="false">
      <c r="I334" s="31"/>
      <c r="J334" s="31"/>
      <c r="K334" s="31"/>
      <c r="M334" s="31"/>
    </row>
    <row r="335" customFormat="false" ht="15.75" hidden="false" customHeight="false" outlineLevel="0" collapsed="false">
      <c r="I335" s="31"/>
      <c r="J335" s="31"/>
      <c r="K335" s="31"/>
      <c r="M335" s="31"/>
    </row>
    <row r="336" customFormat="false" ht="15.75" hidden="false" customHeight="false" outlineLevel="0" collapsed="false">
      <c r="I336" s="31"/>
      <c r="J336" s="31"/>
      <c r="K336" s="31"/>
      <c r="M336" s="31"/>
    </row>
    <row r="337" customFormat="false" ht="15.75" hidden="false" customHeight="false" outlineLevel="0" collapsed="false">
      <c r="I337" s="31"/>
      <c r="J337" s="31"/>
      <c r="K337" s="31"/>
      <c r="M337" s="31"/>
    </row>
    <row r="338" customFormat="false" ht="15.75" hidden="false" customHeight="false" outlineLevel="0" collapsed="false">
      <c r="I338" s="31"/>
      <c r="J338" s="31"/>
      <c r="K338" s="31"/>
      <c r="M338" s="31"/>
    </row>
    <row r="339" customFormat="false" ht="15.75" hidden="false" customHeight="false" outlineLevel="0" collapsed="false">
      <c r="I339" s="31"/>
      <c r="J339" s="31"/>
      <c r="K339" s="31"/>
      <c r="M339" s="31"/>
    </row>
    <row r="340" customFormat="false" ht="15.75" hidden="false" customHeight="false" outlineLevel="0" collapsed="false">
      <c r="I340" s="31"/>
      <c r="J340" s="31"/>
      <c r="K340" s="31"/>
      <c r="M340" s="31"/>
    </row>
    <row r="341" customFormat="false" ht="15.75" hidden="false" customHeight="false" outlineLevel="0" collapsed="false">
      <c r="I341" s="31"/>
      <c r="J341" s="31"/>
      <c r="K341" s="31"/>
      <c r="M341" s="31"/>
    </row>
    <row r="342" customFormat="false" ht="15.75" hidden="false" customHeight="false" outlineLevel="0" collapsed="false">
      <c r="I342" s="31"/>
      <c r="J342" s="31"/>
      <c r="K342" s="31"/>
      <c r="M342" s="31"/>
    </row>
    <row r="343" customFormat="false" ht="15.75" hidden="false" customHeight="false" outlineLevel="0" collapsed="false">
      <c r="I343" s="31"/>
      <c r="J343" s="31"/>
      <c r="K343" s="31"/>
      <c r="M343" s="31"/>
    </row>
    <row r="344" customFormat="false" ht="15.75" hidden="false" customHeight="false" outlineLevel="0" collapsed="false">
      <c r="I344" s="31"/>
      <c r="J344" s="31"/>
      <c r="K344" s="31"/>
      <c r="M344" s="31"/>
    </row>
    <row r="345" customFormat="false" ht="15.75" hidden="false" customHeight="false" outlineLevel="0" collapsed="false">
      <c r="I345" s="31"/>
      <c r="J345" s="31"/>
      <c r="K345" s="31"/>
      <c r="M345" s="31"/>
    </row>
    <row r="346" customFormat="false" ht="15.75" hidden="false" customHeight="false" outlineLevel="0" collapsed="false">
      <c r="I346" s="31"/>
      <c r="J346" s="31"/>
      <c r="K346" s="31"/>
      <c r="M346" s="31"/>
    </row>
    <row r="347" customFormat="false" ht="15.75" hidden="false" customHeight="false" outlineLevel="0" collapsed="false">
      <c r="I347" s="31"/>
      <c r="J347" s="31"/>
      <c r="K347" s="31"/>
      <c r="M347" s="31"/>
    </row>
    <row r="348" customFormat="false" ht="15.75" hidden="false" customHeight="false" outlineLevel="0" collapsed="false">
      <c r="I348" s="31"/>
      <c r="J348" s="31"/>
      <c r="K348" s="31"/>
      <c r="M348" s="31"/>
    </row>
    <row r="349" customFormat="false" ht="15.75" hidden="false" customHeight="false" outlineLevel="0" collapsed="false">
      <c r="I349" s="31"/>
      <c r="J349" s="31"/>
      <c r="K349" s="31"/>
      <c r="M349" s="31"/>
    </row>
    <row r="350" customFormat="false" ht="15.75" hidden="false" customHeight="false" outlineLevel="0" collapsed="false">
      <c r="I350" s="31"/>
      <c r="J350" s="31"/>
      <c r="K350" s="31"/>
      <c r="M350" s="31"/>
    </row>
    <row r="351" customFormat="false" ht="15.75" hidden="false" customHeight="false" outlineLevel="0" collapsed="false">
      <c r="I351" s="31"/>
      <c r="J351" s="31"/>
      <c r="K351" s="31"/>
      <c r="M351" s="31"/>
    </row>
    <row r="352" customFormat="false" ht="15.75" hidden="false" customHeight="false" outlineLevel="0" collapsed="false">
      <c r="I352" s="31"/>
      <c r="J352" s="31"/>
      <c r="K352" s="31"/>
      <c r="M352" s="31"/>
    </row>
    <row r="353" customFormat="false" ht="15.75" hidden="false" customHeight="false" outlineLevel="0" collapsed="false">
      <c r="I353" s="31"/>
      <c r="J353" s="31"/>
      <c r="K353" s="31"/>
      <c r="M353" s="31"/>
    </row>
    <row r="354" customFormat="false" ht="15.75" hidden="false" customHeight="false" outlineLevel="0" collapsed="false">
      <c r="I354" s="31"/>
      <c r="J354" s="31"/>
      <c r="K354" s="31"/>
      <c r="M354" s="31"/>
    </row>
    <row r="355" customFormat="false" ht="15.75" hidden="false" customHeight="false" outlineLevel="0" collapsed="false">
      <c r="I355" s="31"/>
      <c r="J355" s="31"/>
      <c r="K355" s="31"/>
      <c r="M355" s="31"/>
    </row>
    <row r="356" customFormat="false" ht="15.75" hidden="false" customHeight="false" outlineLevel="0" collapsed="false">
      <c r="I356" s="31"/>
      <c r="J356" s="31"/>
      <c r="K356" s="31"/>
      <c r="M356" s="31"/>
    </row>
    <row r="357" customFormat="false" ht="15.75" hidden="false" customHeight="false" outlineLevel="0" collapsed="false">
      <c r="I357" s="31"/>
      <c r="J357" s="31"/>
      <c r="K357" s="31"/>
      <c r="M357" s="31"/>
    </row>
    <row r="358" customFormat="false" ht="15.75" hidden="false" customHeight="false" outlineLevel="0" collapsed="false">
      <c r="I358" s="31"/>
      <c r="J358" s="31"/>
      <c r="K358" s="31"/>
      <c r="M358" s="31"/>
    </row>
    <row r="359" customFormat="false" ht="15.75" hidden="false" customHeight="false" outlineLevel="0" collapsed="false">
      <c r="I359" s="31"/>
      <c r="J359" s="31"/>
      <c r="K359" s="31"/>
      <c r="M359" s="31"/>
    </row>
    <row r="360" customFormat="false" ht="15.75" hidden="false" customHeight="false" outlineLevel="0" collapsed="false">
      <c r="I360" s="31"/>
      <c r="J360" s="31"/>
      <c r="K360" s="31"/>
      <c r="M360" s="31"/>
    </row>
    <row r="361" customFormat="false" ht="15.75" hidden="false" customHeight="false" outlineLevel="0" collapsed="false">
      <c r="I361" s="31"/>
      <c r="J361" s="31"/>
      <c r="K361" s="31"/>
      <c r="M361" s="31"/>
    </row>
    <row r="362" customFormat="false" ht="15.75" hidden="false" customHeight="false" outlineLevel="0" collapsed="false">
      <c r="I362" s="31"/>
      <c r="J362" s="31"/>
      <c r="K362" s="31"/>
      <c r="M362" s="31"/>
    </row>
    <row r="363" customFormat="false" ht="15.75" hidden="false" customHeight="false" outlineLevel="0" collapsed="false">
      <c r="I363" s="31"/>
      <c r="J363" s="31"/>
      <c r="K363" s="31"/>
      <c r="M363" s="31"/>
    </row>
    <row r="364" customFormat="false" ht="15.75" hidden="false" customHeight="false" outlineLevel="0" collapsed="false">
      <c r="I364" s="31"/>
      <c r="J364" s="31"/>
      <c r="K364" s="31"/>
      <c r="M364" s="31"/>
    </row>
    <row r="365" customFormat="false" ht="15.75" hidden="false" customHeight="false" outlineLevel="0" collapsed="false">
      <c r="I365" s="31"/>
      <c r="J365" s="31"/>
      <c r="K365" s="31"/>
      <c r="M365" s="31"/>
    </row>
    <row r="366" customFormat="false" ht="15.75" hidden="false" customHeight="false" outlineLevel="0" collapsed="false">
      <c r="I366" s="31"/>
      <c r="J366" s="31"/>
      <c r="K366" s="31"/>
      <c r="M366" s="31"/>
    </row>
    <row r="367" customFormat="false" ht="15.75" hidden="false" customHeight="false" outlineLevel="0" collapsed="false">
      <c r="I367" s="31"/>
      <c r="J367" s="31"/>
      <c r="K367" s="31"/>
      <c r="M367" s="31"/>
    </row>
    <row r="368" customFormat="false" ht="15.75" hidden="false" customHeight="false" outlineLevel="0" collapsed="false">
      <c r="I368" s="31"/>
      <c r="J368" s="31"/>
      <c r="K368" s="31"/>
      <c r="M368" s="31"/>
    </row>
    <row r="369" customFormat="false" ht="15.75" hidden="false" customHeight="false" outlineLevel="0" collapsed="false">
      <c r="I369" s="31"/>
      <c r="J369" s="31"/>
      <c r="K369" s="31"/>
      <c r="M369" s="31"/>
    </row>
    <row r="370" customFormat="false" ht="15.75" hidden="false" customHeight="false" outlineLevel="0" collapsed="false">
      <c r="I370" s="31"/>
      <c r="J370" s="31"/>
      <c r="K370" s="31"/>
      <c r="M370" s="31"/>
    </row>
    <row r="371" customFormat="false" ht="15.75" hidden="false" customHeight="false" outlineLevel="0" collapsed="false">
      <c r="I371" s="31"/>
      <c r="J371" s="31"/>
      <c r="K371" s="31"/>
      <c r="M371" s="31"/>
    </row>
    <row r="372" customFormat="false" ht="15.75" hidden="false" customHeight="false" outlineLevel="0" collapsed="false">
      <c r="I372" s="31"/>
      <c r="J372" s="31"/>
      <c r="K372" s="31"/>
      <c r="M372" s="31"/>
    </row>
    <row r="373" customFormat="false" ht="15.75" hidden="false" customHeight="false" outlineLevel="0" collapsed="false">
      <c r="I373" s="31"/>
      <c r="J373" s="31"/>
      <c r="K373" s="31"/>
      <c r="M373" s="31"/>
    </row>
    <row r="374" customFormat="false" ht="15.75" hidden="false" customHeight="false" outlineLevel="0" collapsed="false">
      <c r="I374" s="31"/>
      <c r="J374" s="31"/>
      <c r="K374" s="31"/>
      <c r="M374" s="31"/>
    </row>
    <row r="375" customFormat="false" ht="15.75" hidden="false" customHeight="false" outlineLevel="0" collapsed="false">
      <c r="I375" s="31"/>
      <c r="J375" s="31"/>
      <c r="K375" s="31"/>
      <c r="M375" s="31"/>
    </row>
    <row r="376" customFormat="false" ht="15.75" hidden="false" customHeight="false" outlineLevel="0" collapsed="false">
      <c r="I376" s="31"/>
      <c r="J376" s="31"/>
      <c r="K376" s="31"/>
      <c r="M376" s="31"/>
    </row>
    <row r="377" customFormat="false" ht="15.75" hidden="false" customHeight="false" outlineLevel="0" collapsed="false">
      <c r="I377" s="31"/>
      <c r="J377" s="31"/>
      <c r="K377" s="31"/>
      <c r="M377" s="31"/>
    </row>
    <row r="378" customFormat="false" ht="15.75" hidden="false" customHeight="false" outlineLevel="0" collapsed="false">
      <c r="I378" s="31"/>
      <c r="J378" s="31"/>
      <c r="K378" s="31"/>
      <c r="M378" s="31"/>
    </row>
    <row r="379" customFormat="false" ht="15.75" hidden="false" customHeight="false" outlineLevel="0" collapsed="false">
      <c r="I379" s="31"/>
      <c r="J379" s="31"/>
      <c r="K379" s="31"/>
      <c r="M379" s="31"/>
    </row>
    <row r="380" customFormat="false" ht="15.75" hidden="false" customHeight="false" outlineLevel="0" collapsed="false">
      <c r="I380" s="31"/>
      <c r="J380" s="31"/>
      <c r="K380" s="31"/>
      <c r="M380" s="31"/>
    </row>
    <row r="381" customFormat="false" ht="15.75" hidden="false" customHeight="false" outlineLevel="0" collapsed="false">
      <c r="I381" s="31"/>
      <c r="J381" s="31"/>
      <c r="K381" s="31"/>
      <c r="M381" s="31"/>
    </row>
    <row r="382" customFormat="false" ht="15.75" hidden="false" customHeight="false" outlineLevel="0" collapsed="false">
      <c r="I382" s="31"/>
      <c r="J382" s="31"/>
      <c r="K382" s="31"/>
      <c r="M382" s="31"/>
    </row>
    <row r="383" customFormat="false" ht="15.75" hidden="false" customHeight="false" outlineLevel="0" collapsed="false">
      <c r="I383" s="31"/>
      <c r="J383" s="31"/>
      <c r="K383" s="31"/>
      <c r="M383" s="31"/>
    </row>
    <row r="384" customFormat="false" ht="15.75" hidden="false" customHeight="false" outlineLevel="0" collapsed="false">
      <c r="I384" s="31"/>
      <c r="J384" s="31"/>
      <c r="K384" s="31"/>
      <c r="M384" s="31"/>
    </row>
    <row r="385" customFormat="false" ht="15.75" hidden="false" customHeight="false" outlineLevel="0" collapsed="false">
      <c r="I385" s="31"/>
      <c r="J385" s="31"/>
      <c r="K385" s="31"/>
      <c r="M385" s="31"/>
    </row>
    <row r="386" customFormat="false" ht="15.75" hidden="false" customHeight="false" outlineLevel="0" collapsed="false">
      <c r="I386" s="31"/>
      <c r="J386" s="31"/>
      <c r="K386" s="31"/>
      <c r="M386" s="31"/>
    </row>
    <row r="387" customFormat="false" ht="15.75" hidden="false" customHeight="false" outlineLevel="0" collapsed="false">
      <c r="I387" s="31"/>
      <c r="J387" s="31"/>
      <c r="K387" s="31"/>
      <c r="M387" s="31"/>
    </row>
    <row r="388" customFormat="false" ht="15.75" hidden="false" customHeight="false" outlineLevel="0" collapsed="false">
      <c r="I388" s="31"/>
      <c r="J388" s="31"/>
      <c r="K388" s="31"/>
      <c r="M388" s="31"/>
    </row>
    <row r="389" customFormat="false" ht="15.75" hidden="false" customHeight="false" outlineLevel="0" collapsed="false">
      <c r="I389" s="31"/>
      <c r="J389" s="31"/>
      <c r="K389" s="31"/>
      <c r="M389" s="31"/>
    </row>
    <row r="390" customFormat="false" ht="15.75" hidden="false" customHeight="false" outlineLevel="0" collapsed="false">
      <c r="I390" s="31"/>
      <c r="J390" s="31"/>
      <c r="K390" s="31"/>
      <c r="M390" s="31"/>
    </row>
    <row r="391" customFormat="false" ht="15.75" hidden="false" customHeight="false" outlineLevel="0" collapsed="false">
      <c r="I391" s="31"/>
      <c r="J391" s="31"/>
      <c r="K391" s="31"/>
      <c r="M391" s="31"/>
    </row>
    <row r="392" customFormat="false" ht="15.75" hidden="false" customHeight="false" outlineLevel="0" collapsed="false">
      <c r="I392" s="31"/>
      <c r="J392" s="31"/>
      <c r="K392" s="31"/>
      <c r="M392" s="31"/>
    </row>
    <row r="393" customFormat="false" ht="15.75" hidden="false" customHeight="false" outlineLevel="0" collapsed="false">
      <c r="I393" s="31"/>
      <c r="J393" s="31"/>
      <c r="K393" s="31"/>
      <c r="M393" s="31"/>
    </row>
    <row r="394" customFormat="false" ht="15.75" hidden="false" customHeight="false" outlineLevel="0" collapsed="false">
      <c r="I394" s="31"/>
      <c r="J394" s="31"/>
      <c r="K394" s="31"/>
      <c r="M394" s="31"/>
    </row>
    <row r="395" customFormat="false" ht="15.75" hidden="false" customHeight="false" outlineLevel="0" collapsed="false">
      <c r="I395" s="31"/>
      <c r="J395" s="31"/>
      <c r="K395" s="31"/>
      <c r="M395" s="31"/>
    </row>
    <row r="396" customFormat="false" ht="15.75" hidden="false" customHeight="false" outlineLevel="0" collapsed="false">
      <c r="I396" s="31"/>
      <c r="J396" s="31"/>
      <c r="K396" s="31"/>
      <c r="M396" s="31"/>
    </row>
    <row r="397" customFormat="false" ht="15.75" hidden="false" customHeight="false" outlineLevel="0" collapsed="false">
      <c r="I397" s="31"/>
      <c r="J397" s="31"/>
      <c r="K397" s="31"/>
      <c r="M397" s="31"/>
    </row>
    <row r="398" customFormat="false" ht="15.75" hidden="false" customHeight="false" outlineLevel="0" collapsed="false">
      <c r="I398" s="31"/>
      <c r="J398" s="31"/>
      <c r="K398" s="31"/>
      <c r="M398" s="31"/>
    </row>
    <row r="399" customFormat="false" ht="15.75" hidden="false" customHeight="false" outlineLevel="0" collapsed="false">
      <c r="I399" s="31"/>
      <c r="J399" s="31"/>
      <c r="K399" s="31"/>
      <c r="M399" s="31"/>
    </row>
    <row r="400" customFormat="false" ht="15.75" hidden="false" customHeight="false" outlineLevel="0" collapsed="false">
      <c r="I400" s="31"/>
      <c r="J400" s="31"/>
      <c r="K400" s="31"/>
      <c r="M400" s="31"/>
    </row>
    <row r="401" customFormat="false" ht="15.75" hidden="false" customHeight="false" outlineLevel="0" collapsed="false">
      <c r="I401" s="31"/>
      <c r="J401" s="31"/>
      <c r="K401" s="31"/>
      <c r="M401" s="31"/>
    </row>
    <row r="402" customFormat="false" ht="15.75" hidden="false" customHeight="false" outlineLevel="0" collapsed="false">
      <c r="I402" s="31"/>
      <c r="J402" s="31"/>
      <c r="K402" s="31"/>
      <c r="M402" s="31"/>
    </row>
    <row r="403" customFormat="false" ht="15.75" hidden="false" customHeight="false" outlineLevel="0" collapsed="false">
      <c r="I403" s="31"/>
      <c r="J403" s="31"/>
      <c r="K403" s="31"/>
      <c r="M403" s="31"/>
    </row>
    <row r="404" customFormat="false" ht="15.75" hidden="false" customHeight="false" outlineLevel="0" collapsed="false">
      <c r="I404" s="31"/>
      <c r="J404" s="31"/>
      <c r="K404" s="31"/>
      <c r="M404" s="31"/>
    </row>
    <row r="405" customFormat="false" ht="15.75" hidden="false" customHeight="false" outlineLevel="0" collapsed="false">
      <c r="I405" s="31"/>
      <c r="J405" s="31"/>
      <c r="K405" s="31"/>
      <c r="M405" s="31"/>
    </row>
    <row r="406" customFormat="false" ht="15.75" hidden="false" customHeight="false" outlineLevel="0" collapsed="false">
      <c r="I406" s="31"/>
      <c r="J406" s="31"/>
      <c r="K406" s="31"/>
      <c r="M406" s="31"/>
    </row>
    <row r="407" customFormat="false" ht="15.75" hidden="false" customHeight="false" outlineLevel="0" collapsed="false">
      <c r="I407" s="31"/>
      <c r="J407" s="31"/>
      <c r="K407" s="31"/>
      <c r="M407" s="31"/>
    </row>
    <row r="408" customFormat="false" ht="15.75" hidden="false" customHeight="false" outlineLevel="0" collapsed="false">
      <c r="I408" s="31"/>
      <c r="J408" s="31"/>
      <c r="K408" s="31"/>
      <c r="M408" s="31"/>
    </row>
    <row r="409" customFormat="false" ht="15.75" hidden="false" customHeight="false" outlineLevel="0" collapsed="false">
      <c r="I409" s="31"/>
      <c r="J409" s="31"/>
      <c r="K409" s="31"/>
      <c r="M409" s="31"/>
    </row>
    <row r="410" customFormat="false" ht="15.75" hidden="false" customHeight="false" outlineLevel="0" collapsed="false">
      <c r="I410" s="31"/>
      <c r="J410" s="31"/>
      <c r="K410" s="31"/>
      <c r="M410" s="31"/>
    </row>
    <row r="411" customFormat="false" ht="15.75" hidden="false" customHeight="false" outlineLevel="0" collapsed="false">
      <c r="I411" s="31"/>
      <c r="J411" s="31"/>
      <c r="K411" s="31"/>
      <c r="M411" s="31"/>
    </row>
    <row r="412" customFormat="false" ht="15.75" hidden="false" customHeight="false" outlineLevel="0" collapsed="false">
      <c r="I412" s="31"/>
      <c r="J412" s="31"/>
      <c r="K412" s="31"/>
      <c r="M412" s="31"/>
    </row>
    <row r="413" customFormat="false" ht="15.75" hidden="false" customHeight="false" outlineLevel="0" collapsed="false">
      <c r="I413" s="31"/>
      <c r="J413" s="31"/>
      <c r="K413" s="31"/>
      <c r="M413" s="31"/>
    </row>
    <row r="414" customFormat="false" ht="15.75" hidden="false" customHeight="false" outlineLevel="0" collapsed="false">
      <c r="I414" s="31"/>
      <c r="J414" s="31"/>
      <c r="K414" s="31"/>
      <c r="M414" s="31"/>
    </row>
    <row r="415" customFormat="false" ht="15.75" hidden="false" customHeight="false" outlineLevel="0" collapsed="false">
      <c r="I415" s="31"/>
      <c r="J415" s="31"/>
      <c r="K415" s="31"/>
      <c r="M415" s="31"/>
    </row>
    <row r="416" customFormat="false" ht="15.75" hidden="false" customHeight="false" outlineLevel="0" collapsed="false">
      <c r="I416" s="31"/>
      <c r="J416" s="31"/>
      <c r="K416" s="31"/>
      <c r="M416" s="31"/>
    </row>
    <row r="417" customFormat="false" ht="15.75" hidden="false" customHeight="false" outlineLevel="0" collapsed="false">
      <c r="I417" s="31"/>
      <c r="J417" s="31"/>
      <c r="K417" s="31"/>
      <c r="M417" s="31"/>
    </row>
    <row r="418" customFormat="false" ht="15.75" hidden="false" customHeight="false" outlineLevel="0" collapsed="false">
      <c r="I418" s="31"/>
      <c r="J418" s="31"/>
      <c r="K418" s="31"/>
      <c r="M418" s="31"/>
    </row>
    <row r="419" customFormat="false" ht="15.75" hidden="false" customHeight="false" outlineLevel="0" collapsed="false">
      <c r="I419" s="31"/>
      <c r="J419" s="31"/>
      <c r="K419" s="31"/>
      <c r="M419" s="31"/>
    </row>
    <row r="420" customFormat="false" ht="15.75" hidden="false" customHeight="false" outlineLevel="0" collapsed="false">
      <c r="I420" s="31"/>
      <c r="J420" s="31"/>
      <c r="K420" s="31"/>
      <c r="M420" s="31"/>
    </row>
    <row r="421" customFormat="false" ht="15.75" hidden="false" customHeight="false" outlineLevel="0" collapsed="false">
      <c r="I421" s="31"/>
      <c r="J421" s="31"/>
      <c r="K421" s="31"/>
      <c r="M421" s="31"/>
    </row>
    <row r="422" customFormat="false" ht="15.75" hidden="false" customHeight="false" outlineLevel="0" collapsed="false">
      <c r="I422" s="31"/>
      <c r="J422" s="31"/>
      <c r="K422" s="31"/>
      <c r="M422" s="31"/>
    </row>
    <row r="423" customFormat="false" ht="15.75" hidden="false" customHeight="false" outlineLevel="0" collapsed="false">
      <c r="I423" s="31"/>
      <c r="J423" s="31"/>
      <c r="K423" s="31"/>
      <c r="M423" s="31"/>
    </row>
    <row r="424" customFormat="false" ht="15.75" hidden="false" customHeight="false" outlineLevel="0" collapsed="false">
      <c r="I424" s="31"/>
      <c r="J424" s="31"/>
      <c r="K424" s="31"/>
      <c r="M424" s="31"/>
    </row>
    <row r="425" customFormat="false" ht="15.75" hidden="false" customHeight="false" outlineLevel="0" collapsed="false">
      <c r="I425" s="31"/>
      <c r="J425" s="31"/>
      <c r="K425" s="31"/>
      <c r="M425" s="31"/>
    </row>
    <row r="426" customFormat="false" ht="15.75" hidden="false" customHeight="false" outlineLevel="0" collapsed="false">
      <c r="I426" s="31"/>
      <c r="J426" s="31"/>
      <c r="K426" s="31"/>
      <c r="M426" s="31"/>
    </row>
    <row r="427" customFormat="false" ht="15.75" hidden="false" customHeight="false" outlineLevel="0" collapsed="false">
      <c r="I427" s="31"/>
      <c r="J427" s="31"/>
      <c r="K427" s="31"/>
      <c r="M427" s="31"/>
    </row>
    <row r="428" customFormat="false" ht="15.75" hidden="false" customHeight="false" outlineLevel="0" collapsed="false">
      <c r="I428" s="31"/>
      <c r="J428" s="31"/>
      <c r="K428" s="31"/>
      <c r="M428" s="31"/>
    </row>
    <row r="429" customFormat="false" ht="15.75" hidden="false" customHeight="false" outlineLevel="0" collapsed="false">
      <c r="I429" s="31"/>
      <c r="J429" s="31"/>
      <c r="K429" s="31"/>
      <c r="M429" s="31"/>
    </row>
    <row r="430" customFormat="false" ht="15.75" hidden="false" customHeight="false" outlineLevel="0" collapsed="false">
      <c r="I430" s="31"/>
      <c r="J430" s="31"/>
      <c r="K430" s="31"/>
      <c r="M430" s="31"/>
    </row>
    <row r="431" customFormat="false" ht="15.75" hidden="false" customHeight="false" outlineLevel="0" collapsed="false">
      <c r="I431" s="31"/>
      <c r="J431" s="31"/>
      <c r="K431" s="31"/>
      <c r="M431" s="31"/>
    </row>
    <row r="432" customFormat="false" ht="15.75" hidden="false" customHeight="false" outlineLevel="0" collapsed="false">
      <c r="I432" s="31"/>
      <c r="J432" s="31"/>
      <c r="K432" s="31"/>
      <c r="M432" s="31"/>
    </row>
    <row r="433" customFormat="false" ht="15.75" hidden="false" customHeight="false" outlineLevel="0" collapsed="false">
      <c r="I433" s="31"/>
      <c r="J433" s="31"/>
      <c r="K433" s="31"/>
      <c r="M433" s="31"/>
    </row>
    <row r="434" customFormat="false" ht="15.75" hidden="false" customHeight="false" outlineLevel="0" collapsed="false">
      <c r="I434" s="31"/>
      <c r="J434" s="31"/>
      <c r="K434" s="31"/>
      <c r="M434" s="31"/>
    </row>
    <row r="435" customFormat="false" ht="15.75" hidden="false" customHeight="false" outlineLevel="0" collapsed="false">
      <c r="I435" s="31"/>
      <c r="J435" s="31"/>
      <c r="K435" s="31"/>
      <c r="M435" s="31"/>
    </row>
    <row r="436" customFormat="false" ht="15.75" hidden="false" customHeight="false" outlineLevel="0" collapsed="false">
      <c r="I436" s="31"/>
      <c r="J436" s="31"/>
      <c r="K436" s="31"/>
      <c r="M436" s="31"/>
    </row>
    <row r="437" customFormat="false" ht="15.75" hidden="false" customHeight="false" outlineLevel="0" collapsed="false">
      <c r="I437" s="31"/>
      <c r="J437" s="31"/>
      <c r="K437" s="31"/>
      <c r="M437" s="31"/>
    </row>
    <row r="438" customFormat="false" ht="15.75" hidden="false" customHeight="false" outlineLevel="0" collapsed="false">
      <c r="I438" s="31"/>
      <c r="J438" s="31"/>
      <c r="K438" s="31"/>
      <c r="M438" s="31"/>
    </row>
    <row r="439" customFormat="false" ht="15.75" hidden="false" customHeight="false" outlineLevel="0" collapsed="false">
      <c r="I439" s="31"/>
      <c r="J439" s="31"/>
      <c r="K439" s="31"/>
      <c r="M439" s="31"/>
    </row>
    <row r="440" customFormat="false" ht="15.75" hidden="false" customHeight="false" outlineLevel="0" collapsed="false">
      <c r="I440" s="31"/>
      <c r="J440" s="31"/>
      <c r="K440" s="31"/>
      <c r="M440" s="31"/>
    </row>
    <row r="441" customFormat="false" ht="15.75" hidden="false" customHeight="false" outlineLevel="0" collapsed="false">
      <c r="I441" s="31"/>
      <c r="J441" s="31"/>
      <c r="K441" s="31"/>
      <c r="M441" s="31"/>
    </row>
    <row r="442" customFormat="false" ht="15.75" hidden="false" customHeight="false" outlineLevel="0" collapsed="false">
      <c r="I442" s="31"/>
      <c r="J442" s="31"/>
      <c r="K442" s="31"/>
      <c r="M442" s="31"/>
    </row>
    <row r="443" customFormat="false" ht="15.75" hidden="false" customHeight="false" outlineLevel="0" collapsed="false">
      <c r="I443" s="31"/>
      <c r="J443" s="31"/>
      <c r="K443" s="31"/>
      <c r="M443" s="31"/>
    </row>
    <row r="444" customFormat="false" ht="15.75" hidden="false" customHeight="false" outlineLevel="0" collapsed="false">
      <c r="I444" s="31"/>
      <c r="J444" s="31"/>
      <c r="K444" s="31"/>
      <c r="M444" s="31"/>
    </row>
    <row r="445" customFormat="false" ht="15.75" hidden="false" customHeight="false" outlineLevel="0" collapsed="false">
      <c r="I445" s="31"/>
      <c r="J445" s="31"/>
      <c r="K445" s="31"/>
      <c r="M445" s="31"/>
    </row>
    <row r="446" customFormat="false" ht="15.75" hidden="false" customHeight="false" outlineLevel="0" collapsed="false">
      <c r="I446" s="31"/>
      <c r="J446" s="31"/>
      <c r="K446" s="31"/>
      <c r="M446" s="31"/>
    </row>
    <row r="447" customFormat="false" ht="15.75" hidden="false" customHeight="false" outlineLevel="0" collapsed="false">
      <c r="I447" s="31"/>
      <c r="J447" s="31"/>
      <c r="K447" s="31"/>
      <c r="M447" s="31"/>
    </row>
    <row r="448" customFormat="false" ht="15.75" hidden="false" customHeight="false" outlineLevel="0" collapsed="false">
      <c r="I448" s="31"/>
      <c r="J448" s="31"/>
      <c r="K448" s="31"/>
      <c r="M448" s="31"/>
    </row>
    <row r="449" customFormat="false" ht="15.75" hidden="false" customHeight="false" outlineLevel="0" collapsed="false">
      <c r="I449" s="31"/>
      <c r="J449" s="31"/>
      <c r="K449" s="31"/>
      <c r="M449" s="31"/>
    </row>
    <row r="450" customFormat="false" ht="15.75" hidden="false" customHeight="false" outlineLevel="0" collapsed="false">
      <c r="I450" s="31"/>
      <c r="J450" s="31"/>
      <c r="K450" s="31"/>
      <c r="M450" s="31"/>
    </row>
    <row r="451" customFormat="false" ht="15.75" hidden="false" customHeight="false" outlineLevel="0" collapsed="false">
      <c r="I451" s="31"/>
      <c r="J451" s="31"/>
      <c r="K451" s="31"/>
      <c r="M451" s="31"/>
    </row>
    <row r="452" customFormat="false" ht="15.75" hidden="false" customHeight="false" outlineLevel="0" collapsed="false">
      <c r="I452" s="31"/>
      <c r="J452" s="31"/>
      <c r="K452" s="31"/>
      <c r="M452" s="31"/>
    </row>
    <row r="453" customFormat="false" ht="15.75" hidden="false" customHeight="false" outlineLevel="0" collapsed="false">
      <c r="I453" s="31"/>
      <c r="J453" s="31"/>
      <c r="K453" s="31"/>
      <c r="M453" s="31"/>
    </row>
    <row r="454" customFormat="false" ht="15.75" hidden="false" customHeight="false" outlineLevel="0" collapsed="false">
      <c r="I454" s="31"/>
      <c r="J454" s="31"/>
      <c r="K454" s="31"/>
      <c r="M454" s="31"/>
    </row>
    <row r="455" customFormat="false" ht="15.75" hidden="false" customHeight="false" outlineLevel="0" collapsed="false">
      <c r="I455" s="31"/>
      <c r="J455" s="31"/>
      <c r="K455" s="31"/>
      <c r="M455" s="31"/>
    </row>
    <row r="456" customFormat="false" ht="15.75" hidden="false" customHeight="false" outlineLevel="0" collapsed="false">
      <c r="I456" s="31"/>
      <c r="J456" s="31"/>
      <c r="K456" s="31"/>
      <c r="M456" s="31"/>
    </row>
    <row r="457" customFormat="false" ht="15.75" hidden="false" customHeight="false" outlineLevel="0" collapsed="false">
      <c r="I457" s="31"/>
      <c r="J457" s="31"/>
      <c r="K457" s="31"/>
      <c r="M457" s="31"/>
    </row>
    <row r="458" customFormat="false" ht="15.75" hidden="false" customHeight="false" outlineLevel="0" collapsed="false">
      <c r="I458" s="31"/>
      <c r="J458" s="31"/>
      <c r="K458" s="31"/>
      <c r="M458" s="31"/>
    </row>
    <row r="459" customFormat="false" ht="15.75" hidden="false" customHeight="false" outlineLevel="0" collapsed="false">
      <c r="I459" s="31"/>
      <c r="J459" s="31"/>
      <c r="K459" s="31"/>
      <c r="M459" s="31"/>
    </row>
    <row r="460" customFormat="false" ht="15.75" hidden="false" customHeight="false" outlineLevel="0" collapsed="false">
      <c r="I460" s="31"/>
      <c r="J460" s="31"/>
      <c r="K460" s="31"/>
      <c r="M460" s="31"/>
    </row>
    <row r="461" customFormat="false" ht="15.75" hidden="false" customHeight="false" outlineLevel="0" collapsed="false">
      <c r="I461" s="31"/>
      <c r="J461" s="31"/>
      <c r="K461" s="31"/>
      <c r="M461" s="31"/>
    </row>
    <row r="462" customFormat="false" ht="15.75" hidden="false" customHeight="false" outlineLevel="0" collapsed="false">
      <c r="I462" s="31"/>
      <c r="J462" s="31"/>
      <c r="K462" s="31"/>
      <c r="M462" s="31"/>
    </row>
    <row r="463" customFormat="false" ht="15.75" hidden="false" customHeight="false" outlineLevel="0" collapsed="false">
      <c r="I463" s="31"/>
      <c r="J463" s="31"/>
      <c r="K463" s="31"/>
      <c r="M463" s="31"/>
    </row>
    <row r="464" customFormat="false" ht="15.75" hidden="false" customHeight="false" outlineLevel="0" collapsed="false">
      <c r="I464" s="31"/>
      <c r="J464" s="31"/>
      <c r="K464" s="31"/>
      <c r="M464" s="31"/>
    </row>
    <row r="465" customFormat="false" ht="15.75" hidden="false" customHeight="false" outlineLevel="0" collapsed="false">
      <c r="I465" s="31"/>
      <c r="J465" s="31"/>
      <c r="K465" s="31"/>
      <c r="M465" s="31"/>
    </row>
    <row r="466" customFormat="false" ht="15.75" hidden="false" customHeight="false" outlineLevel="0" collapsed="false">
      <c r="I466" s="31"/>
      <c r="J466" s="31"/>
      <c r="K466" s="31"/>
      <c r="M466" s="31"/>
    </row>
    <row r="467" customFormat="false" ht="15.75" hidden="false" customHeight="false" outlineLevel="0" collapsed="false">
      <c r="I467" s="31"/>
      <c r="J467" s="31"/>
      <c r="K467" s="31"/>
      <c r="M467" s="31"/>
    </row>
    <row r="468" customFormat="false" ht="15.75" hidden="false" customHeight="false" outlineLevel="0" collapsed="false">
      <c r="I468" s="31"/>
      <c r="J468" s="31"/>
      <c r="K468" s="31"/>
      <c r="M468" s="31"/>
    </row>
    <row r="469" customFormat="false" ht="15.75" hidden="false" customHeight="false" outlineLevel="0" collapsed="false">
      <c r="I469" s="31"/>
      <c r="J469" s="31"/>
      <c r="K469" s="31"/>
      <c r="M469" s="31"/>
    </row>
    <row r="470" customFormat="false" ht="15.75" hidden="false" customHeight="false" outlineLevel="0" collapsed="false">
      <c r="I470" s="31"/>
      <c r="J470" s="31"/>
      <c r="K470" s="31"/>
      <c r="M470" s="31"/>
    </row>
    <row r="471" customFormat="false" ht="15.75" hidden="false" customHeight="false" outlineLevel="0" collapsed="false">
      <c r="I471" s="31"/>
      <c r="J471" s="31"/>
      <c r="K471" s="31"/>
      <c r="M471" s="31"/>
    </row>
    <row r="472" customFormat="false" ht="15.75" hidden="false" customHeight="false" outlineLevel="0" collapsed="false">
      <c r="I472" s="31"/>
      <c r="J472" s="31"/>
      <c r="K472" s="31"/>
      <c r="M472" s="31"/>
    </row>
    <row r="473" customFormat="false" ht="15.75" hidden="false" customHeight="false" outlineLevel="0" collapsed="false">
      <c r="I473" s="31"/>
      <c r="J473" s="31"/>
      <c r="K473" s="31"/>
      <c r="M473" s="31"/>
    </row>
    <row r="474" customFormat="false" ht="15.75" hidden="false" customHeight="false" outlineLevel="0" collapsed="false">
      <c r="I474" s="31"/>
      <c r="J474" s="31"/>
      <c r="K474" s="31"/>
      <c r="M474" s="31"/>
    </row>
    <row r="475" customFormat="false" ht="15.75" hidden="false" customHeight="false" outlineLevel="0" collapsed="false">
      <c r="I475" s="31"/>
      <c r="J475" s="31"/>
      <c r="K475" s="31"/>
      <c r="M475" s="31"/>
    </row>
    <row r="476" customFormat="false" ht="15.75" hidden="false" customHeight="false" outlineLevel="0" collapsed="false">
      <c r="I476" s="31"/>
      <c r="J476" s="31"/>
      <c r="K476" s="31"/>
      <c r="M476" s="31"/>
    </row>
    <row r="477" customFormat="false" ht="15.75" hidden="false" customHeight="false" outlineLevel="0" collapsed="false">
      <c r="I477" s="31"/>
      <c r="J477" s="31"/>
      <c r="K477" s="31"/>
      <c r="M477" s="31"/>
    </row>
    <row r="478" customFormat="false" ht="15.75" hidden="false" customHeight="false" outlineLevel="0" collapsed="false">
      <c r="I478" s="31"/>
      <c r="J478" s="31"/>
      <c r="K478" s="31"/>
      <c r="M478" s="31"/>
    </row>
    <row r="479" customFormat="false" ht="15.75" hidden="false" customHeight="false" outlineLevel="0" collapsed="false">
      <c r="I479" s="31"/>
      <c r="J479" s="31"/>
      <c r="K479" s="31"/>
      <c r="M479" s="31"/>
    </row>
    <row r="480" customFormat="false" ht="15.75" hidden="false" customHeight="false" outlineLevel="0" collapsed="false">
      <c r="I480" s="31"/>
      <c r="J480" s="31"/>
      <c r="K480" s="31"/>
      <c r="M480" s="31"/>
    </row>
    <row r="481" customFormat="false" ht="15.75" hidden="false" customHeight="false" outlineLevel="0" collapsed="false">
      <c r="I481" s="31"/>
      <c r="J481" s="31"/>
      <c r="K481" s="31"/>
      <c r="M481" s="31"/>
    </row>
    <row r="482" customFormat="false" ht="15.75" hidden="false" customHeight="false" outlineLevel="0" collapsed="false">
      <c r="I482" s="31"/>
      <c r="J482" s="31"/>
      <c r="K482" s="31"/>
      <c r="M482" s="31"/>
    </row>
    <row r="483" customFormat="false" ht="15.75" hidden="false" customHeight="false" outlineLevel="0" collapsed="false">
      <c r="I483" s="31"/>
      <c r="J483" s="31"/>
      <c r="K483" s="31"/>
      <c r="M483" s="31"/>
    </row>
    <row r="484" customFormat="false" ht="15.75" hidden="false" customHeight="false" outlineLevel="0" collapsed="false">
      <c r="I484" s="31"/>
      <c r="J484" s="31"/>
      <c r="K484" s="31"/>
      <c r="M484" s="31"/>
    </row>
    <row r="485" customFormat="false" ht="15.75" hidden="false" customHeight="false" outlineLevel="0" collapsed="false">
      <c r="I485" s="31"/>
      <c r="J485" s="31"/>
      <c r="K485" s="31"/>
      <c r="M485" s="31"/>
    </row>
    <row r="486" customFormat="false" ht="15.75" hidden="false" customHeight="false" outlineLevel="0" collapsed="false">
      <c r="I486" s="31"/>
      <c r="J486" s="31"/>
      <c r="K486" s="31"/>
      <c r="M486" s="31"/>
    </row>
    <row r="487" customFormat="false" ht="15.75" hidden="false" customHeight="false" outlineLevel="0" collapsed="false">
      <c r="I487" s="31"/>
      <c r="J487" s="31"/>
      <c r="K487" s="31"/>
      <c r="M487" s="31"/>
    </row>
    <row r="488" customFormat="false" ht="15.75" hidden="false" customHeight="false" outlineLevel="0" collapsed="false">
      <c r="I488" s="31"/>
      <c r="J488" s="31"/>
      <c r="K488" s="31"/>
      <c r="M488" s="31"/>
    </row>
    <row r="489" customFormat="false" ht="15.75" hidden="false" customHeight="false" outlineLevel="0" collapsed="false">
      <c r="I489" s="31"/>
      <c r="J489" s="31"/>
      <c r="K489" s="31"/>
      <c r="M489" s="31"/>
    </row>
    <row r="490" customFormat="false" ht="15.75" hidden="false" customHeight="false" outlineLevel="0" collapsed="false">
      <c r="I490" s="31"/>
      <c r="J490" s="31"/>
      <c r="K490" s="31"/>
      <c r="M490" s="31"/>
    </row>
    <row r="491" customFormat="false" ht="15.75" hidden="false" customHeight="false" outlineLevel="0" collapsed="false">
      <c r="I491" s="31"/>
      <c r="J491" s="31"/>
      <c r="K491" s="31"/>
      <c r="M491" s="31"/>
    </row>
    <row r="492" customFormat="false" ht="15.75" hidden="false" customHeight="false" outlineLevel="0" collapsed="false">
      <c r="I492" s="31"/>
      <c r="J492" s="31"/>
      <c r="K492" s="31"/>
      <c r="M492" s="31"/>
    </row>
    <row r="493" customFormat="false" ht="15.75" hidden="false" customHeight="false" outlineLevel="0" collapsed="false">
      <c r="I493" s="31"/>
      <c r="J493" s="31"/>
      <c r="K493" s="31"/>
      <c r="M493" s="31"/>
    </row>
    <row r="494" customFormat="false" ht="15.75" hidden="false" customHeight="false" outlineLevel="0" collapsed="false">
      <c r="I494" s="31"/>
      <c r="J494" s="31"/>
      <c r="K494" s="31"/>
      <c r="M494" s="31"/>
    </row>
    <row r="495" customFormat="false" ht="15.75" hidden="false" customHeight="false" outlineLevel="0" collapsed="false">
      <c r="I495" s="31"/>
      <c r="J495" s="31"/>
      <c r="K495" s="31"/>
      <c r="M495" s="31"/>
    </row>
    <row r="496" customFormat="false" ht="15.75" hidden="false" customHeight="false" outlineLevel="0" collapsed="false">
      <c r="I496" s="31"/>
      <c r="J496" s="31"/>
      <c r="K496" s="31"/>
      <c r="M496" s="31"/>
    </row>
    <row r="497" customFormat="false" ht="15.75" hidden="false" customHeight="false" outlineLevel="0" collapsed="false">
      <c r="I497" s="31"/>
      <c r="J497" s="31"/>
      <c r="K497" s="31"/>
      <c r="M497" s="31"/>
    </row>
    <row r="498" customFormat="false" ht="15.75" hidden="false" customHeight="false" outlineLevel="0" collapsed="false">
      <c r="I498" s="31"/>
      <c r="J498" s="31"/>
      <c r="K498" s="31"/>
      <c r="M498" s="31"/>
    </row>
    <row r="499" customFormat="false" ht="15.75" hidden="false" customHeight="false" outlineLevel="0" collapsed="false">
      <c r="I499" s="31"/>
      <c r="J499" s="31"/>
      <c r="K499" s="31"/>
      <c r="M499" s="31"/>
    </row>
    <row r="500" customFormat="false" ht="15.75" hidden="false" customHeight="false" outlineLevel="0" collapsed="false">
      <c r="I500" s="31"/>
      <c r="J500" s="31"/>
      <c r="K500" s="31"/>
      <c r="M500" s="31"/>
    </row>
    <row r="501" customFormat="false" ht="15.75" hidden="false" customHeight="false" outlineLevel="0" collapsed="false">
      <c r="I501" s="31"/>
      <c r="J501" s="31"/>
      <c r="K501" s="31"/>
      <c r="M501" s="31"/>
    </row>
    <row r="502" customFormat="false" ht="15.75" hidden="false" customHeight="false" outlineLevel="0" collapsed="false">
      <c r="I502" s="31"/>
      <c r="J502" s="31"/>
      <c r="K502" s="31"/>
      <c r="M502" s="31"/>
    </row>
    <row r="503" customFormat="false" ht="15.75" hidden="false" customHeight="false" outlineLevel="0" collapsed="false">
      <c r="I503" s="31"/>
      <c r="J503" s="31"/>
      <c r="K503" s="31"/>
      <c r="M503" s="31"/>
    </row>
    <row r="504" customFormat="false" ht="15.75" hidden="false" customHeight="false" outlineLevel="0" collapsed="false">
      <c r="I504" s="31"/>
      <c r="J504" s="31"/>
      <c r="K504" s="31"/>
      <c r="M504" s="31"/>
    </row>
    <row r="505" customFormat="false" ht="15.75" hidden="false" customHeight="false" outlineLevel="0" collapsed="false">
      <c r="I505" s="31"/>
      <c r="J505" s="31"/>
      <c r="K505" s="31"/>
      <c r="M505" s="31"/>
    </row>
    <row r="506" customFormat="false" ht="15.75" hidden="false" customHeight="false" outlineLevel="0" collapsed="false">
      <c r="I506" s="31"/>
      <c r="J506" s="31"/>
      <c r="K506" s="31"/>
      <c r="M506" s="31"/>
    </row>
    <row r="507" customFormat="false" ht="15.75" hidden="false" customHeight="false" outlineLevel="0" collapsed="false">
      <c r="I507" s="31"/>
      <c r="J507" s="31"/>
      <c r="K507" s="31"/>
      <c r="M507" s="31"/>
    </row>
    <row r="508" customFormat="false" ht="15.75" hidden="false" customHeight="false" outlineLevel="0" collapsed="false">
      <c r="I508" s="31"/>
      <c r="J508" s="31"/>
      <c r="K508" s="31"/>
      <c r="M508" s="31"/>
    </row>
    <row r="509" customFormat="false" ht="15.75" hidden="false" customHeight="false" outlineLevel="0" collapsed="false">
      <c r="I509" s="31"/>
      <c r="J509" s="31"/>
      <c r="K509" s="31"/>
      <c r="M509" s="31"/>
    </row>
    <row r="510" customFormat="false" ht="15.75" hidden="false" customHeight="false" outlineLevel="0" collapsed="false">
      <c r="I510" s="31"/>
      <c r="J510" s="31"/>
      <c r="K510" s="31"/>
      <c r="M510" s="31"/>
    </row>
    <row r="511" customFormat="false" ht="15.75" hidden="false" customHeight="false" outlineLevel="0" collapsed="false">
      <c r="I511" s="31"/>
      <c r="J511" s="31"/>
      <c r="K511" s="31"/>
      <c r="M511" s="31"/>
    </row>
    <row r="512" customFormat="false" ht="15.75" hidden="false" customHeight="false" outlineLevel="0" collapsed="false">
      <c r="I512" s="31"/>
      <c r="J512" s="31"/>
      <c r="K512" s="31"/>
      <c r="M512" s="31"/>
    </row>
    <row r="513" customFormat="false" ht="15.75" hidden="false" customHeight="false" outlineLevel="0" collapsed="false">
      <c r="I513" s="31"/>
      <c r="J513" s="31"/>
      <c r="K513" s="31"/>
      <c r="M513" s="31"/>
    </row>
    <row r="514" customFormat="false" ht="15.75" hidden="false" customHeight="false" outlineLevel="0" collapsed="false">
      <c r="I514" s="31"/>
      <c r="J514" s="31"/>
      <c r="K514" s="31"/>
      <c r="M514" s="31"/>
    </row>
    <row r="515" customFormat="false" ht="15.75" hidden="false" customHeight="false" outlineLevel="0" collapsed="false">
      <c r="I515" s="31"/>
      <c r="J515" s="31"/>
      <c r="K515" s="31"/>
      <c r="M515" s="31"/>
    </row>
    <row r="516" customFormat="false" ht="15.75" hidden="false" customHeight="false" outlineLevel="0" collapsed="false">
      <c r="I516" s="31"/>
      <c r="J516" s="31"/>
      <c r="K516" s="31"/>
      <c r="M516" s="31"/>
    </row>
    <row r="517" customFormat="false" ht="15.75" hidden="false" customHeight="false" outlineLevel="0" collapsed="false">
      <c r="I517" s="31"/>
      <c r="J517" s="31"/>
      <c r="K517" s="31"/>
      <c r="M517" s="31"/>
    </row>
    <row r="518" customFormat="false" ht="15.75" hidden="false" customHeight="false" outlineLevel="0" collapsed="false">
      <c r="I518" s="31"/>
      <c r="J518" s="31"/>
      <c r="K518" s="31"/>
      <c r="M518" s="31"/>
    </row>
    <row r="519" customFormat="false" ht="15.75" hidden="false" customHeight="false" outlineLevel="0" collapsed="false">
      <c r="I519" s="31"/>
      <c r="J519" s="31"/>
      <c r="K519" s="31"/>
      <c r="M519" s="31"/>
    </row>
    <row r="520" customFormat="false" ht="15.75" hidden="false" customHeight="false" outlineLevel="0" collapsed="false">
      <c r="I520" s="31"/>
      <c r="J520" s="31"/>
      <c r="K520" s="31"/>
      <c r="M520" s="31"/>
    </row>
    <row r="521" customFormat="false" ht="15.75" hidden="false" customHeight="false" outlineLevel="0" collapsed="false">
      <c r="I521" s="31"/>
      <c r="J521" s="31"/>
      <c r="K521" s="31"/>
      <c r="M521" s="31"/>
    </row>
    <row r="522" customFormat="false" ht="15.75" hidden="false" customHeight="false" outlineLevel="0" collapsed="false">
      <c r="I522" s="31"/>
      <c r="J522" s="31"/>
      <c r="K522" s="31"/>
      <c r="M522" s="31"/>
    </row>
    <row r="523" customFormat="false" ht="15.75" hidden="false" customHeight="false" outlineLevel="0" collapsed="false">
      <c r="I523" s="31"/>
      <c r="J523" s="31"/>
      <c r="K523" s="31"/>
      <c r="M523" s="31"/>
    </row>
    <row r="524" customFormat="false" ht="15.75" hidden="false" customHeight="false" outlineLevel="0" collapsed="false">
      <c r="I524" s="31"/>
      <c r="J524" s="31"/>
      <c r="K524" s="31"/>
      <c r="M524" s="31"/>
    </row>
    <row r="525" customFormat="false" ht="15.75" hidden="false" customHeight="false" outlineLevel="0" collapsed="false">
      <c r="I525" s="31"/>
      <c r="J525" s="31"/>
      <c r="K525" s="31"/>
      <c r="M525" s="31"/>
    </row>
    <row r="526" customFormat="false" ht="15.75" hidden="false" customHeight="false" outlineLevel="0" collapsed="false">
      <c r="I526" s="31"/>
      <c r="J526" s="31"/>
      <c r="K526" s="31"/>
      <c r="M526" s="31"/>
    </row>
    <row r="527" customFormat="false" ht="15.75" hidden="false" customHeight="false" outlineLevel="0" collapsed="false">
      <c r="I527" s="31"/>
      <c r="J527" s="31"/>
      <c r="K527" s="31"/>
      <c r="M527" s="31"/>
    </row>
    <row r="528" customFormat="false" ht="15.75" hidden="false" customHeight="false" outlineLevel="0" collapsed="false">
      <c r="I528" s="31"/>
      <c r="J528" s="31"/>
      <c r="K528" s="31"/>
      <c r="M528" s="31"/>
    </row>
    <row r="529" customFormat="false" ht="15.75" hidden="false" customHeight="false" outlineLevel="0" collapsed="false">
      <c r="I529" s="31"/>
      <c r="J529" s="31"/>
      <c r="K529" s="31"/>
      <c r="M529" s="31"/>
    </row>
    <row r="530" customFormat="false" ht="15.75" hidden="false" customHeight="false" outlineLevel="0" collapsed="false">
      <c r="I530" s="31"/>
      <c r="J530" s="31"/>
      <c r="K530" s="31"/>
      <c r="M530" s="31"/>
    </row>
    <row r="531" customFormat="false" ht="15.75" hidden="false" customHeight="false" outlineLevel="0" collapsed="false">
      <c r="I531" s="31"/>
      <c r="J531" s="31"/>
      <c r="K531" s="31"/>
      <c r="M531" s="31"/>
    </row>
    <row r="532" customFormat="false" ht="15.75" hidden="false" customHeight="false" outlineLevel="0" collapsed="false">
      <c r="I532" s="31"/>
      <c r="J532" s="31"/>
      <c r="K532" s="31"/>
      <c r="M532" s="31"/>
    </row>
    <row r="533" customFormat="false" ht="15.75" hidden="false" customHeight="false" outlineLevel="0" collapsed="false">
      <c r="I533" s="31"/>
      <c r="J533" s="31"/>
      <c r="K533" s="31"/>
      <c r="M533" s="31"/>
    </row>
    <row r="534" customFormat="false" ht="15.75" hidden="false" customHeight="false" outlineLevel="0" collapsed="false">
      <c r="I534" s="31"/>
      <c r="J534" s="31"/>
      <c r="K534" s="31"/>
      <c r="M534" s="31"/>
    </row>
    <row r="535" customFormat="false" ht="15.75" hidden="false" customHeight="false" outlineLevel="0" collapsed="false">
      <c r="I535" s="31"/>
      <c r="J535" s="31"/>
      <c r="K535" s="31"/>
      <c r="M535" s="31"/>
    </row>
    <row r="536" customFormat="false" ht="15.75" hidden="false" customHeight="false" outlineLevel="0" collapsed="false">
      <c r="I536" s="31"/>
      <c r="J536" s="31"/>
      <c r="K536" s="31"/>
      <c r="M536" s="31"/>
    </row>
    <row r="537" customFormat="false" ht="15.75" hidden="false" customHeight="false" outlineLevel="0" collapsed="false">
      <c r="I537" s="31"/>
      <c r="J537" s="31"/>
      <c r="K537" s="31"/>
      <c r="M537" s="31"/>
    </row>
    <row r="538" customFormat="false" ht="15.75" hidden="false" customHeight="false" outlineLevel="0" collapsed="false">
      <c r="I538" s="31"/>
      <c r="J538" s="31"/>
      <c r="K538" s="31"/>
      <c r="M538" s="31"/>
    </row>
    <row r="539" customFormat="false" ht="15.75" hidden="false" customHeight="false" outlineLevel="0" collapsed="false">
      <c r="I539" s="31"/>
      <c r="J539" s="31"/>
      <c r="K539" s="31"/>
      <c r="M539" s="31"/>
    </row>
    <row r="540" customFormat="false" ht="15.75" hidden="false" customHeight="false" outlineLevel="0" collapsed="false">
      <c r="I540" s="31"/>
      <c r="J540" s="31"/>
      <c r="K540" s="31"/>
      <c r="M540" s="31"/>
    </row>
    <row r="541" customFormat="false" ht="15.75" hidden="false" customHeight="false" outlineLevel="0" collapsed="false">
      <c r="I541" s="31"/>
      <c r="J541" s="31"/>
      <c r="K541" s="31"/>
      <c r="M541" s="31"/>
    </row>
    <row r="542" customFormat="false" ht="15.75" hidden="false" customHeight="false" outlineLevel="0" collapsed="false">
      <c r="I542" s="31"/>
      <c r="J542" s="31"/>
      <c r="K542" s="31"/>
      <c r="M542" s="31"/>
    </row>
    <row r="543" customFormat="false" ht="15.75" hidden="false" customHeight="false" outlineLevel="0" collapsed="false">
      <c r="I543" s="31"/>
      <c r="J543" s="31"/>
      <c r="K543" s="31"/>
      <c r="M543" s="31"/>
    </row>
    <row r="544" customFormat="false" ht="15.75" hidden="false" customHeight="false" outlineLevel="0" collapsed="false">
      <c r="I544" s="31"/>
      <c r="J544" s="31"/>
      <c r="K544" s="31"/>
      <c r="M544" s="31"/>
    </row>
    <row r="545" customFormat="false" ht="15.75" hidden="false" customHeight="false" outlineLevel="0" collapsed="false">
      <c r="I545" s="31"/>
      <c r="J545" s="31"/>
      <c r="K545" s="31"/>
      <c r="M545" s="31"/>
    </row>
    <row r="546" customFormat="false" ht="15.75" hidden="false" customHeight="false" outlineLevel="0" collapsed="false">
      <c r="I546" s="31"/>
      <c r="J546" s="31"/>
      <c r="K546" s="31"/>
      <c r="M546" s="31"/>
    </row>
    <row r="547" customFormat="false" ht="15.75" hidden="false" customHeight="false" outlineLevel="0" collapsed="false">
      <c r="I547" s="31"/>
      <c r="J547" s="31"/>
      <c r="K547" s="31"/>
      <c r="M547" s="31"/>
    </row>
    <row r="548" customFormat="false" ht="15.75" hidden="false" customHeight="false" outlineLevel="0" collapsed="false">
      <c r="I548" s="31"/>
      <c r="J548" s="31"/>
      <c r="K548" s="31"/>
      <c r="M548" s="31"/>
    </row>
    <row r="549" customFormat="false" ht="15.75" hidden="false" customHeight="false" outlineLevel="0" collapsed="false">
      <c r="I549" s="31"/>
      <c r="J549" s="31"/>
      <c r="K549" s="31"/>
      <c r="M549" s="31"/>
    </row>
    <row r="550" customFormat="false" ht="15.75" hidden="false" customHeight="false" outlineLevel="0" collapsed="false">
      <c r="I550" s="31"/>
      <c r="J550" s="31"/>
      <c r="K550" s="31"/>
      <c r="M550" s="31"/>
    </row>
    <row r="551" customFormat="false" ht="15.75" hidden="false" customHeight="false" outlineLevel="0" collapsed="false">
      <c r="I551" s="31"/>
      <c r="J551" s="31"/>
      <c r="K551" s="31"/>
      <c r="M551" s="31"/>
    </row>
    <row r="552" customFormat="false" ht="15.75" hidden="false" customHeight="false" outlineLevel="0" collapsed="false">
      <c r="I552" s="31"/>
      <c r="J552" s="31"/>
      <c r="K552" s="31"/>
      <c r="M552" s="31"/>
    </row>
    <row r="553" customFormat="false" ht="15.75" hidden="false" customHeight="false" outlineLevel="0" collapsed="false">
      <c r="I553" s="31"/>
      <c r="J553" s="31"/>
      <c r="K553" s="31"/>
      <c r="M553" s="31"/>
    </row>
    <row r="554" customFormat="false" ht="15.75" hidden="false" customHeight="false" outlineLevel="0" collapsed="false">
      <c r="I554" s="31"/>
      <c r="J554" s="31"/>
      <c r="K554" s="31"/>
      <c r="M554" s="31"/>
    </row>
    <row r="555" customFormat="false" ht="15.75" hidden="false" customHeight="false" outlineLevel="0" collapsed="false">
      <c r="I555" s="31"/>
      <c r="J555" s="31"/>
      <c r="K555" s="31"/>
      <c r="M555" s="31"/>
    </row>
    <row r="556" customFormat="false" ht="15.75" hidden="false" customHeight="false" outlineLevel="0" collapsed="false">
      <c r="I556" s="31"/>
      <c r="J556" s="31"/>
      <c r="K556" s="31"/>
      <c r="M556" s="31"/>
    </row>
    <row r="557" customFormat="false" ht="15.75" hidden="false" customHeight="false" outlineLevel="0" collapsed="false">
      <c r="I557" s="31"/>
      <c r="J557" s="31"/>
      <c r="K557" s="31"/>
      <c r="M557" s="31"/>
    </row>
    <row r="558" customFormat="false" ht="15.75" hidden="false" customHeight="false" outlineLevel="0" collapsed="false">
      <c r="I558" s="31"/>
      <c r="J558" s="31"/>
      <c r="K558" s="31"/>
      <c r="M558" s="31"/>
    </row>
    <row r="559" customFormat="false" ht="15.75" hidden="false" customHeight="false" outlineLevel="0" collapsed="false">
      <c r="I559" s="31"/>
      <c r="J559" s="31"/>
      <c r="K559" s="31"/>
      <c r="M559" s="31"/>
    </row>
    <row r="560" customFormat="false" ht="15.75" hidden="false" customHeight="false" outlineLevel="0" collapsed="false">
      <c r="I560" s="31"/>
      <c r="J560" s="31"/>
      <c r="K560" s="31"/>
      <c r="M560" s="31"/>
    </row>
    <row r="561" customFormat="false" ht="15.75" hidden="false" customHeight="false" outlineLevel="0" collapsed="false">
      <c r="I561" s="31"/>
      <c r="J561" s="31"/>
      <c r="K561" s="31"/>
      <c r="M561" s="31"/>
    </row>
    <row r="562" customFormat="false" ht="15.75" hidden="false" customHeight="false" outlineLevel="0" collapsed="false">
      <c r="I562" s="31"/>
      <c r="J562" s="31"/>
      <c r="K562" s="31"/>
      <c r="M562" s="31"/>
    </row>
    <row r="563" customFormat="false" ht="15.75" hidden="false" customHeight="false" outlineLevel="0" collapsed="false">
      <c r="I563" s="31"/>
      <c r="J563" s="31"/>
      <c r="K563" s="31"/>
      <c r="M563" s="31"/>
    </row>
    <row r="564" customFormat="false" ht="15.75" hidden="false" customHeight="false" outlineLevel="0" collapsed="false">
      <c r="I564" s="31"/>
      <c r="J564" s="31"/>
      <c r="K564" s="31"/>
      <c r="M564" s="31"/>
    </row>
    <row r="565" customFormat="false" ht="15.75" hidden="false" customHeight="false" outlineLevel="0" collapsed="false">
      <c r="I565" s="31"/>
      <c r="J565" s="31"/>
      <c r="K565" s="31"/>
      <c r="M565" s="31"/>
    </row>
    <row r="566" customFormat="false" ht="15.75" hidden="false" customHeight="false" outlineLevel="0" collapsed="false">
      <c r="I566" s="31"/>
      <c r="J566" s="31"/>
      <c r="K566" s="31"/>
      <c r="M566" s="31"/>
    </row>
    <row r="567" customFormat="false" ht="15.75" hidden="false" customHeight="false" outlineLevel="0" collapsed="false">
      <c r="I567" s="31"/>
      <c r="J567" s="31"/>
      <c r="K567" s="31"/>
      <c r="M567" s="31"/>
    </row>
    <row r="568" customFormat="false" ht="15.75" hidden="false" customHeight="false" outlineLevel="0" collapsed="false">
      <c r="I568" s="31"/>
      <c r="J568" s="31"/>
      <c r="K568" s="31"/>
      <c r="M568" s="31"/>
    </row>
    <row r="569" customFormat="false" ht="15.75" hidden="false" customHeight="false" outlineLevel="0" collapsed="false">
      <c r="I569" s="31"/>
      <c r="J569" s="31"/>
      <c r="K569" s="31"/>
      <c r="M569" s="31"/>
    </row>
    <row r="570" customFormat="false" ht="15.75" hidden="false" customHeight="false" outlineLevel="0" collapsed="false">
      <c r="I570" s="31"/>
      <c r="J570" s="31"/>
      <c r="K570" s="31"/>
      <c r="M570" s="31"/>
    </row>
    <row r="571" customFormat="false" ht="15.75" hidden="false" customHeight="false" outlineLevel="0" collapsed="false">
      <c r="I571" s="31"/>
      <c r="J571" s="31"/>
      <c r="K571" s="31"/>
      <c r="M571" s="31"/>
    </row>
    <row r="572" customFormat="false" ht="15.75" hidden="false" customHeight="false" outlineLevel="0" collapsed="false">
      <c r="I572" s="31"/>
      <c r="J572" s="31"/>
      <c r="K572" s="31"/>
      <c r="M572" s="31"/>
    </row>
    <row r="573" customFormat="false" ht="15.75" hidden="false" customHeight="false" outlineLevel="0" collapsed="false">
      <c r="I573" s="31"/>
      <c r="J573" s="31"/>
      <c r="K573" s="31"/>
      <c r="M573" s="31"/>
    </row>
    <row r="574" customFormat="false" ht="15.75" hidden="false" customHeight="false" outlineLevel="0" collapsed="false">
      <c r="I574" s="31"/>
      <c r="J574" s="31"/>
      <c r="K574" s="31"/>
      <c r="M574" s="31"/>
    </row>
    <row r="575" customFormat="false" ht="15.75" hidden="false" customHeight="false" outlineLevel="0" collapsed="false">
      <c r="I575" s="31"/>
      <c r="J575" s="31"/>
      <c r="K575" s="31"/>
      <c r="M575" s="31"/>
    </row>
    <row r="576" customFormat="false" ht="15.75" hidden="false" customHeight="false" outlineLevel="0" collapsed="false">
      <c r="I576" s="31"/>
      <c r="J576" s="31"/>
      <c r="K576" s="31"/>
      <c r="M576" s="31"/>
    </row>
    <row r="577" customFormat="false" ht="15.75" hidden="false" customHeight="false" outlineLevel="0" collapsed="false">
      <c r="I577" s="31"/>
      <c r="J577" s="31"/>
      <c r="K577" s="31"/>
      <c r="M577" s="31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77"/>
  <sheetViews>
    <sheetView showFormulas="false" showGridLines="false" showRowColHeaders="true" showZeros="false" rightToLeft="false" tabSelected="false" showOutlineSymbols="true" defaultGridColor="true" view="normal" topLeftCell="A9" colorId="64" zoomScale="65" zoomScaleNormal="6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41"/>
    <col collapsed="false" customWidth="true" hidden="false" outlineLevel="0" max="2" min="2" style="1" width="16.99"/>
    <col collapsed="false" customWidth="true" hidden="false" outlineLevel="0" max="3" min="3" style="1" width="17.99"/>
    <col collapsed="false" customWidth="true" hidden="false" outlineLevel="0" max="4" min="4" style="1" width="19.56"/>
    <col collapsed="false" customWidth="true" hidden="false" outlineLevel="0" max="6" min="5" style="1" width="24.7"/>
    <col collapsed="false" customWidth="true" hidden="false" outlineLevel="0" max="7" min="7" style="1" width="16.99"/>
    <col collapsed="false" customWidth="true" hidden="false" outlineLevel="0" max="8" min="8" style="1" width="17.99"/>
    <col collapsed="false" customWidth="true" hidden="false" outlineLevel="0" max="10" min="9" style="1" width="21.84"/>
    <col collapsed="false" customWidth="true" hidden="false" outlineLevel="0" max="12" min="11" style="1" width="15.85"/>
    <col collapsed="false" customWidth="false" hidden="false" outlineLevel="0" max="16" min="13" style="1" width="9.14"/>
    <col collapsed="false" customWidth="false" hidden="false" outlineLevel="0" max="17" min="17" style="64" width="9.14"/>
    <col collapsed="false" customWidth="true" hidden="false" outlineLevel="0" max="18" min="18" style="64" width="10.28"/>
    <col collapsed="false" customWidth="false" hidden="false" outlineLevel="0" max="19" min="19" style="64" width="9.14"/>
    <col collapsed="false" customWidth="false" hidden="false" outlineLevel="0" max="20" min="20" style="1" width="9.14"/>
    <col collapsed="false" customWidth="false" hidden="false" outlineLevel="0" max="22" min="21" style="64" width="9.14"/>
    <col collapsed="false" customWidth="false" hidden="false" outlineLevel="0" max="257" min="23" style="1" width="9.14"/>
  </cols>
  <sheetData>
    <row r="1" customFormat="false" ht="16.5" hidden="false" customHeight="false" outlineLevel="0" collapsed="false">
      <c r="A1" s="66"/>
      <c r="B1" s="66"/>
      <c r="C1" s="66"/>
      <c r="D1" s="66"/>
      <c r="E1" s="66"/>
      <c r="F1" s="66"/>
      <c r="G1" s="66"/>
      <c r="H1" s="66"/>
      <c r="I1" s="66"/>
      <c r="J1" s="275" t="s">
        <v>150</v>
      </c>
    </row>
    <row r="2" customFormat="false" ht="15.75" hidden="false" customHeight="false" outlineLevel="0" collapsed="false">
      <c r="A2" s="13"/>
      <c r="B2" s="31"/>
      <c r="C2" s="31"/>
      <c r="D2" s="31"/>
      <c r="E2" s="13"/>
      <c r="F2" s="13"/>
      <c r="G2" s="13"/>
      <c r="H2" s="13"/>
      <c r="I2" s="13"/>
      <c r="K2" s="64"/>
      <c r="L2" s="64"/>
      <c r="M2" s="64"/>
      <c r="N2" s="64"/>
      <c r="P2" s="80"/>
      <c r="Q2" s="94"/>
      <c r="R2" s="94"/>
      <c r="S2" s="94"/>
      <c r="T2" s="99"/>
      <c r="U2" s="94"/>
      <c r="V2" s="134"/>
    </row>
    <row r="3" customFormat="false" ht="18.75" hidden="false" customHeight="false" outlineLevel="0" collapsed="false">
      <c r="A3" s="31"/>
      <c r="B3" s="295"/>
      <c r="C3" s="295" t="s">
        <v>151</v>
      </c>
      <c r="D3" s="295"/>
      <c r="E3" s="296"/>
      <c r="F3" s="296"/>
      <c r="G3" s="295"/>
      <c r="H3" s="295" t="s">
        <v>151</v>
      </c>
      <c r="I3" s="295"/>
      <c r="J3" s="31"/>
      <c r="K3" s="64"/>
      <c r="L3" s="64"/>
      <c r="M3" s="64"/>
      <c r="N3" s="64"/>
      <c r="P3" s="297" t="s">
        <v>114</v>
      </c>
      <c r="Q3" s="298" t="s">
        <v>114</v>
      </c>
      <c r="R3" s="298" t="s">
        <v>152</v>
      </c>
      <c r="S3" s="99"/>
      <c r="T3" s="298" t="s">
        <v>114</v>
      </c>
      <c r="U3" s="298" t="s">
        <v>114</v>
      </c>
      <c r="V3" s="299" t="s">
        <v>114</v>
      </c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</row>
    <row r="4" customFormat="false" ht="18.75" hidden="false" customHeight="false" outlineLevel="0" collapsed="false">
      <c r="A4" s="31"/>
      <c r="B4" s="300" t="s">
        <v>153</v>
      </c>
      <c r="C4" s="300" t="s">
        <v>54</v>
      </c>
      <c r="D4" s="300" t="s">
        <v>154</v>
      </c>
      <c r="E4" s="296"/>
      <c r="F4" s="296"/>
      <c r="G4" s="300" t="s">
        <v>153</v>
      </c>
      <c r="H4" s="300" t="s">
        <v>54</v>
      </c>
      <c r="I4" s="300" t="s">
        <v>154</v>
      </c>
      <c r="J4" s="31"/>
      <c r="K4" s="64"/>
      <c r="L4" s="64"/>
      <c r="M4" s="64"/>
      <c r="N4" s="64"/>
      <c r="P4" s="133" t="n">
        <f aca="false">YEAR(Income!D6)</f>
        <v>2016</v>
      </c>
      <c r="Q4" s="94" t="n">
        <f aca="false">IF(P4=1900,0,P4)</f>
        <v>2016</v>
      </c>
      <c r="R4" s="301" t="n">
        <f aca="false">IF(Proposal!I7="y",Proposal!A7*Proposal!G7*10,Proposal!A7*1000)</f>
        <v>200000</v>
      </c>
      <c r="S4" s="99"/>
      <c r="T4" s="94" t="n">
        <v>1999</v>
      </c>
      <c r="U4" s="94" t="n">
        <v>2011</v>
      </c>
      <c r="V4" s="134" t="n">
        <v>2023</v>
      </c>
    </row>
    <row r="5" customFormat="false" ht="18.75" hidden="false" customHeight="false" outlineLevel="0" collapsed="false">
      <c r="A5" s="31"/>
      <c r="B5" s="302" t="n">
        <v>1999</v>
      </c>
      <c r="C5" s="302" t="n">
        <f aca="false">DSUM($Q$3:$R$25,"Value",T3:T4)/1000</f>
        <v>0</v>
      </c>
      <c r="D5" s="303" t="n">
        <f aca="false">C5/R$26</f>
        <v>0</v>
      </c>
      <c r="E5" s="296"/>
      <c r="F5" s="296"/>
      <c r="G5" s="302" t="n">
        <v>2014</v>
      </c>
      <c r="H5" s="302" t="n">
        <f aca="false">DSUM($Q$3:$R$25,"Value",U9:U10)/1000</f>
        <v>0</v>
      </c>
      <c r="I5" s="303" t="n">
        <f aca="false">H5/R$26</f>
        <v>0</v>
      </c>
      <c r="J5" s="31"/>
      <c r="K5" s="64"/>
      <c r="L5" s="64"/>
      <c r="M5" s="64"/>
      <c r="N5" s="64"/>
      <c r="P5" s="133" t="n">
        <f aca="false">YEAR(Income!D7)</f>
        <v>2017</v>
      </c>
      <c r="Q5" s="94" t="n">
        <f aca="false">IF(P5=1900,0,P5)</f>
        <v>2017</v>
      </c>
      <c r="R5" s="301" t="n">
        <f aca="false">IF(Proposal!I8="y",Proposal!A8*Proposal!G8*10,Proposal!A8*1000)</f>
        <v>200000</v>
      </c>
      <c r="S5" s="99"/>
      <c r="T5" s="298" t="s">
        <v>114</v>
      </c>
      <c r="U5" s="298" t="s">
        <v>114</v>
      </c>
      <c r="V5" s="299" t="s">
        <v>114</v>
      </c>
    </row>
    <row r="6" customFormat="false" ht="18.75" hidden="false" customHeight="false" outlineLevel="0" collapsed="false">
      <c r="A6" s="31"/>
      <c r="B6" s="302" t="n">
        <v>2000</v>
      </c>
      <c r="C6" s="302" t="n">
        <f aca="false">DSUM($Q$3:$R$25,"Value",T5:T6)/1000</f>
        <v>0</v>
      </c>
      <c r="D6" s="303" t="n">
        <f aca="false">C6/R$26</f>
        <v>0</v>
      </c>
      <c r="E6" s="296"/>
      <c r="F6" s="296"/>
      <c r="G6" s="302" t="n">
        <v>2015</v>
      </c>
      <c r="H6" s="302" t="n">
        <f aca="false">DSUM($Q$3:$R$25,"Value",U11:U12)/1000</f>
        <v>0</v>
      </c>
      <c r="I6" s="303" t="n">
        <f aca="false">H6/R$26</f>
        <v>0</v>
      </c>
      <c r="J6" s="31"/>
      <c r="K6" s="64"/>
      <c r="L6" s="64"/>
      <c r="M6" s="64"/>
      <c r="N6" s="64"/>
      <c r="P6" s="133" t="n">
        <f aca="false">YEAR(Income!D8)</f>
        <v>2018</v>
      </c>
      <c r="Q6" s="94" t="n">
        <f aca="false">IF(P6=1900,0,P6)</f>
        <v>2018</v>
      </c>
      <c r="R6" s="301" t="n">
        <f aca="false">IF(Proposal!I9="y",Proposal!A9*Proposal!G9*10,Proposal!A9*1000)</f>
        <v>200000</v>
      </c>
      <c r="S6" s="99"/>
      <c r="T6" s="94" t="n">
        <v>2000</v>
      </c>
      <c r="U6" s="94" t="n">
        <v>2012</v>
      </c>
      <c r="V6" s="134" t="n">
        <v>2024</v>
      </c>
    </row>
    <row r="7" customFormat="false" ht="18.75" hidden="false" customHeight="false" outlineLevel="0" collapsed="false">
      <c r="A7" s="31"/>
      <c r="B7" s="302" t="n">
        <v>2001</v>
      </c>
      <c r="C7" s="302" t="n">
        <f aca="false">DSUM($Q$3:$R$25,"Value",T7:T8)/1000</f>
        <v>0</v>
      </c>
      <c r="D7" s="303" t="n">
        <f aca="false">C7/R$26</f>
        <v>0</v>
      </c>
      <c r="E7" s="296"/>
      <c r="F7" s="296"/>
      <c r="G7" s="302" t="n">
        <v>2016</v>
      </c>
      <c r="H7" s="302" t="n">
        <f aca="false">DSUM($Q$3:$R$25,"Value",U13:U14)/1000</f>
        <v>200</v>
      </c>
      <c r="I7" s="303" t="n">
        <f aca="false">H7/R$26</f>
        <v>0.1</v>
      </c>
      <c r="J7" s="31"/>
      <c r="K7" s="64"/>
      <c r="L7" s="64"/>
      <c r="M7" s="64"/>
      <c r="N7" s="64"/>
      <c r="P7" s="133" t="n">
        <f aca="false">YEAR(Income!D9)</f>
        <v>2019</v>
      </c>
      <c r="Q7" s="94" t="n">
        <f aca="false">IF(P7=1900,0,P7)</f>
        <v>2019</v>
      </c>
      <c r="R7" s="301" t="n">
        <f aca="false">IF(Proposal!I10="y",Proposal!A10*Proposal!G10*10,Proposal!A10*1000)</f>
        <v>200000</v>
      </c>
      <c r="S7" s="99"/>
      <c r="T7" s="298" t="s">
        <v>114</v>
      </c>
      <c r="U7" s="298" t="s">
        <v>114</v>
      </c>
      <c r="V7" s="299" t="s">
        <v>114</v>
      </c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</row>
    <row r="8" customFormat="false" ht="18.75" hidden="false" customHeight="false" outlineLevel="0" collapsed="false">
      <c r="A8" s="31"/>
      <c r="B8" s="302" t="n">
        <v>2002</v>
      </c>
      <c r="C8" s="302" t="n">
        <f aca="false">DSUM($Q$3:$R$25,"Value",T9:T10)/1000</f>
        <v>0</v>
      </c>
      <c r="D8" s="303" t="n">
        <f aca="false">C8/R$26</f>
        <v>0</v>
      </c>
      <c r="E8" s="296"/>
      <c r="F8" s="296"/>
      <c r="G8" s="302" t="n">
        <v>2017</v>
      </c>
      <c r="H8" s="302" t="n">
        <f aca="false">DSUM($Q$3:$R$25,"Value",U15:U16)/1000</f>
        <v>200</v>
      </c>
      <c r="I8" s="303" t="n">
        <f aca="false">H8/R$26</f>
        <v>0.1</v>
      </c>
      <c r="J8" s="31"/>
      <c r="K8" s="64"/>
      <c r="L8" s="64"/>
      <c r="M8" s="64"/>
      <c r="N8" s="64"/>
      <c r="P8" s="133" t="n">
        <f aca="false">YEAR(Income!D10)</f>
        <v>2020</v>
      </c>
      <c r="Q8" s="94" t="n">
        <f aca="false">IF(P8=1900,0,P8)</f>
        <v>2020</v>
      </c>
      <c r="R8" s="301" t="n">
        <f aca="false">IF(Proposal!I11="y",Proposal!A11*Proposal!G11*10,Proposal!A11*1000)</f>
        <v>200000</v>
      </c>
      <c r="S8" s="99"/>
      <c r="T8" s="94" t="n">
        <v>2001</v>
      </c>
      <c r="U8" s="94" t="n">
        <v>2013</v>
      </c>
      <c r="V8" s="134" t="n">
        <v>2025</v>
      </c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</row>
    <row r="9" customFormat="false" ht="18.75" hidden="false" customHeight="false" outlineLevel="0" collapsed="false">
      <c r="A9" s="31"/>
      <c r="B9" s="302" t="n">
        <v>2003</v>
      </c>
      <c r="C9" s="302" t="n">
        <f aca="false">DSUM($Q$3:$R$25,"Value",T11:T12)/1000</f>
        <v>0</v>
      </c>
      <c r="D9" s="303" t="n">
        <f aca="false">C9/R$26</f>
        <v>0</v>
      </c>
      <c r="E9" s="296"/>
      <c r="F9" s="296"/>
      <c r="G9" s="302" t="n">
        <v>2018</v>
      </c>
      <c r="H9" s="302" t="n">
        <f aca="false">DSUM($Q$3:$R$25,"Value",U17:U18)/1000</f>
        <v>200</v>
      </c>
      <c r="I9" s="303" t="n">
        <f aca="false">H9/R$26</f>
        <v>0.1</v>
      </c>
      <c r="J9" s="31"/>
      <c r="K9" s="64"/>
      <c r="L9" s="64"/>
      <c r="M9" s="64"/>
      <c r="N9" s="64"/>
      <c r="P9" s="133" t="n">
        <f aca="false">YEAR(Income!D11)</f>
        <v>2021</v>
      </c>
      <c r="Q9" s="94" t="n">
        <f aca="false">IF(P9=1900,0,P9)</f>
        <v>2021</v>
      </c>
      <c r="R9" s="301" t="n">
        <f aca="false">IF(Proposal!I12="y",Proposal!A12*Proposal!G12*10,Proposal!A12*1000)</f>
        <v>200000</v>
      </c>
      <c r="S9" s="99"/>
      <c r="T9" s="298" t="s">
        <v>114</v>
      </c>
      <c r="U9" s="298" t="s">
        <v>114</v>
      </c>
      <c r="V9" s="299" t="s">
        <v>114</v>
      </c>
    </row>
    <row r="10" customFormat="false" ht="18.75" hidden="false" customHeight="false" outlineLevel="0" collapsed="false">
      <c r="A10" s="31"/>
      <c r="B10" s="302" t="n">
        <v>2004</v>
      </c>
      <c r="C10" s="302" t="n">
        <f aca="false">DSUM($Q$3:$R$25,"Value",T13:T14)/1000</f>
        <v>0</v>
      </c>
      <c r="D10" s="303" t="n">
        <f aca="false">C10/R$26</f>
        <v>0</v>
      </c>
      <c r="E10" s="296"/>
      <c r="F10" s="296"/>
      <c r="G10" s="302" t="n">
        <v>2019</v>
      </c>
      <c r="H10" s="302" t="n">
        <f aca="false">DSUM($Q$3:$R$25,"Value",U19:U20)/1000</f>
        <v>200</v>
      </c>
      <c r="I10" s="303" t="n">
        <f aca="false">H10/R$26</f>
        <v>0.1</v>
      </c>
      <c r="J10" s="31"/>
      <c r="K10" s="64"/>
      <c r="L10" s="64"/>
      <c r="M10" s="64"/>
      <c r="N10" s="64"/>
      <c r="P10" s="133" t="n">
        <f aca="false">YEAR(Income!D12)</f>
        <v>2023</v>
      </c>
      <c r="Q10" s="94" t="n">
        <f aca="false">IF(P10=1900,0,P10)</f>
        <v>2023</v>
      </c>
      <c r="R10" s="301" t="n">
        <f aca="false">IF(Proposal!I13="y",Proposal!A13*Proposal!G13*10,Proposal!A13*1000)</f>
        <v>200000</v>
      </c>
      <c r="S10" s="99"/>
      <c r="T10" s="94" t="n">
        <v>2002</v>
      </c>
      <c r="U10" s="94" t="n">
        <v>2014</v>
      </c>
      <c r="V10" s="134" t="n">
        <v>2026</v>
      </c>
    </row>
    <row r="11" customFormat="false" ht="18.75" hidden="false" customHeight="false" outlineLevel="0" collapsed="false">
      <c r="A11" s="31"/>
      <c r="B11" s="302" t="n">
        <v>2005</v>
      </c>
      <c r="C11" s="302" t="n">
        <f aca="false">DSUM($Q$3:$R$25,"Value",T15:T16)/1000</f>
        <v>0</v>
      </c>
      <c r="D11" s="303" t="n">
        <f aca="false">C11/R$26</f>
        <v>0</v>
      </c>
      <c r="E11" s="296"/>
      <c r="F11" s="296"/>
      <c r="G11" s="302" t="n">
        <v>2020</v>
      </c>
      <c r="H11" s="302" t="n">
        <f aca="false">DSUM($Q$3:$R$25,"Value",U21:U22)/1000</f>
        <v>200</v>
      </c>
      <c r="I11" s="303" t="n">
        <f aca="false">H11/R$26</f>
        <v>0.1</v>
      </c>
      <c r="J11" s="31"/>
      <c r="K11" s="64"/>
      <c r="L11" s="64"/>
      <c r="M11" s="64"/>
      <c r="N11" s="64"/>
      <c r="P11" s="133" t="n">
        <f aca="false">YEAR(Income!D13)</f>
        <v>2025</v>
      </c>
      <c r="Q11" s="94" t="n">
        <f aca="false">IF(P11=1900,0,P11)</f>
        <v>2025</v>
      </c>
      <c r="R11" s="301" t="n">
        <f aca="false">IF(Proposal!I14="y",Proposal!A14*Proposal!G14*10,Proposal!A14*1000)</f>
        <v>100000</v>
      </c>
      <c r="S11" s="99"/>
      <c r="T11" s="298" t="s">
        <v>114</v>
      </c>
      <c r="U11" s="298" t="s">
        <v>114</v>
      </c>
      <c r="V11" s="299" t="s">
        <v>114</v>
      </c>
    </row>
    <row r="12" customFormat="false" ht="18.75" hidden="false" customHeight="false" outlineLevel="0" collapsed="false">
      <c r="A12" s="31"/>
      <c r="B12" s="302" t="n">
        <v>2006</v>
      </c>
      <c r="C12" s="302" t="n">
        <f aca="false">DSUM($Q$3:$R$25,"Value",T17:T18)/1000</f>
        <v>0</v>
      </c>
      <c r="D12" s="303" t="n">
        <f aca="false">C12/R$26</f>
        <v>0</v>
      </c>
      <c r="E12" s="296"/>
      <c r="F12" s="296"/>
      <c r="G12" s="302" t="n">
        <v>2021</v>
      </c>
      <c r="H12" s="302" t="n">
        <f aca="false">DSUM($Q$3:$R$25,"Value",U23:U24)/1000</f>
        <v>200</v>
      </c>
      <c r="I12" s="303" t="n">
        <f aca="false">H12/R$26</f>
        <v>0.1</v>
      </c>
      <c r="J12" s="31"/>
      <c r="K12" s="64"/>
      <c r="L12" s="64"/>
      <c r="M12" s="64"/>
      <c r="N12" s="64"/>
      <c r="P12" s="133" t="n">
        <f aca="false">YEAR(Income!D14)</f>
        <v>2025</v>
      </c>
      <c r="Q12" s="94" t="n">
        <f aca="false">IF(P12=1900,0,P12)</f>
        <v>2025</v>
      </c>
      <c r="R12" s="301" t="n">
        <f aca="false">IF(Proposal!I15="y",Proposal!A15*Proposal!G15*10,Proposal!A15*1000)</f>
        <v>100000</v>
      </c>
      <c r="S12" s="99"/>
      <c r="T12" s="94" t="n">
        <v>2003</v>
      </c>
      <c r="U12" s="94" t="n">
        <v>2015</v>
      </c>
      <c r="V12" s="134" t="n">
        <v>2027</v>
      </c>
    </row>
    <row r="13" customFormat="false" ht="18.75" hidden="false" customHeight="false" outlineLevel="0" collapsed="false">
      <c r="A13" s="31"/>
      <c r="B13" s="302" t="n">
        <v>2007</v>
      </c>
      <c r="C13" s="302" t="n">
        <f aca="false">DSUM($Q$3:$R$25,"Value",T19:T20)/1000</f>
        <v>0</v>
      </c>
      <c r="D13" s="303" t="n">
        <f aca="false">C13/R$26</f>
        <v>0</v>
      </c>
      <c r="E13" s="296"/>
      <c r="F13" s="296"/>
      <c r="G13" s="302" t="n">
        <v>2022</v>
      </c>
      <c r="H13" s="302" t="n">
        <f aca="false">DSUM($Q$3:$R$25,"Value",U25:U26)/1000</f>
        <v>0</v>
      </c>
      <c r="I13" s="303" t="n">
        <f aca="false">H13/R$26</f>
        <v>0</v>
      </c>
      <c r="J13" s="31"/>
      <c r="K13" s="64"/>
      <c r="L13" s="64"/>
      <c r="M13" s="64"/>
      <c r="N13" s="64"/>
      <c r="P13" s="133" t="n">
        <f aca="false">YEAR(Income!D15)</f>
        <v>2026</v>
      </c>
      <c r="Q13" s="94" t="n">
        <f aca="false">IF(P13=1900,0,P13)</f>
        <v>2026</v>
      </c>
      <c r="R13" s="301" t="n">
        <f aca="false">IF(Proposal!I16="y",Proposal!A16*Proposal!G16*10,Proposal!A16*1000)</f>
        <v>200000</v>
      </c>
      <c r="S13" s="99"/>
      <c r="T13" s="298" t="s">
        <v>114</v>
      </c>
      <c r="U13" s="298" t="s">
        <v>114</v>
      </c>
      <c r="V13" s="299" t="s">
        <v>114</v>
      </c>
    </row>
    <row r="14" customFormat="false" ht="18.75" hidden="false" customHeight="false" outlineLevel="0" collapsed="false">
      <c r="A14" s="31"/>
      <c r="B14" s="302" t="n">
        <v>2008</v>
      </c>
      <c r="C14" s="302" t="n">
        <f aca="false">DSUM($Q$3:$R$25,"Value",T21:T22)/1000</f>
        <v>0</v>
      </c>
      <c r="D14" s="303" t="n">
        <f aca="false">C14/R$26</f>
        <v>0</v>
      </c>
      <c r="E14" s="296"/>
      <c r="F14" s="296"/>
      <c r="G14" s="302" t="n">
        <v>2023</v>
      </c>
      <c r="H14" s="302" t="n">
        <f aca="false">DSUM($Q$3:$R$25,"Value",V3:V4)/1000</f>
        <v>200</v>
      </c>
      <c r="I14" s="303" t="n">
        <f aca="false">H14/R$26</f>
        <v>0.1</v>
      </c>
      <c r="J14" s="31"/>
      <c r="K14" s="64"/>
      <c r="L14" s="64"/>
      <c r="M14" s="64"/>
      <c r="N14" s="64"/>
      <c r="P14" s="133" t="n">
        <f aca="false">YEAR(Income!D16)</f>
        <v>2027</v>
      </c>
      <c r="Q14" s="94" t="n">
        <f aca="false">IF(P14=1900,0,P14)</f>
        <v>2027</v>
      </c>
      <c r="R14" s="301" t="n">
        <f aca="false">IF(Proposal!I17="y",Proposal!A17*Proposal!G17*10,Proposal!A17*1000)</f>
        <v>200000</v>
      </c>
      <c r="S14" s="99"/>
      <c r="T14" s="94" t="n">
        <v>2004</v>
      </c>
      <c r="U14" s="94" t="n">
        <v>2016</v>
      </c>
      <c r="V14" s="134" t="n">
        <v>2028</v>
      </c>
    </row>
    <row r="15" customFormat="false" ht="18.75" hidden="false" customHeight="false" outlineLevel="0" collapsed="false">
      <c r="A15" s="31"/>
      <c r="B15" s="302" t="n">
        <v>2009</v>
      </c>
      <c r="C15" s="302" t="n">
        <f aca="false">DSUM($Q$3:$R$25,"Value",T23:T24)/1000</f>
        <v>0</v>
      </c>
      <c r="D15" s="303" t="n">
        <f aca="false">C15/R$26</f>
        <v>0</v>
      </c>
      <c r="E15" s="296"/>
      <c r="F15" s="296"/>
      <c r="G15" s="302" t="n">
        <v>2024</v>
      </c>
      <c r="H15" s="302" t="n">
        <f aca="false">DSUM($Q$3:$R$25,"Value",V5:V6)/1000</f>
        <v>0</v>
      </c>
      <c r="I15" s="303" t="n">
        <f aca="false">H15/R$26</f>
        <v>0</v>
      </c>
      <c r="J15" s="31"/>
      <c r="K15" s="64"/>
      <c r="L15" s="64"/>
      <c r="M15" s="64"/>
      <c r="N15" s="64"/>
      <c r="P15" s="133" t="n">
        <f aca="false">YEAR(Income!D17)</f>
        <v>1899</v>
      </c>
      <c r="Q15" s="94" t="n">
        <f aca="false">IF(P15=1900,0,P15)</f>
        <v>1899</v>
      </c>
      <c r="R15" s="301" t="n">
        <f aca="false">IF(Proposal!I18="y",Proposal!A18*Proposal!G18*10,Proposal!A18*1000)</f>
        <v>0</v>
      </c>
      <c r="S15" s="99"/>
      <c r="T15" s="298" t="s">
        <v>114</v>
      </c>
      <c r="U15" s="298" t="s">
        <v>114</v>
      </c>
      <c r="V15" s="134" t="n">
        <v>2029</v>
      </c>
    </row>
    <row r="16" customFormat="false" ht="18.75" hidden="false" customHeight="false" outlineLevel="0" collapsed="false">
      <c r="A16" s="31"/>
      <c r="B16" s="302" t="n">
        <v>2010</v>
      </c>
      <c r="C16" s="302" t="n">
        <f aca="false">DSUM($Q$3:$R$25,"Value",T25:T26)/1000</f>
        <v>0</v>
      </c>
      <c r="D16" s="303" t="n">
        <f aca="false">C16/R$26</f>
        <v>0</v>
      </c>
      <c r="E16" s="296"/>
      <c r="F16" s="296"/>
      <c r="G16" s="302" t="n">
        <v>2025</v>
      </c>
      <c r="H16" s="302" t="n">
        <f aca="false">DSUM($Q$3:$R$25,"Value",V7:V8)/1000</f>
        <v>200</v>
      </c>
      <c r="I16" s="303" t="n">
        <f aca="false">H16/R$26</f>
        <v>0.1</v>
      </c>
      <c r="J16" s="31"/>
      <c r="K16" s="64"/>
      <c r="L16" s="64"/>
      <c r="M16" s="64"/>
      <c r="N16" s="64"/>
      <c r="P16" s="133" t="n">
        <f aca="false">YEAR(Income!D18)</f>
        <v>1899</v>
      </c>
      <c r="Q16" s="94" t="n">
        <f aca="false">IF(P16=1900,0,P16)</f>
        <v>1899</v>
      </c>
      <c r="R16" s="301" t="n">
        <f aca="false">IF(Proposal!I19="y",Proposal!A19*Proposal!G19*10,Proposal!A19*1000)</f>
        <v>0</v>
      </c>
      <c r="S16" s="99"/>
      <c r="T16" s="94" t="n">
        <v>2005</v>
      </c>
      <c r="U16" s="94" t="n">
        <v>2017</v>
      </c>
      <c r="V16" s="134" t="n">
        <v>2030</v>
      </c>
    </row>
    <row r="17" customFormat="false" ht="18.75" hidden="false" customHeight="false" outlineLevel="0" collapsed="false">
      <c r="A17" s="31"/>
      <c r="B17" s="302" t="n">
        <v>2011</v>
      </c>
      <c r="C17" s="302" t="n">
        <f aca="false">DSUM($Q$3:$R$25,"Value",U3:U4)/1000</f>
        <v>0</v>
      </c>
      <c r="D17" s="303" t="n">
        <f aca="false">C17/R$26</f>
        <v>0</v>
      </c>
      <c r="E17" s="296"/>
      <c r="F17" s="296"/>
      <c r="G17" s="302" t="n">
        <v>2026</v>
      </c>
      <c r="H17" s="302" t="n">
        <f aca="false">DSUM($Q$3:$R$25,"Value",V9:V10)/1000</f>
        <v>200</v>
      </c>
      <c r="I17" s="303" t="n">
        <f aca="false">H17/R$26</f>
        <v>0.1</v>
      </c>
      <c r="J17" s="31"/>
      <c r="K17" s="64"/>
      <c r="L17" s="64"/>
      <c r="M17" s="64"/>
      <c r="N17" s="64"/>
      <c r="P17" s="133" t="n">
        <f aca="false">YEAR(Income!D19)</f>
        <v>1899</v>
      </c>
      <c r="Q17" s="94" t="n">
        <f aca="false">IF(P17=1900,0,P17)</f>
        <v>1899</v>
      </c>
      <c r="R17" s="301" t="n">
        <f aca="false">IF(Proposal!I20="y",Proposal!A20*Proposal!G20*10,Proposal!A20*1000)</f>
        <v>0</v>
      </c>
      <c r="S17" s="99"/>
      <c r="T17" s="298" t="s">
        <v>114</v>
      </c>
      <c r="U17" s="298" t="s">
        <v>114</v>
      </c>
      <c r="V17" s="134" t="n">
        <v>2031</v>
      </c>
    </row>
    <row r="18" customFormat="false" ht="18.75" hidden="false" customHeight="false" outlineLevel="0" collapsed="false">
      <c r="A18" s="31"/>
      <c r="B18" s="302" t="n">
        <v>2012</v>
      </c>
      <c r="C18" s="302" t="n">
        <f aca="false">DSUM($Q$3:$R$25,"Value",U5:U6)/1000</f>
        <v>0</v>
      </c>
      <c r="D18" s="303" t="n">
        <f aca="false">C18/R$26</f>
        <v>0</v>
      </c>
      <c r="E18" s="296"/>
      <c r="F18" s="296"/>
      <c r="G18" s="302" t="n">
        <v>2027</v>
      </c>
      <c r="H18" s="302" t="n">
        <f aca="false">DSUM($Q$3:$R$25,"Value",V11:V12)/1000</f>
        <v>200</v>
      </c>
      <c r="I18" s="303" t="n">
        <f aca="false">H18/R$26</f>
        <v>0.1</v>
      </c>
      <c r="J18" s="13"/>
      <c r="K18" s="64"/>
      <c r="L18" s="64"/>
      <c r="M18" s="64"/>
      <c r="N18" s="64"/>
      <c r="P18" s="133" t="n">
        <f aca="false">YEAR(Income!D20)</f>
        <v>1899</v>
      </c>
      <c r="Q18" s="94" t="n">
        <f aca="false">IF(P18=1900,0,P18)</f>
        <v>1899</v>
      </c>
      <c r="R18" s="301" t="n">
        <f aca="false">IF(Proposal!I21="y",Proposal!A21*Proposal!G21*10,Proposal!A21*1000)</f>
        <v>0</v>
      </c>
      <c r="S18" s="99"/>
      <c r="T18" s="94" t="n">
        <v>2006</v>
      </c>
      <c r="U18" s="94" t="n">
        <v>2018</v>
      </c>
      <c r="V18" s="134" t="n">
        <v>2032</v>
      </c>
    </row>
    <row r="19" customFormat="false" ht="18.75" hidden="false" customHeight="false" outlineLevel="0" collapsed="false">
      <c r="A19" s="31"/>
      <c r="B19" s="302" t="n">
        <v>2013</v>
      </c>
      <c r="C19" s="302" t="n">
        <f aca="false">DSUM($Q$3:$R$25,"Value",U7:U8)/1000</f>
        <v>0</v>
      </c>
      <c r="D19" s="303" t="n">
        <f aca="false">C19/R$26</f>
        <v>0</v>
      </c>
      <c r="E19" s="296"/>
      <c r="F19" s="296"/>
      <c r="G19" s="302" t="s">
        <v>155</v>
      </c>
      <c r="H19" s="302" t="n">
        <f aca="false">DSUM($Q$3:$R$25,"Value",V13:V27)/1000</f>
        <v>0</v>
      </c>
      <c r="I19" s="303" t="n">
        <f aca="false">H19/R$26</f>
        <v>0</v>
      </c>
      <c r="J19" s="13"/>
      <c r="K19" s="64"/>
      <c r="L19" s="64"/>
      <c r="M19" s="64"/>
      <c r="N19" s="64"/>
      <c r="P19" s="133" t="n">
        <f aca="false">YEAR(Income!D21)</f>
        <v>1899</v>
      </c>
      <c r="Q19" s="94" t="n">
        <f aca="false">IF(P19=1900,0,P19)</f>
        <v>1899</v>
      </c>
      <c r="R19" s="301" t="n">
        <f aca="false">IF(Proposal!I22="y",Proposal!A22*Proposal!G22*10,Proposal!A22*1000)</f>
        <v>0</v>
      </c>
      <c r="S19" s="99"/>
      <c r="T19" s="298" t="s">
        <v>114</v>
      </c>
      <c r="U19" s="298" t="s">
        <v>114</v>
      </c>
      <c r="V19" s="134" t="n">
        <v>2033</v>
      </c>
    </row>
    <row r="20" customFormat="false" ht="15.75" hidden="false" customHeight="false" outlineLevel="0" collapsed="false">
      <c r="A20" s="31"/>
      <c r="B20" s="31"/>
      <c r="C20" s="31"/>
      <c r="D20" s="31"/>
      <c r="E20" s="31"/>
      <c r="F20" s="31"/>
      <c r="G20" s="31"/>
      <c r="H20" s="31"/>
      <c r="I20" s="31"/>
      <c r="J20" s="13"/>
      <c r="K20" s="64"/>
      <c r="L20" s="64"/>
      <c r="M20" s="64"/>
      <c r="N20" s="64"/>
      <c r="P20" s="133" t="n">
        <f aca="false">YEAR(Income!D22)</f>
        <v>1899</v>
      </c>
      <c r="Q20" s="94" t="n">
        <f aca="false">IF(P20=1900,0,P20)</f>
        <v>1899</v>
      </c>
      <c r="R20" s="301" t="n">
        <f aca="false">IF(Proposal!I23="y",Proposal!A23*Proposal!G23*10,Proposal!A23*1000)</f>
        <v>0</v>
      </c>
      <c r="S20" s="99"/>
      <c r="T20" s="94" t="n">
        <v>2007</v>
      </c>
      <c r="U20" s="94" t="n">
        <v>2019</v>
      </c>
      <c r="V20" s="134" t="n">
        <v>2034</v>
      </c>
    </row>
    <row r="21" customFormat="false" ht="15.75" hidden="false" customHeight="false" outlineLevel="0" collapsed="false">
      <c r="A21" s="31"/>
      <c r="B21" s="31"/>
      <c r="C21" s="31"/>
      <c r="D21" s="31"/>
      <c r="E21" s="13"/>
      <c r="F21" s="13"/>
      <c r="G21" s="13"/>
      <c r="H21" s="13"/>
      <c r="I21" s="13"/>
      <c r="J21" s="13"/>
      <c r="K21" s="64"/>
      <c r="L21" s="64"/>
      <c r="M21" s="64"/>
      <c r="N21" s="64"/>
      <c r="P21" s="133" t="n">
        <f aca="false">YEAR(Income!D23)</f>
        <v>1899</v>
      </c>
      <c r="Q21" s="94" t="n">
        <f aca="false">IF(P21=1900,0,P21)</f>
        <v>1899</v>
      </c>
      <c r="R21" s="301" t="n">
        <f aca="false">IF(Proposal!I24="y",Proposal!A24*Proposal!G24*10,Proposal!A24*1000)</f>
        <v>0</v>
      </c>
      <c r="S21" s="99"/>
      <c r="T21" s="298" t="s">
        <v>114</v>
      </c>
      <c r="U21" s="298" t="s">
        <v>114</v>
      </c>
      <c r="V21" s="134" t="n">
        <v>2035</v>
      </c>
    </row>
    <row r="22" customFormat="false" ht="15.75" hidden="false" customHeight="false" outlineLevel="0" collapsed="false">
      <c r="A22" s="31"/>
      <c r="B22" s="31"/>
      <c r="C22" s="31"/>
      <c r="D22" s="31"/>
      <c r="E22" s="31"/>
      <c r="F22" s="31"/>
      <c r="G22" s="31"/>
      <c r="H22" s="31"/>
      <c r="I22" s="13"/>
      <c r="J22" s="13"/>
      <c r="K22" s="64"/>
      <c r="L22" s="64"/>
      <c r="M22" s="64"/>
      <c r="N22" s="64"/>
      <c r="P22" s="133" t="n">
        <f aca="false">YEAR(Income!D24)</f>
        <v>1899</v>
      </c>
      <c r="Q22" s="94" t="n">
        <f aca="false">IF(P22=1900,0,P22)</f>
        <v>1899</v>
      </c>
      <c r="R22" s="301" t="n">
        <f aca="false">IF(Proposal!I25="y",Proposal!A25*Proposal!G25*10,Proposal!A25*1000)</f>
        <v>0</v>
      </c>
      <c r="S22" s="99"/>
      <c r="T22" s="94" t="n">
        <v>2008</v>
      </c>
      <c r="U22" s="94" t="n">
        <v>2020</v>
      </c>
      <c r="V22" s="134" t="n">
        <v>2036</v>
      </c>
    </row>
    <row r="23" customFormat="false" ht="15.75" hidden="false" customHeight="false" outlineLevel="0" collapsed="false">
      <c r="A23" s="31"/>
      <c r="B23" s="31"/>
      <c r="C23" s="31"/>
      <c r="D23" s="31"/>
      <c r="E23" s="31"/>
      <c r="F23" s="31"/>
      <c r="G23" s="31"/>
      <c r="H23" s="31"/>
      <c r="I23" s="13"/>
      <c r="J23" s="13"/>
      <c r="K23" s="64"/>
      <c r="L23" s="64"/>
      <c r="M23" s="64"/>
      <c r="N23" s="64"/>
      <c r="P23" s="133" t="n">
        <f aca="false">YEAR(Income!D25)</f>
        <v>1899</v>
      </c>
      <c r="Q23" s="94" t="n">
        <f aca="false">IF(P23=1900,0,P23)</f>
        <v>1899</v>
      </c>
      <c r="R23" s="301" t="n">
        <f aca="false">IF(Proposal!I26="y",Proposal!A26*Proposal!G26*10,Proposal!A26*1000)</f>
        <v>0</v>
      </c>
      <c r="S23" s="99"/>
      <c r="T23" s="298" t="s">
        <v>114</v>
      </c>
      <c r="U23" s="298" t="s">
        <v>114</v>
      </c>
      <c r="V23" s="134" t="n">
        <v>2037</v>
      </c>
    </row>
    <row r="24" customFormat="false" ht="15.75" hidden="false" customHeight="false" outlineLevel="0" collapsed="false">
      <c r="A24" s="31"/>
      <c r="B24" s="31"/>
      <c r="C24" s="31"/>
      <c r="D24" s="31"/>
      <c r="E24" s="31"/>
      <c r="F24" s="31"/>
      <c r="G24" s="31"/>
      <c r="H24" s="31"/>
      <c r="I24" s="13"/>
      <c r="J24" s="13"/>
      <c r="K24" s="64"/>
      <c r="L24" s="64"/>
      <c r="M24" s="64"/>
      <c r="N24" s="64"/>
      <c r="P24" s="133" t="n">
        <f aca="false">YEAR(Income!D26)</f>
        <v>1899</v>
      </c>
      <c r="Q24" s="94" t="n">
        <f aca="false">IF(P24=1900,0,P24)</f>
        <v>1899</v>
      </c>
      <c r="R24" s="301" t="n">
        <f aca="false">IF(Proposal!I27="y",Proposal!A27*Proposal!G27*10,Proposal!A27*1000)</f>
        <v>0</v>
      </c>
      <c r="S24" s="99"/>
      <c r="T24" s="94" t="n">
        <v>2009</v>
      </c>
      <c r="U24" s="94" t="n">
        <v>2021</v>
      </c>
      <c r="V24" s="134" t="n">
        <v>2038</v>
      </c>
    </row>
    <row r="25" customFormat="false" ht="15.75" hidden="false" customHeight="false" outlineLevel="0" collapsed="false">
      <c r="A25" s="31"/>
      <c r="B25" s="31"/>
      <c r="C25" s="31"/>
      <c r="D25" s="31"/>
      <c r="E25" s="31"/>
      <c r="F25" s="31"/>
      <c r="G25" s="31"/>
      <c r="H25" s="31"/>
      <c r="I25" s="13"/>
      <c r="J25" s="13"/>
      <c r="K25" s="64"/>
      <c r="L25" s="64"/>
      <c r="M25" s="64"/>
      <c r="N25" s="64"/>
      <c r="P25" s="113"/>
      <c r="Q25" s="114"/>
      <c r="R25" s="304" t="n">
        <f aca="false">IF(Proposal!I28="y",Proposal!A28*Proposal!G28*10,Proposal!A28*1000)</f>
        <v>0</v>
      </c>
      <c r="S25" s="99"/>
      <c r="T25" s="298" t="s">
        <v>114</v>
      </c>
      <c r="U25" s="298" t="s">
        <v>114</v>
      </c>
      <c r="V25" s="134" t="n">
        <v>2039</v>
      </c>
    </row>
    <row r="26" customFormat="false" ht="15.75" hidden="false" customHeight="false" outlineLevel="0" collapsed="false">
      <c r="A26" s="31"/>
      <c r="B26" s="31"/>
      <c r="C26" s="31"/>
      <c r="D26" s="31"/>
      <c r="E26" s="31"/>
      <c r="F26" s="31"/>
      <c r="G26" s="31"/>
      <c r="H26" s="31"/>
      <c r="I26" s="13"/>
      <c r="J26" s="13"/>
      <c r="K26" s="64"/>
      <c r="L26" s="64"/>
      <c r="M26" s="64"/>
      <c r="N26" s="64"/>
      <c r="P26" s="133"/>
      <c r="Q26" s="94"/>
      <c r="R26" s="301" t="n">
        <f aca="false">SUM(R4:R25)/1000</f>
        <v>2000</v>
      </c>
      <c r="S26" s="99"/>
      <c r="T26" s="94" t="n">
        <v>2010</v>
      </c>
      <c r="U26" s="94" t="n">
        <v>2022</v>
      </c>
      <c r="V26" s="134" t="n">
        <v>2040</v>
      </c>
    </row>
    <row r="27" customFormat="false" ht="15.75" hidden="false" customHeight="false" outlineLevel="0" collapsed="false">
      <c r="A27" s="31"/>
      <c r="B27" s="31"/>
      <c r="C27" s="31"/>
      <c r="D27" s="31"/>
      <c r="E27" s="31"/>
      <c r="F27" s="31"/>
      <c r="G27" s="31"/>
      <c r="H27" s="31"/>
      <c r="I27" s="13"/>
      <c r="J27" s="13"/>
      <c r="K27" s="64"/>
      <c r="L27" s="64"/>
      <c r="M27" s="64"/>
      <c r="N27" s="64"/>
      <c r="P27" s="80"/>
      <c r="Q27" s="94"/>
      <c r="R27" s="94"/>
      <c r="S27" s="94"/>
      <c r="T27" s="99"/>
      <c r="U27" s="94"/>
      <c r="V27" s="134" t="n">
        <v>2041</v>
      </c>
    </row>
    <row r="28" customFormat="false" ht="15.75" hidden="false" customHeight="false" outlineLevel="0" collapsed="false">
      <c r="A28" s="31"/>
      <c r="B28" s="31"/>
      <c r="C28" s="31"/>
      <c r="D28" s="31"/>
      <c r="E28" s="31"/>
      <c r="F28" s="31"/>
      <c r="G28" s="31"/>
      <c r="H28" s="31"/>
      <c r="I28" s="13"/>
      <c r="J28" s="13"/>
      <c r="K28" s="64"/>
      <c r="L28" s="64"/>
      <c r="M28" s="64"/>
      <c r="N28" s="64"/>
      <c r="P28" s="133"/>
      <c r="Q28" s="94"/>
      <c r="R28" s="301"/>
      <c r="S28" s="99"/>
      <c r="T28" s="99"/>
      <c r="U28" s="94"/>
      <c r="V28" s="134"/>
    </row>
    <row r="29" customFormat="false" ht="15.75" hidden="false" customHeight="false" outlineLevel="0" collapsed="false">
      <c r="A29" s="31"/>
      <c r="B29" s="31"/>
      <c r="C29" s="31"/>
      <c r="D29" s="31"/>
      <c r="E29" s="31"/>
      <c r="F29" s="31"/>
      <c r="G29" s="31"/>
      <c r="H29" s="31"/>
      <c r="I29" s="13"/>
      <c r="J29" s="13"/>
      <c r="K29" s="64"/>
      <c r="L29" s="64"/>
      <c r="M29" s="64"/>
      <c r="N29" s="64"/>
      <c r="P29" s="113"/>
      <c r="Q29" s="114"/>
      <c r="R29" s="304"/>
      <c r="S29" s="115"/>
      <c r="T29" s="115"/>
      <c r="U29" s="114"/>
      <c r="V29" s="116"/>
    </row>
    <row r="30" customFormat="false" ht="15.75" hidden="false" customHeight="false" outlineLevel="0" collapsed="false">
      <c r="A30" s="31"/>
      <c r="B30" s="31"/>
      <c r="C30" s="31"/>
      <c r="D30" s="31"/>
      <c r="E30" s="31"/>
      <c r="F30" s="31"/>
      <c r="G30" s="31"/>
      <c r="H30" s="31"/>
      <c r="I30" s="13"/>
      <c r="J30" s="13"/>
      <c r="K30" s="64"/>
      <c r="L30" s="64"/>
      <c r="M30" s="64"/>
      <c r="N30" s="64"/>
      <c r="P30" s="64"/>
      <c r="R30" s="305"/>
      <c r="S30" s="1"/>
    </row>
    <row r="31" customFormat="false" ht="15.75" hidden="false" customHeight="false" outlineLevel="0" collapsed="false">
      <c r="A31" s="31"/>
      <c r="B31" s="31"/>
      <c r="C31" s="31"/>
      <c r="D31" s="31"/>
      <c r="E31" s="31"/>
      <c r="F31" s="31"/>
      <c r="G31" s="31"/>
      <c r="H31" s="31"/>
      <c r="I31" s="13"/>
      <c r="J31" s="13"/>
      <c r="K31" s="64"/>
      <c r="L31" s="64"/>
      <c r="M31" s="64"/>
      <c r="N31" s="64"/>
      <c r="P31" s="64"/>
      <c r="R31" s="305"/>
      <c r="S31" s="1"/>
    </row>
    <row r="32" customFormat="false" ht="15.75" hidden="false" customHeight="false" outlineLevel="0" collapsed="false">
      <c r="A32" s="13"/>
      <c r="B32" s="31"/>
      <c r="C32" s="31"/>
      <c r="D32" s="31"/>
      <c r="E32" s="31"/>
      <c r="F32" s="31"/>
      <c r="G32" s="31"/>
      <c r="H32" s="31"/>
      <c r="I32" s="13"/>
      <c r="J32" s="13"/>
      <c r="K32" s="64"/>
      <c r="L32" s="64"/>
      <c r="M32" s="64"/>
      <c r="N32" s="64"/>
      <c r="P32" s="64"/>
      <c r="R32" s="305"/>
      <c r="S32" s="1"/>
    </row>
    <row r="33" customFormat="false" ht="15.7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13"/>
      <c r="J33" s="13"/>
      <c r="K33" s="64"/>
      <c r="L33" s="64"/>
      <c r="M33" s="64"/>
      <c r="N33" s="64"/>
      <c r="P33" s="64"/>
      <c r="R33" s="305"/>
      <c r="S33" s="1"/>
    </row>
    <row r="34" customFormat="false" ht="15.75" hidden="false" customHeight="false" outlineLevel="0" collapsed="false">
      <c r="A34" s="13"/>
      <c r="B34" s="31"/>
      <c r="C34" s="31"/>
      <c r="D34" s="31"/>
      <c r="E34" s="31"/>
      <c r="F34" s="31"/>
      <c r="G34" s="31"/>
      <c r="H34" s="31"/>
      <c r="I34" s="13"/>
      <c r="J34" s="13"/>
      <c r="K34" s="64"/>
      <c r="L34" s="64"/>
      <c r="M34" s="64"/>
      <c r="N34" s="64"/>
      <c r="P34" s="64"/>
      <c r="R34" s="305"/>
      <c r="S34" s="1"/>
    </row>
    <row r="35" customFormat="false" ht="15.75" hidden="false" customHeight="false" outlineLevel="0" collapsed="false">
      <c r="A35" s="13"/>
      <c r="B35" s="13"/>
      <c r="C35" s="13"/>
      <c r="D35" s="13"/>
      <c r="E35" s="31"/>
      <c r="F35" s="31"/>
      <c r="G35" s="31"/>
      <c r="H35" s="31"/>
      <c r="I35" s="13"/>
      <c r="J35" s="13"/>
      <c r="K35" s="64"/>
      <c r="L35" s="64"/>
      <c r="M35" s="64"/>
      <c r="N35" s="64"/>
      <c r="S35" s="1"/>
    </row>
    <row r="36" customFormat="false" ht="15.75" hidden="false" customHeight="false" outlineLevel="0" collapsed="false">
      <c r="A36" s="13"/>
      <c r="B36" s="13"/>
      <c r="C36" s="13"/>
      <c r="D36" s="13"/>
      <c r="E36" s="31"/>
      <c r="F36" s="31"/>
      <c r="G36" s="31"/>
      <c r="H36" s="31"/>
      <c r="I36" s="13"/>
      <c r="J36" s="13"/>
      <c r="K36" s="64"/>
      <c r="L36" s="64"/>
      <c r="M36" s="64"/>
      <c r="N36" s="64"/>
      <c r="S36" s="1"/>
    </row>
    <row r="37" customFormat="false" ht="15.75" hidden="false" customHeight="false" outlineLevel="0" collapsed="false">
      <c r="A37" s="13"/>
      <c r="B37" s="13"/>
      <c r="C37" s="13"/>
      <c r="D37" s="13"/>
      <c r="E37" s="31"/>
      <c r="F37" s="31"/>
      <c r="G37" s="31"/>
      <c r="H37" s="31"/>
      <c r="I37" s="13"/>
      <c r="J37" s="13"/>
      <c r="K37" s="64"/>
      <c r="L37" s="64"/>
      <c r="M37" s="64"/>
      <c r="N37" s="64"/>
      <c r="S37" s="1"/>
    </row>
    <row r="38" customFormat="false" ht="15.75" hidden="false" customHeight="false" outlineLevel="0" collapsed="false">
      <c r="A38" s="31"/>
      <c r="B38" s="31"/>
      <c r="C38" s="31"/>
      <c r="D38" s="31"/>
      <c r="E38" s="31"/>
      <c r="F38" s="31"/>
      <c r="G38" s="31"/>
      <c r="H38" s="31"/>
      <c r="I38" s="31"/>
      <c r="J38" s="31"/>
      <c r="S38" s="1"/>
    </row>
    <row r="39" customFormat="false" ht="15.75" hidden="false" customHeight="false" outlineLevel="0" collapsed="false">
      <c r="A39" s="31"/>
      <c r="B39" s="31"/>
      <c r="C39" s="31"/>
      <c r="D39" s="31"/>
      <c r="E39" s="31"/>
      <c r="F39" s="31"/>
      <c r="G39" s="31"/>
      <c r="H39" s="31"/>
      <c r="I39" s="31"/>
      <c r="J39" s="31"/>
      <c r="S39" s="1"/>
    </row>
    <row r="40" customFormat="false" ht="15.75" hidden="false" customHeight="false" outlineLevel="0" collapsed="false">
      <c r="A40" s="31"/>
      <c r="B40" s="31"/>
      <c r="C40" s="31"/>
      <c r="D40" s="31"/>
      <c r="E40" s="31"/>
      <c r="F40" s="31"/>
      <c r="G40" s="31"/>
      <c r="H40" s="31"/>
      <c r="I40" s="31"/>
      <c r="J40" s="31"/>
      <c r="P40" s="64"/>
      <c r="R40" s="305"/>
      <c r="S40" s="1"/>
    </row>
    <row r="41" customFormat="false" ht="15.75" hidden="false" customHeight="false" outlineLevel="0" collapsed="false">
      <c r="A41" s="31"/>
      <c r="B41" s="31"/>
      <c r="C41" s="31"/>
      <c r="D41" s="31"/>
      <c r="E41" s="31"/>
      <c r="F41" s="31"/>
      <c r="G41" s="31"/>
      <c r="H41" s="31"/>
      <c r="I41" s="31"/>
      <c r="J41" s="31"/>
      <c r="P41" s="64"/>
      <c r="R41" s="305"/>
      <c r="S41" s="1"/>
    </row>
    <row r="42" customFormat="false" ht="12.75" hidden="false" customHeight="false" outlineLevel="0" collapsed="false">
      <c r="P42" s="64"/>
      <c r="R42" s="305"/>
      <c r="S42" s="1"/>
    </row>
    <row r="43" customFormat="false" ht="12.75" hidden="false" customHeight="false" outlineLevel="0" collapsed="false">
      <c r="P43" s="64"/>
      <c r="R43" s="305"/>
      <c r="S43" s="1"/>
    </row>
    <row r="44" customFormat="false" ht="12.75" hidden="false" customHeight="false" outlineLevel="0" collapsed="false">
      <c r="P44" s="64"/>
      <c r="R44" s="305"/>
      <c r="S44" s="1"/>
    </row>
    <row r="45" customFormat="false" ht="12.75" hidden="false" customHeight="false" outlineLevel="0" collapsed="false">
      <c r="P45" s="64"/>
      <c r="R45" s="305"/>
      <c r="S45" s="1"/>
    </row>
    <row r="46" customFormat="false" ht="12.75" hidden="false" customHeight="false" outlineLevel="0" collapsed="false">
      <c r="P46" s="64"/>
      <c r="S46" s="1"/>
    </row>
    <row r="47" customFormat="false" ht="12.75" hidden="false" customHeight="false" outlineLevel="0" collapsed="false">
      <c r="P47" s="64"/>
      <c r="S47" s="1"/>
    </row>
    <row r="48" customFormat="false" ht="12.75" hidden="false" customHeight="false" outlineLevel="0" collapsed="false">
      <c r="P48" s="64"/>
      <c r="S48" s="1"/>
    </row>
    <row r="49" customFormat="false" ht="12.75" hidden="false" customHeight="false" outlineLevel="0" collapsed="false">
      <c r="P49" s="64"/>
      <c r="S49" s="1"/>
    </row>
    <row r="50" customFormat="false" ht="12.75" hidden="false" customHeight="false" outlineLevel="0" collapsed="false">
      <c r="P50" s="64"/>
      <c r="S50" s="1"/>
    </row>
    <row r="51" customFormat="false" ht="12.75" hidden="false" customHeight="false" outlineLevel="0" collapsed="false">
      <c r="P51" s="64"/>
      <c r="S51" s="1"/>
    </row>
    <row r="52" customFormat="false" ht="12.75" hidden="false" customHeight="false" outlineLevel="0" collapsed="false">
      <c r="P52" s="64"/>
      <c r="S52" s="1"/>
    </row>
    <row r="53" customFormat="false" ht="12.75" hidden="false" customHeight="false" outlineLevel="0" collapsed="false">
      <c r="P53" s="64"/>
      <c r="S53" s="1"/>
    </row>
    <row r="54" customFormat="false" ht="12.75" hidden="false" customHeight="false" outlineLevel="0" collapsed="false">
      <c r="P54" s="64"/>
      <c r="S54" s="1"/>
    </row>
    <row r="55" customFormat="false" ht="12.75" hidden="false" customHeight="false" outlineLevel="0" collapsed="false">
      <c r="P55" s="64"/>
      <c r="S55" s="1"/>
    </row>
    <row r="56" customFormat="false" ht="12.75" hidden="false" customHeight="false" outlineLevel="0" collapsed="false">
      <c r="P56" s="64"/>
      <c r="S56" s="1"/>
    </row>
    <row r="57" customFormat="false" ht="12.75" hidden="false" customHeight="false" outlineLevel="0" collapsed="false">
      <c r="P57" s="64"/>
      <c r="S57" s="1"/>
    </row>
    <row r="58" customFormat="false" ht="12.75" hidden="false" customHeight="false" outlineLevel="0" collapsed="false">
      <c r="P58" s="64"/>
      <c r="S58" s="1"/>
    </row>
    <row r="59" customFormat="false" ht="12.75" hidden="false" customHeight="false" outlineLevel="0" collapsed="false">
      <c r="P59" s="64"/>
      <c r="S59" s="1"/>
    </row>
    <row r="60" customFormat="false" ht="12.75" hidden="false" customHeight="false" outlineLevel="0" collapsed="false">
      <c r="P60" s="64"/>
      <c r="S60" s="1"/>
    </row>
    <row r="61" customFormat="false" ht="12.75" hidden="false" customHeight="false" outlineLevel="0" collapsed="false">
      <c r="P61" s="64"/>
      <c r="S61" s="1"/>
    </row>
    <row r="62" customFormat="false" ht="12.75" hidden="false" customHeight="false" outlineLevel="0" collapsed="false">
      <c r="P62" s="64"/>
      <c r="S62" s="1"/>
    </row>
    <row r="63" customFormat="false" ht="12.75" hidden="false" customHeight="false" outlineLevel="0" collapsed="false">
      <c r="P63" s="64"/>
      <c r="S63" s="1"/>
    </row>
    <row r="64" customFormat="false" ht="12.75" hidden="false" customHeight="false" outlineLevel="0" collapsed="false">
      <c r="P64" s="64"/>
      <c r="S64" s="1"/>
    </row>
    <row r="65" customFormat="false" ht="12.75" hidden="false" customHeight="false" outlineLevel="0" collapsed="false">
      <c r="P65" s="64"/>
      <c r="S65" s="1"/>
    </row>
    <row r="66" customFormat="false" ht="12.75" hidden="false" customHeight="false" outlineLevel="0" collapsed="false">
      <c r="P66" s="64"/>
      <c r="S66" s="1"/>
    </row>
    <row r="67" customFormat="false" ht="12.75" hidden="false" customHeight="false" outlineLevel="0" collapsed="false">
      <c r="P67" s="64"/>
      <c r="S67" s="1"/>
    </row>
    <row r="68" customFormat="false" ht="12.75" hidden="false" customHeight="false" outlineLevel="0" collapsed="false">
      <c r="P68" s="64"/>
      <c r="S68" s="1"/>
    </row>
    <row r="69" customFormat="false" ht="12.75" hidden="false" customHeight="false" outlineLevel="0" collapsed="false">
      <c r="P69" s="64"/>
      <c r="S69" s="1"/>
    </row>
    <row r="70" customFormat="false" ht="12.75" hidden="false" customHeight="false" outlineLevel="0" collapsed="false">
      <c r="P70" s="64"/>
      <c r="S70" s="1"/>
    </row>
    <row r="71" customFormat="false" ht="12.75" hidden="false" customHeight="false" outlineLevel="0" collapsed="false">
      <c r="P71" s="64"/>
      <c r="S71" s="1"/>
    </row>
    <row r="72" customFormat="false" ht="12.75" hidden="false" customHeight="false" outlineLevel="0" collapsed="false">
      <c r="P72" s="64"/>
      <c r="S72" s="1"/>
    </row>
    <row r="73" customFormat="false" ht="12.75" hidden="false" customHeight="false" outlineLevel="0" collapsed="false">
      <c r="P73" s="64"/>
      <c r="S73" s="1"/>
    </row>
    <row r="74" customFormat="false" ht="12.75" hidden="false" customHeight="false" outlineLevel="0" collapsed="false">
      <c r="P74" s="64"/>
      <c r="S74" s="1"/>
    </row>
    <row r="75" customFormat="false" ht="12.75" hidden="false" customHeight="false" outlineLevel="0" collapsed="false">
      <c r="P75" s="64"/>
      <c r="S75" s="1"/>
    </row>
    <row r="76" customFormat="false" ht="12.75" hidden="false" customHeight="false" outlineLevel="0" collapsed="false">
      <c r="P76" s="64"/>
      <c r="S76" s="1"/>
      <c r="T76" s="64"/>
    </row>
    <row r="77" customFormat="false" ht="12.75" hidden="false" customHeight="false" outlineLevel="0" collapsed="false">
      <c r="P77" s="64"/>
      <c r="S77" s="1"/>
      <c r="T77" s="64"/>
    </row>
  </sheetData>
  <sheetProtection sheet="true" password="dd15" objects="true" scenarios="true"/>
  <printOptions headings="false" gridLines="false" gridLinesSet="true" horizontalCentered="false" verticalCentered="false"/>
  <pageMargins left="0.25" right="0" top="0.2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5"/>
  <sheetViews>
    <sheetView showFormulas="false" showGridLines="false" showRowColHeaders="true" showZeros="false" rightToLeft="false" tabSelected="false" showOutlineSymbols="true" defaultGridColor="true" view="normal" topLeftCell="A1" colorId="64" zoomScale="60" zoomScaleNormal="6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06" width="37.99"/>
    <col collapsed="false" customWidth="true" hidden="false" outlineLevel="0" max="2" min="2" style="306" width="17.56"/>
    <col collapsed="false" customWidth="true" hidden="false" outlineLevel="0" max="3" min="3" style="306" width="3.28"/>
    <col collapsed="false" customWidth="true" hidden="false" outlineLevel="0" max="4" min="4" style="306" width="9.99"/>
    <col collapsed="false" customWidth="true" hidden="false" outlineLevel="0" max="5" min="5" style="306" width="13.28"/>
    <col collapsed="false" customWidth="true" hidden="false" outlineLevel="0" max="6" min="6" style="306" width="21.56"/>
    <col collapsed="false" customWidth="true" hidden="false" outlineLevel="0" max="7" min="7" style="306" width="10.41"/>
    <col collapsed="false" customWidth="true" hidden="false" outlineLevel="0" max="8" min="8" style="306" width="11.13"/>
    <col collapsed="false" customWidth="true" hidden="false" outlineLevel="0" max="9" min="9" style="306" width="11.85"/>
    <col collapsed="false" customWidth="true" hidden="false" outlineLevel="0" max="10" min="10" style="306" width="13.7"/>
    <col collapsed="false" customWidth="true" hidden="false" outlineLevel="0" max="11" min="11" style="306" width="12.56"/>
    <col collapsed="false" customWidth="true" hidden="false" outlineLevel="0" max="12" min="12" style="306" width="10.41"/>
    <col collapsed="false" customWidth="true" hidden="false" outlineLevel="0" max="13" min="13" style="306" width="12.28"/>
    <col collapsed="false" customWidth="true" hidden="false" outlineLevel="0" max="14" min="14" style="306" width="12.14"/>
    <col collapsed="false" customWidth="true" hidden="false" outlineLevel="0" max="15" min="15" style="306" width="11.85"/>
    <col collapsed="false" customWidth="true" hidden="false" outlineLevel="0" max="16" min="16" style="306" width="11.99"/>
    <col collapsed="false" customWidth="true" hidden="false" outlineLevel="0" max="17" min="17" style="306" width="13.99"/>
    <col collapsed="false" customWidth="false" hidden="false" outlineLevel="0" max="257" min="18" style="306" width="9.14"/>
  </cols>
  <sheetData>
    <row r="1" customFormat="false" ht="55.5" hidden="false" customHeight="true" outlineLevel="0" collapsed="false">
      <c r="A1" s="307"/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</row>
    <row r="2" customFormat="false" ht="19.5" hidden="false" customHeight="false" outlineLevel="0" collapsed="false">
      <c r="D2" s="308" t="s">
        <v>156</v>
      </c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9"/>
      <c r="P2" s="310" t="s">
        <v>52</v>
      </c>
      <c r="Q2" s="311" t="n">
        <f aca="false">Enter!C27</f>
        <v>37211</v>
      </c>
    </row>
    <row r="3" customFormat="false" ht="15.75" hidden="false" customHeight="false" outlineLevel="0" collapsed="false">
      <c r="A3" s="312" t="s">
        <v>31</v>
      </c>
      <c r="B3" s="313" t="s">
        <v>32</v>
      </c>
      <c r="C3" s="31"/>
      <c r="D3" s="314" t="str">
        <f aca="false">Proposal!A5</f>
        <v>($000's)</v>
      </c>
      <c r="E3" s="102" t="n">
        <f aca="false">Proposal!B5</f>
        <v>0</v>
      </c>
      <c r="F3" s="195" t="n">
        <f aca="false">Proposal!C5</f>
        <v>0</v>
      </c>
      <c r="G3" s="102" t="n">
        <f aca="false">Proposal!D5</f>
        <v>0</v>
      </c>
      <c r="H3" s="102" t="n">
        <f aca="false">Proposal!E5</f>
        <v>0</v>
      </c>
      <c r="I3" s="102" t="str">
        <f aca="false">Proposal!F5</f>
        <v>Prem.</v>
      </c>
      <c r="J3" s="102" t="str">
        <f aca="false">Proposal!G5</f>
        <v>Prem. Call</v>
      </c>
      <c r="K3" s="102" t="str">
        <f aca="false">Proposal!H5</f>
        <v>Par</v>
      </c>
      <c r="L3" s="102" t="str">
        <f aca="false">Proposal!I5</f>
        <v>Pre-Re</v>
      </c>
      <c r="M3" s="102" t="n">
        <f aca="false">Proposal!J5</f>
        <v>0</v>
      </c>
      <c r="N3" s="102" t="n">
        <f aca="false">Proposal!K5</f>
        <v>0</v>
      </c>
      <c r="O3" s="102" t="n">
        <f aca="false">Proposal!L5</f>
        <v>0</v>
      </c>
      <c r="P3" s="102" t="n">
        <f aca="false">Proposal!M5</f>
        <v>0</v>
      </c>
      <c r="Q3" s="315" t="n">
        <f aca="false">Proposal!N5</f>
        <v>0</v>
      </c>
    </row>
    <row r="4" customFormat="false" ht="19.5" hidden="false" customHeight="false" outlineLevel="0" collapsed="false">
      <c r="A4" s="316" t="str">
        <f aca="false">Enter!E27</f>
        <v>Scott Neal Muni Ladder</v>
      </c>
      <c r="B4" s="317" t="n">
        <f aca="true">NOW()</f>
        <v>45926.9738075695</v>
      </c>
      <c r="C4" s="31"/>
      <c r="D4" s="318" t="str">
        <f aca="false">Proposal!A6</f>
        <v>Par</v>
      </c>
      <c r="E4" s="196" t="str">
        <f aca="false">Proposal!B6</f>
        <v>Rating</v>
      </c>
      <c r="F4" s="196" t="str">
        <f aca="false">Proposal!C6</f>
        <v>Description</v>
      </c>
      <c r="G4" s="196" t="str">
        <f aca="false">Proposal!D6</f>
        <v>Coupon</v>
      </c>
      <c r="H4" s="196" t="str">
        <f aca="false">Proposal!E6</f>
        <v>Maturity</v>
      </c>
      <c r="I4" s="196" t="str">
        <f aca="false">Proposal!F6</f>
        <v>Call</v>
      </c>
      <c r="J4" s="196" t="str">
        <f aca="false">Proposal!G6</f>
        <v>Price</v>
      </c>
      <c r="K4" s="196" t="str">
        <f aca="false">Proposal!H6</f>
        <v>Call</v>
      </c>
      <c r="L4" s="196" t="str">
        <f aca="false">Proposal!I6</f>
        <v>Y/N</v>
      </c>
      <c r="M4" s="196" t="str">
        <f aca="false">Proposal!J6</f>
        <v>Price</v>
      </c>
      <c r="N4" s="110" t="str">
        <f aca="false">Proposal!K6</f>
        <v>YTC</v>
      </c>
      <c r="O4" s="110" t="str">
        <f aca="false">Proposal!L6</f>
        <v>YTM</v>
      </c>
      <c r="P4" s="111" t="str">
        <f aca="false">Proposal!M6</f>
        <v>CY</v>
      </c>
      <c r="Q4" s="319" t="str">
        <f aca="false">Proposal!N6</f>
        <v>TEY*</v>
      </c>
    </row>
    <row r="5" customFormat="false" ht="16.5" hidden="false" customHeight="false" outlineLevel="0" collapsed="false">
      <c r="C5" s="320"/>
      <c r="D5" s="321" t="n">
        <f aca="false">Proposal!A7</f>
        <v>200</v>
      </c>
      <c r="E5" s="322" t="str">
        <f aca="false">Proposal!B7</f>
        <v>AAA/AAA</v>
      </c>
      <c r="F5" s="323" t="str">
        <f aca="false">Proposal!C7</f>
        <v>SPRING TX ISD PSF</v>
      </c>
      <c r="G5" s="324" t="n">
        <f aca="false">Proposal!D7</f>
        <v>0.05</v>
      </c>
      <c r="H5" s="325" t="n">
        <f aca="false">Proposal!E7</f>
        <v>42597</v>
      </c>
      <c r="I5" s="325" t="n">
        <f aca="false">Proposal!F7</f>
        <v>40770</v>
      </c>
      <c r="J5" s="326" t="n">
        <f aca="false">Proposal!G7</f>
        <v>100</v>
      </c>
      <c r="K5" s="325" t="n">
        <f aca="false">Proposal!H7</f>
        <v>0</v>
      </c>
      <c r="L5" s="327" t="n">
        <f aca="false">Proposal!I7</f>
        <v>0</v>
      </c>
      <c r="M5" s="327" t="n">
        <f aca="false">Proposal!J7</f>
        <v>104.707</v>
      </c>
      <c r="N5" s="328" t="n">
        <f aca="false">Proposal!K7</f>
        <v>0.0440007895674814</v>
      </c>
      <c r="O5" s="328" t="n">
        <f aca="false">Proposal!L7</f>
        <v>0.0455748339423838</v>
      </c>
      <c r="P5" s="329" t="n">
        <f aca="false">Proposal!M7</f>
        <v>0.04775229927321</v>
      </c>
      <c r="Q5" s="328" t="n">
        <f aca="false">Proposal!N7</f>
        <v>0.0722492964698045</v>
      </c>
    </row>
    <row r="6" customFormat="false" ht="16.5" hidden="false" customHeight="false" outlineLevel="0" collapsed="false">
      <c r="C6" s="330"/>
      <c r="D6" s="331" t="n">
        <f aca="false">Proposal!A8</f>
        <v>200</v>
      </c>
      <c r="E6" s="332" t="str">
        <f aca="false">Proposal!B8</f>
        <v>AAA/AAA</v>
      </c>
      <c r="F6" s="333" t="str">
        <f aca="false">Proposal!C8</f>
        <v>PORT HOUSTON</v>
      </c>
      <c r="G6" s="334" t="n">
        <f aca="false">Proposal!D8</f>
        <v>0.0475</v>
      </c>
      <c r="H6" s="335" t="n">
        <f aca="false">Proposal!E8</f>
        <v>43009</v>
      </c>
      <c r="I6" s="335" t="n">
        <f aca="false">Proposal!F8</f>
        <v>40817</v>
      </c>
      <c r="J6" s="336" t="n">
        <f aca="false">Proposal!G8</f>
        <v>100</v>
      </c>
      <c r="K6" s="335" t="n">
        <f aca="false">Proposal!H8</f>
        <v>0</v>
      </c>
      <c r="L6" s="337" t="n">
        <f aca="false">Proposal!I8</f>
        <v>0</v>
      </c>
      <c r="M6" s="338" t="n">
        <f aca="false">Proposal!J8</f>
        <v>101.566</v>
      </c>
      <c r="N6" s="328" t="n">
        <f aca="false">Proposal!K8</f>
        <v>0.0455004408245784</v>
      </c>
      <c r="O6" s="328" t="n">
        <f aca="false">Proposal!L8</f>
        <v>0.0460907250047842</v>
      </c>
      <c r="P6" s="328" t="n">
        <f aca="false">Proposal!M8</f>
        <v>0.0467676190851269</v>
      </c>
      <c r="Q6" s="328" t="n">
        <f aca="false">Proposal!N8</f>
        <v>0.0747117238339577</v>
      </c>
    </row>
    <row r="7" customFormat="false" ht="16.5" hidden="false" customHeight="false" outlineLevel="0" collapsed="false">
      <c r="A7" s="309"/>
      <c r="C7" s="330"/>
      <c r="D7" s="331" t="n">
        <f aca="false">Proposal!A9</f>
        <v>200</v>
      </c>
      <c r="E7" s="332" t="str">
        <f aca="false">Proposal!B9</f>
        <v>AAA/AAA</v>
      </c>
      <c r="F7" s="333" t="str">
        <f aca="false">Proposal!C9</f>
        <v>MONROE WISC SCH</v>
      </c>
      <c r="G7" s="334" t="n">
        <f aca="false">Proposal!D9</f>
        <v>0.04875</v>
      </c>
      <c r="H7" s="335" t="n">
        <f aca="false">Proposal!E9</f>
        <v>43191</v>
      </c>
      <c r="I7" s="335" t="n">
        <f aca="false">Proposal!F9</f>
        <v>40634</v>
      </c>
      <c r="J7" s="336" t="n">
        <f aca="false">Proposal!G9</f>
        <v>100</v>
      </c>
      <c r="K7" s="335" t="n">
        <f aca="false">Proposal!H9</f>
        <v>0</v>
      </c>
      <c r="L7" s="337" t="n">
        <f aca="false">Proposal!I9</f>
        <v>0</v>
      </c>
      <c r="M7" s="338" t="n">
        <f aca="false">Proposal!J9</f>
        <v>101.309</v>
      </c>
      <c r="N7" s="328" t="n">
        <f aca="false">Proposal!K9</f>
        <v>0.0470004611429193</v>
      </c>
      <c r="O7" s="328" t="n">
        <f aca="false">Proposal!L9</f>
        <v>0.0475853563736401</v>
      </c>
      <c r="P7" s="328" t="n">
        <f aca="false">Proposal!M9</f>
        <v>0.0481201077890414</v>
      </c>
      <c r="Q7" s="328" t="n">
        <f aca="false">Proposal!N9</f>
        <v>0.0771747571966735</v>
      </c>
    </row>
    <row r="8" customFormat="false" ht="16.5" hidden="false" customHeight="false" outlineLevel="0" collapsed="false">
      <c r="A8" s="309"/>
      <c r="B8" s="311"/>
      <c r="C8" s="339"/>
      <c r="D8" s="331" t="n">
        <f aca="false">Proposal!A10</f>
        <v>200</v>
      </c>
      <c r="E8" s="332" t="str">
        <f aca="false">Proposal!B10</f>
        <v>AAA/AA+</v>
      </c>
      <c r="F8" s="333" t="str">
        <f aca="false">Proposal!C10</f>
        <v>TROY MICH</v>
      </c>
      <c r="G8" s="334" t="n">
        <f aca="false">Proposal!D10</f>
        <v>0.046</v>
      </c>
      <c r="H8" s="335" t="n">
        <f aca="false">Proposal!E10</f>
        <v>43739</v>
      </c>
      <c r="I8" s="335" t="n">
        <f aca="false">Proposal!F10</f>
        <v>40452</v>
      </c>
      <c r="J8" s="336" t="n">
        <f aca="false">Proposal!G10</f>
        <v>100.5</v>
      </c>
      <c r="K8" s="335" t="n">
        <f aca="false">Proposal!H10</f>
        <v>41183</v>
      </c>
      <c r="L8" s="337" t="n">
        <f aca="false">Proposal!I10</f>
        <v>0</v>
      </c>
      <c r="M8" s="338" t="n">
        <f aca="false">Proposal!J10</f>
        <v>99.267</v>
      </c>
      <c r="N8" s="328" t="n">
        <f aca="false">Proposal!K10</f>
        <v>0</v>
      </c>
      <c r="O8" s="328" t="n">
        <f aca="false">Proposal!L10</f>
        <v>0.0466047005448229</v>
      </c>
      <c r="P8" s="328" t="n">
        <f aca="false">Proposal!M10</f>
        <v>0.0463396697794836</v>
      </c>
      <c r="Q8" s="328" t="n">
        <f aca="false">Proposal!N10</f>
        <v>0.0765249182945992</v>
      </c>
    </row>
    <row r="9" customFormat="false" ht="19.5" hidden="false" customHeight="false" outlineLevel="0" collapsed="false">
      <c r="A9" s="308" t="s">
        <v>157</v>
      </c>
      <c r="B9" s="308"/>
      <c r="C9" s="320"/>
      <c r="D9" s="331" t="n">
        <f aca="false">Proposal!A11</f>
        <v>200</v>
      </c>
      <c r="E9" s="332" t="str">
        <f aca="false">Proposal!B11</f>
        <v>AAA/AAA</v>
      </c>
      <c r="F9" s="333" t="str">
        <f aca="false">Proposal!C11</f>
        <v>PASADENA TX COMB</v>
      </c>
      <c r="G9" s="334" t="n">
        <f aca="false">Proposal!D11</f>
        <v>0.05</v>
      </c>
      <c r="H9" s="335" t="n">
        <f aca="false">Proposal!E11</f>
        <v>43876</v>
      </c>
      <c r="I9" s="335" t="n">
        <f aca="false">Proposal!F11</f>
        <v>40224</v>
      </c>
      <c r="J9" s="336" t="n">
        <f aca="false">Proposal!G11</f>
        <v>100</v>
      </c>
      <c r="K9" s="335" t="n">
        <f aca="false">Proposal!H11</f>
        <v>0</v>
      </c>
      <c r="L9" s="337" t="n">
        <f aca="false">Proposal!I11</f>
        <v>0</v>
      </c>
      <c r="M9" s="338" t="n">
        <f aca="false">Proposal!J11</f>
        <v>101.68</v>
      </c>
      <c r="N9" s="328" t="n">
        <f aca="false">Proposal!K11</f>
        <v>0.0475005865154545</v>
      </c>
      <c r="O9" s="328" t="n">
        <f aca="false">Proposal!L11</f>
        <v>0.0485943601874519</v>
      </c>
      <c r="P9" s="328" t="n">
        <f aca="false">Proposal!M11</f>
        <v>0.0491738788355626</v>
      </c>
      <c r="Q9" s="328" t="n">
        <f aca="false">Proposal!N11</f>
        <v>0.0779959630583763</v>
      </c>
    </row>
    <row r="10" customFormat="false" ht="16.5" hidden="false" customHeight="false" outlineLevel="0" collapsed="false">
      <c r="C10" s="320"/>
      <c r="D10" s="331" t="n">
        <f aca="false">Proposal!A12</f>
        <v>200</v>
      </c>
      <c r="E10" s="332" t="str">
        <f aca="false">Proposal!B12</f>
        <v>AAA/AAA</v>
      </c>
      <c r="F10" s="333" t="str">
        <f aca="false">Proposal!C12</f>
        <v>N.HARRIS MONT CCD</v>
      </c>
      <c r="G10" s="334" t="n">
        <f aca="false">Proposal!D12</f>
        <v>0.05</v>
      </c>
      <c r="H10" s="335" t="n">
        <f aca="false">Proposal!E12</f>
        <v>44242</v>
      </c>
      <c r="I10" s="335" t="n">
        <f aca="false">Proposal!F12</f>
        <v>40224</v>
      </c>
      <c r="J10" s="336" t="n">
        <f aca="false">Proposal!G12</f>
        <v>100</v>
      </c>
      <c r="K10" s="335" t="n">
        <f aca="false">Proposal!H12</f>
        <v>0</v>
      </c>
      <c r="L10" s="337" t="n">
        <f aca="false">Proposal!I12</f>
        <v>0</v>
      </c>
      <c r="M10" s="338" t="n">
        <f aca="false">Proposal!J12</f>
        <v>101.002</v>
      </c>
      <c r="N10" s="328" t="n">
        <f aca="false">Proposal!K12</f>
        <v>0.0485002995539353</v>
      </c>
      <c r="O10" s="328" t="n">
        <f aca="false">Proposal!L12</f>
        <v>0.0491826224761384</v>
      </c>
      <c r="P10" s="328" t="n">
        <f aca="false">Proposal!M12</f>
        <v>0.0495039702184115</v>
      </c>
      <c r="Q10" s="328" t="n">
        <f aca="false">Proposal!N12</f>
        <v>0.0796374918675617</v>
      </c>
    </row>
    <row r="11" customFormat="false" ht="16.5" hidden="false" customHeight="false" outlineLevel="0" collapsed="false">
      <c r="A11" s="340" t="str">
        <f aca="false">Summary!A11</f>
        <v>Par Amount </v>
      </c>
      <c r="B11" s="341" t="n">
        <f aca="false">Summary!B11</f>
        <v>2000000</v>
      </c>
      <c r="C11" s="320"/>
      <c r="D11" s="331" t="n">
        <f aca="false">Proposal!A13</f>
        <v>200</v>
      </c>
      <c r="E11" s="332" t="str">
        <f aca="false">Proposal!B13</f>
        <v>AAA/AAA</v>
      </c>
      <c r="F11" s="333" t="str">
        <f aca="false">Proposal!C13</f>
        <v>PHILADELPHIA PA SCH</v>
      </c>
      <c r="G11" s="334" t="n">
        <f aca="false">Proposal!D13</f>
        <v>0.045</v>
      </c>
      <c r="H11" s="335" t="n">
        <f aca="false">Proposal!E13</f>
        <v>45017</v>
      </c>
      <c r="I11" s="335" t="n">
        <f aca="false">Proposal!F13</f>
        <v>39904</v>
      </c>
      <c r="J11" s="336" t="n">
        <f aca="false">Proposal!G13</f>
        <v>100</v>
      </c>
      <c r="K11" s="335" t="n">
        <f aca="false">Proposal!H13</f>
        <v>0</v>
      </c>
      <c r="L11" s="337" t="n">
        <f aca="false">Proposal!I13</f>
        <v>0</v>
      </c>
      <c r="M11" s="338" t="n">
        <f aca="false">Proposal!J13</f>
        <v>96.012</v>
      </c>
      <c r="N11" s="328" t="n">
        <f aca="false">Proposal!K13</f>
        <v>0</v>
      </c>
      <c r="O11" s="328" t="n">
        <f aca="false">Proposal!L13</f>
        <v>0.0480004313030396</v>
      </c>
      <c r="P11" s="328" t="n">
        <f aca="false">Proposal!M13</f>
        <v>0.0468691413573303</v>
      </c>
      <c r="Q11" s="328" t="n">
        <f aca="false">Proposal!N13</f>
        <v>0.078816708199591</v>
      </c>
    </row>
    <row r="12" customFormat="false" ht="16.5" hidden="false" customHeight="false" outlineLevel="0" collapsed="false">
      <c r="A12" s="340" t="str">
        <f aca="false">Summary!A12</f>
        <v>Average Coupon</v>
      </c>
      <c r="B12" s="342" t="n">
        <f aca="false">Summary!B12</f>
        <v>0.048752100538083</v>
      </c>
      <c r="C12" s="320"/>
      <c r="D12" s="331" t="n">
        <f aca="false">Proposal!A14</f>
        <v>100</v>
      </c>
      <c r="E12" s="332" t="str">
        <f aca="false">Proposal!B14</f>
        <v>AAA/AAA</v>
      </c>
      <c r="F12" s="333" t="str">
        <f aca="false">Proposal!C14</f>
        <v>TEXAS TURNPIKE</v>
      </c>
      <c r="G12" s="334" t="n">
        <f aca="false">Proposal!D14</f>
        <v>0.05</v>
      </c>
      <c r="H12" s="335" t="n">
        <f aca="false">Proposal!E14</f>
        <v>45658</v>
      </c>
      <c r="I12" s="335" t="n">
        <f aca="false">Proposal!F14</f>
        <v>38718</v>
      </c>
      <c r="J12" s="336" t="n">
        <f aca="false">Proposal!G14</f>
        <v>102</v>
      </c>
      <c r="K12" s="335" t="n">
        <f aca="false">Proposal!H14</f>
        <v>39448</v>
      </c>
      <c r="L12" s="337" t="n">
        <f aca="false">Proposal!I14</f>
        <v>0</v>
      </c>
      <c r="M12" s="338" t="n">
        <f aca="false">Proposal!J14</f>
        <v>100.517</v>
      </c>
      <c r="N12" s="328" t="n">
        <f aca="false">Proposal!K14</f>
        <v>0.0490018434141581</v>
      </c>
      <c r="O12" s="328" t="n">
        <f aca="false">Proposal!L14</f>
        <v>0.0496174727254794</v>
      </c>
      <c r="P12" s="328" t="n">
        <f aca="false">Proposal!M14</f>
        <v>0.0497428295711173</v>
      </c>
      <c r="Q12" s="328" t="n">
        <f aca="false">Proposal!N14</f>
        <v>0.0804610268860476</v>
      </c>
    </row>
    <row r="13" customFormat="false" ht="16.5" hidden="false" customHeight="false" outlineLevel="0" collapsed="false">
      <c r="A13" s="340" t="str">
        <f aca="false">Summary!A13</f>
        <v>Projected Annual Income</v>
      </c>
      <c r="B13" s="341" t="n">
        <f aca="false">Summary!B13</f>
        <v>97450</v>
      </c>
      <c r="C13" s="320"/>
      <c r="D13" s="331" t="n">
        <f aca="false">Proposal!A15</f>
        <v>100</v>
      </c>
      <c r="E13" s="332" t="str">
        <f aca="false">Proposal!B15</f>
        <v>AAA/AAA</v>
      </c>
      <c r="F13" s="333" t="str">
        <f aca="false">Proposal!C15</f>
        <v>HOUSTON TX CCD</v>
      </c>
      <c r="G13" s="334" t="n">
        <f aca="false">Proposal!D15</f>
        <v>0.05</v>
      </c>
      <c r="H13" s="335" t="n">
        <f aca="false">Proposal!E15</f>
        <v>45762</v>
      </c>
      <c r="I13" s="335" t="n">
        <f aca="false">Proposal!F15</f>
        <v>40648</v>
      </c>
      <c r="J13" s="336" t="n">
        <f aca="false">Proposal!G15</f>
        <v>100</v>
      </c>
      <c r="K13" s="335" t="n">
        <f aca="false">Proposal!H15</f>
        <v>0</v>
      </c>
      <c r="L13" s="337" t="n">
        <f aca="false">Proposal!I15</f>
        <v>0</v>
      </c>
      <c r="M13" s="338" t="n">
        <f aca="false">Proposal!J15</f>
        <v>101.111</v>
      </c>
      <c r="N13" s="328" t="n">
        <f aca="false">Proposal!K15</f>
        <v>0.0485102123584357</v>
      </c>
      <c r="O13" s="328" t="n">
        <f aca="false">Proposal!L15</f>
        <v>0.0491925547222238</v>
      </c>
      <c r="P13" s="328" t="n">
        <f aca="false">Proposal!M15</f>
        <v>0.0494506037918723</v>
      </c>
      <c r="Q13" s="328" t="n">
        <f aca="false">Proposal!N15</f>
        <v>0.0796537686925514</v>
      </c>
    </row>
    <row r="14" customFormat="false" ht="16.5" hidden="false" customHeight="false" outlineLevel="0" collapsed="false">
      <c r="A14" s="340" t="n">
        <f aca="false">Summary!A14</f>
        <v>0</v>
      </c>
      <c r="B14" s="343" t="n">
        <f aca="false">Summary!B14</f>
        <v>0</v>
      </c>
      <c r="C14" s="320"/>
      <c r="D14" s="331" t="n">
        <f aca="false">Proposal!A16</f>
        <v>200</v>
      </c>
      <c r="E14" s="332" t="str">
        <f aca="false">Proposal!B16</f>
        <v>AAA/AAA</v>
      </c>
      <c r="F14" s="333" t="str">
        <f aca="false">Proposal!C16</f>
        <v>SEATTLE WASH WTR</v>
      </c>
      <c r="G14" s="334" t="n">
        <f aca="false">Proposal!D16</f>
        <v>0.05</v>
      </c>
      <c r="H14" s="335" t="n">
        <f aca="false">Proposal!E16</f>
        <v>46327</v>
      </c>
      <c r="I14" s="335" t="n">
        <f aca="false">Proposal!F16</f>
        <v>40848</v>
      </c>
      <c r="J14" s="336" t="n">
        <f aca="false">Proposal!G16</f>
        <v>100</v>
      </c>
      <c r="K14" s="335" t="n">
        <f aca="false">Proposal!H16</f>
        <v>0</v>
      </c>
      <c r="L14" s="337" t="n">
        <f aca="false">Proposal!I16</f>
        <v>0</v>
      </c>
      <c r="M14" s="338" t="n">
        <f aca="false">Proposal!J16</f>
        <v>100.919</v>
      </c>
      <c r="N14" s="328" t="n">
        <f aca="false">Proposal!K16</f>
        <v>0.0488190661959411</v>
      </c>
      <c r="O14" s="328" t="n">
        <f aca="false">Proposal!L16</f>
        <v>0.0493534289325461</v>
      </c>
      <c r="P14" s="328" t="n">
        <f aca="false">Proposal!M16</f>
        <v>0.049544684350816</v>
      </c>
      <c r="Q14" s="328" t="n">
        <f aca="false">Proposal!N16</f>
        <v>0.0801609066937353</v>
      </c>
    </row>
    <row r="15" customFormat="false" ht="16.5" hidden="false" customHeight="false" outlineLevel="0" collapsed="false">
      <c r="A15" s="340" t="str">
        <f aca="false">Summary!A15</f>
        <v>Estimated Market Value</v>
      </c>
      <c r="B15" s="341" t="n">
        <f aca="false">Summary!B15</f>
        <v>2015674</v>
      </c>
      <c r="C15" s="320"/>
      <c r="D15" s="331" t="n">
        <f aca="false">Proposal!A17</f>
        <v>200</v>
      </c>
      <c r="E15" s="332" t="str">
        <f aca="false">Proposal!B17</f>
        <v>AAA/AAA</v>
      </c>
      <c r="F15" s="333" t="str">
        <f aca="false">Proposal!C17</f>
        <v>SAN ANTONIO ISD</v>
      </c>
      <c r="G15" s="334" t="n">
        <f aca="false">Proposal!D17</f>
        <v>0.05</v>
      </c>
      <c r="H15" s="335" t="n">
        <f aca="false">Proposal!E17</f>
        <v>46614</v>
      </c>
      <c r="I15" s="335" t="n">
        <f aca="false">Proposal!F17</f>
        <v>39675</v>
      </c>
      <c r="J15" s="336" t="n">
        <f aca="false">Proposal!G17</f>
        <v>100</v>
      </c>
      <c r="K15" s="335" t="n">
        <f aca="false">Proposal!H17</f>
        <v>0</v>
      </c>
      <c r="L15" s="337" t="n">
        <f aca="false">Proposal!I17</f>
        <v>0</v>
      </c>
      <c r="M15" s="338" t="n">
        <f aca="false">Proposal!J17</f>
        <v>100.561</v>
      </c>
      <c r="N15" s="328" t="n">
        <f aca="false">Proposal!K17</f>
        <v>0.0490001879222036</v>
      </c>
      <c r="O15" s="328" t="n">
        <f aca="false">Proposal!L17</f>
        <v>0.0496064661078974</v>
      </c>
      <c r="P15" s="328" t="n">
        <f aca="false">Proposal!M17</f>
        <v>0.0497210648263243</v>
      </c>
      <c r="Q15" s="328" t="n">
        <f aca="false">Proposal!N17</f>
        <v>0.0804583085682583</v>
      </c>
    </row>
    <row r="16" customFormat="false" ht="16.5" hidden="false" customHeight="false" outlineLevel="0" collapsed="false">
      <c r="A16" s="340" t="str">
        <f aca="false">Summary!A16</f>
        <v>Accrued Interest</v>
      </c>
      <c r="B16" s="341" t="n">
        <f aca="false">Summary!B16</f>
        <v>10042.3611111111</v>
      </c>
      <c r="C16" s="320"/>
      <c r="D16" s="331" t="n">
        <f aca="false">Proposal!A18</f>
        <v>0</v>
      </c>
      <c r="E16" s="332" t="n">
        <f aca="false">Proposal!B18</f>
        <v>0</v>
      </c>
      <c r="F16" s="333" t="n">
        <f aca="false">Proposal!C18</f>
        <v>0</v>
      </c>
      <c r="G16" s="334" t="n">
        <f aca="false">Proposal!D18</f>
        <v>0</v>
      </c>
      <c r="H16" s="335" t="n">
        <f aca="false">Proposal!E18</f>
        <v>0</v>
      </c>
      <c r="I16" s="335" t="n">
        <f aca="false">Proposal!F18</f>
        <v>0</v>
      </c>
      <c r="J16" s="336" t="n">
        <f aca="false">Proposal!G18</f>
        <v>0</v>
      </c>
      <c r="K16" s="335" t="n">
        <f aca="false">Proposal!H18</f>
        <v>0</v>
      </c>
      <c r="L16" s="337" t="n">
        <f aca="false">Proposal!I18</f>
        <v>0</v>
      </c>
      <c r="M16" s="338" t="n">
        <f aca="false">Proposal!J18</f>
        <v>0</v>
      </c>
      <c r="N16" s="328" t="n">
        <f aca="false">Proposal!K18</f>
        <v>0</v>
      </c>
      <c r="O16" s="328" t="n">
        <f aca="false">Proposal!L18</f>
        <v>0</v>
      </c>
      <c r="P16" s="328" t="n">
        <f aca="false">Proposal!M18</f>
        <v>0</v>
      </c>
      <c r="Q16" s="328" t="n">
        <f aca="false">Proposal!N18</f>
        <v>0</v>
      </c>
    </row>
    <row r="17" customFormat="false" ht="16.5" hidden="false" customHeight="false" outlineLevel="0" collapsed="false">
      <c r="A17" s="340" t="str">
        <f aca="false">Summary!A17</f>
        <v>Total Market Value</v>
      </c>
      <c r="B17" s="341" t="n">
        <f aca="false">Summary!B17</f>
        <v>2025716.36111111</v>
      </c>
      <c r="C17" s="320"/>
      <c r="D17" s="331" t="n">
        <f aca="false">Proposal!A19</f>
        <v>0</v>
      </c>
      <c r="E17" s="332" t="n">
        <f aca="false">Proposal!B19</f>
        <v>0</v>
      </c>
      <c r="F17" s="333" t="n">
        <f aca="false">Proposal!C19</f>
        <v>0</v>
      </c>
      <c r="G17" s="334" t="n">
        <f aca="false">Proposal!D19</f>
        <v>0</v>
      </c>
      <c r="H17" s="335" t="n">
        <f aca="false">Proposal!E19</f>
        <v>0</v>
      </c>
      <c r="I17" s="335" t="n">
        <f aca="false">Proposal!F19</f>
        <v>0</v>
      </c>
      <c r="J17" s="336" t="n">
        <f aca="false">Proposal!G19</f>
        <v>0</v>
      </c>
      <c r="K17" s="335" t="n">
        <f aca="false">Proposal!H19</f>
        <v>0</v>
      </c>
      <c r="L17" s="337" t="n">
        <f aca="false">Proposal!I19</f>
        <v>0</v>
      </c>
      <c r="M17" s="338" t="n">
        <f aca="false">Proposal!J19</f>
        <v>0</v>
      </c>
      <c r="N17" s="328" t="n">
        <f aca="false">Proposal!K19</f>
        <v>0</v>
      </c>
      <c r="O17" s="328" t="n">
        <f aca="false">Proposal!L19</f>
        <v>0</v>
      </c>
      <c r="P17" s="328" t="n">
        <f aca="false">Proposal!M19</f>
        <v>0</v>
      </c>
      <c r="Q17" s="328" t="n">
        <f aca="false">Proposal!N19</f>
        <v>0</v>
      </c>
    </row>
    <row r="18" customFormat="false" ht="16.5" hidden="false" customHeight="false" outlineLevel="0" collapsed="false">
      <c r="A18" s="320"/>
      <c r="B18" s="320"/>
      <c r="C18" s="344"/>
      <c r="D18" s="331" t="n">
        <f aca="false">Proposal!A20</f>
        <v>0</v>
      </c>
      <c r="E18" s="332" t="n">
        <f aca="false">Proposal!B20</f>
        <v>0</v>
      </c>
      <c r="F18" s="333" t="n">
        <f aca="false">Proposal!C20</f>
        <v>0</v>
      </c>
      <c r="G18" s="334" t="n">
        <f aca="false">Proposal!D20</f>
        <v>0</v>
      </c>
      <c r="H18" s="335" t="n">
        <f aca="false">Proposal!E20</f>
        <v>0</v>
      </c>
      <c r="I18" s="335" t="n">
        <f aca="false">Proposal!F20</f>
        <v>0</v>
      </c>
      <c r="J18" s="336" t="n">
        <f aca="false">Proposal!G20</f>
        <v>0</v>
      </c>
      <c r="K18" s="335" t="n">
        <f aca="false">Proposal!H20</f>
        <v>0</v>
      </c>
      <c r="L18" s="337" t="n">
        <f aca="false">Proposal!I20</f>
        <v>0</v>
      </c>
      <c r="M18" s="338" t="n">
        <f aca="false">Proposal!J20</f>
        <v>0</v>
      </c>
      <c r="N18" s="328" t="n">
        <f aca="false">Proposal!K20</f>
        <v>0</v>
      </c>
      <c r="O18" s="328" t="n">
        <f aca="false">Proposal!L20</f>
        <v>0</v>
      </c>
      <c r="P18" s="328" t="n">
        <f aca="false">Proposal!M20</f>
        <v>0</v>
      </c>
      <c r="Q18" s="328" t="n">
        <f aca="false">Proposal!N20</f>
        <v>0</v>
      </c>
    </row>
    <row r="19" customFormat="false" ht="16.5" hidden="false" customHeight="false" outlineLevel="0" collapsed="false">
      <c r="A19" s="340" t="str">
        <f aca="false">Summary!A19</f>
        <v>Average Maturity ( Years )</v>
      </c>
      <c r="B19" s="345" t="n">
        <f aca="false">Summary!B19</f>
        <v>19.7347572160313</v>
      </c>
      <c r="C19" s="344"/>
      <c r="D19" s="331" t="n">
        <f aca="false">Proposal!A21</f>
        <v>0</v>
      </c>
      <c r="E19" s="332" t="n">
        <f aca="false">Proposal!B21</f>
        <v>0</v>
      </c>
      <c r="F19" s="333" t="n">
        <f aca="false">Proposal!C21</f>
        <v>0</v>
      </c>
      <c r="G19" s="334" t="n">
        <f aca="false">Proposal!D21</f>
        <v>0</v>
      </c>
      <c r="H19" s="335" t="n">
        <f aca="false">Proposal!E21</f>
        <v>0</v>
      </c>
      <c r="I19" s="335" t="n">
        <f aca="false">Proposal!F21</f>
        <v>0</v>
      </c>
      <c r="J19" s="336" t="n">
        <f aca="false">Proposal!G21</f>
        <v>0</v>
      </c>
      <c r="K19" s="335" t="n">
        <f aca="false">Proposal!H21</f>
        <v>0</v>
      </c>
      <c r="L19" s="337" t="n">
        <f aca="false">Proposal!I21</f>
        <v>0</v>
      </c>
      <c r="M19" s="338" t="n">
        <f aca="false">Proposal!J21</f>
        <v>0</v>
      </c>
      <c r="N19" s="328" t="n">
        <f aca="false">Proposal!K21</f>
        <v>0</v>
      </c>
      <c r="O19" s="328" t="n">
        <f aca="false">Proposal!L21</f>
        <v>0</v>
      </c>
      <c r="P19" s="328" t="n">
        <f aca="false">Proposal!M21</f>
        <v>0</v>
      </c>
      <c r="Q19" s="328" t="n">
        <f aca="false">Proposal!N21</f>
        <v>0</v>
      </c>
    </row>
    <row r="20" customFormat="false" ht="16.5" hidden="false" customHeight="false" outlineLevel="0" collapsed="false">
      <c r="A20" s="340" t="str">
        <f aca="false">Summary!A20</f>
        <v>Average Duration ( Modified )</v>
      </c>
      <c r="B20" s="345" t="n">
        <f aca="false">Summary!B20</f>
        <v>8.07328704494265</v>
      </c>
      <c r="C20" s="344"/>
      <c r="D20" s="331" t="n">
        <f aca="false">Proposal!A22</f>
        <v>0</v>
      </c>
      <c r="E20" s="332" t="n">
        <f aca="false">Proposal!B22</f>
        <v>0</v>
      </c>
      <c r="F20" s="333" t="n">
        <f aca="false">Proposal!C22</f>
        <v>0</v>
      </c>
      <c r="G20" s="334" t="n">
        <f aca="false">Proposal!D22</f>
        <v>0</v>
      </c>
      <c r="H20" s="335" t="n">
        <f aca="false">Proposal!E22</f>
        <v>0</v>
      </c>
      <c r="I20" s="335" t="n">
        <f aca="false">Proposal!F22</f>
        <v>0</v>
      </c>
      <c r="J20" s="336" t="n">
        <f aca="false">Proposal!G22</f>
        <v>0</v>
      </c>
      <c r="K20" s="335" t="n">
        <f aca="false">Proposal!H22</f>
        <v>0</v>
      </c>
      <c r="L20" s="337" t="n">
        <f aca="false">Proposal!I22</f>
        <v>0</v>
      </c>
      <c r="M20" s="338" t="n">
        <f aca="false">Proposal!J22</f>
        <v>0</v>
      </c>
      <c r="N20" s="328" t="n">
        <f aca="false">Proposal!K22</f>
        <v>0</v>
      </c>
      <c r="O20" s="328" t="n">
        <f aca="false">Proposal!L22</f>
        <v>0</v>
      </c>
      <c r="P20" s="328" t="n">
        <f aca="false">Proposal!M22</f>
        <v>0</v>
      </c>
      <c r="Q20" s="328" t="n">
        <f aca="false">Proposal!N22</f>
        <v>0</v>
      </c>
    </row>
    <row r="21" customFormat="false" ht="16.5" hidden="false" customHeight="false" outlineLevel="0" collapsed="false">
      <c r="A21" s="340" t="str">
        <f aca="false">Summary!A21</f>
        <v>Average Current Yield</v>
      </c>
      <c r="B21" s="342" t="n">
        <f aca="false">Summary!B21</f>
        <v>0.0483461115239865</v>
      </c>
      <c r="C21" s="344"/>
      <c r="D21" s="331" t="n">
        <f aca="false">Proposal!A23</f>
        <v>0</v>
      </c>
      <c r="E21" s="332" t="n">
        <f aca="false">Proposal!B23</f>
        <v>0</v>
      </c>
      <c r="F21" s="333" t="n">
        <f aca="false">Proposal!C23</f>
        <v>0</v>
      </c>
      <c r="G21" s="334" t="n">
        <f aca="false">Proposal!D23</f>
        <v>0</v>
      </c>
      <c r="H21" s="335" t="n">
        <f aca="false">Proposal!E23</f>
        <v>0</v>
      </c>
      <c r="I21" s="335" t="n">
        <f aca="false">Proposal!F23</f>
        <v>0</v>
      </c>
      <c r="J21" s="336" t="n">
        <f aca="false">Proposal!G23</f>
        <v>0</v>
      </c>
      <c r="K21" s="335" t="n">
        <f aca="false">Proposal!H23</f>
        <v>0</v>
      </c>
      <c r="L21" s="337" t="n">
        <f aca="false">Proposal!I23</f>
        <v>0</v>
      </c>
      <c r="M21" s="338" t="n">
        <f aca="false">Proposal!J23</f>
        <v>0</v>
      </c>
      <c r="N21" s="328" t="n">
        <f aca="false">Proposal!K23</f>
        <v>0</v>
      </c>
      <c r="O21" s="328" t="n">
        <f aca="false">Proposal!L23</f>
        <v>0</v>
      </c>
      <c r="P21" s="328" t="n">
        <f aca="false">Proposal!M23</f>
        <v>0</v>
      </c>
      <c r="Q21" s="328" t="n">
        <f aca="false">Proposal!N23</f>
        <v>0</v>
      </c>
    </row>
    <row r="22" customFormat="false" ht="16.5" hidden="false" customHeight="false" outlineLevel="0" collapsed="false">
      <c r="A22" s="340" t="str">
        <f aca="false">Summary!A22</f>
        <v>Average Market Yield</v>
      </c>
      <c r="B22" s="342" t="n">
        <f aca="false">Summary!B22</f>
        <v>0.0473518710891127</v>
      </c>
      <c r="C22" s="344"/>
      <c r="D22" s="331" t="n">
        <f aca="false">Proposal!A24</f>
        <v>0</v>
      </c>
      <c r="E22" s="332" t="n">
        <f aca="false">Proposal!B24</f>
        <v>0</v>
      </c>
      <c r="F22" s="333" t="n">
        <f aca="false">Proposal!C24</f>
        <v>0</v>
      </c>
      <c r="G22" s="334" t="n">
        <f aca="false">Proposal!D24</f>
        <v>0</v>
      </c>
      <c r="H22" s="335" t="n">
        <f aca="false">Proposal!E24</f>
        <v>0</v>
      </c>
      <c r="I22" s="335" t="n">
        <f aca="false">Proposal!F24</f>
        <v>0</v>
      </c>
      <c r="J22" s="336" t="n">
        <f aca="false">Proposal!G24</f>
        <v>0</v>
      </c>
      <c r="K22" s="335" t="n">
        <f aca="false">Proposal!H24</f>
        <v>0</v>
      </c>
      <c r="L22" s="337" t="n">
        <f aca="false">Proposal!I24</f>
        <v>0</v>
      </c>
      <c r="M22" s="338" t="n">
        <f aca="false">Proposal!J24</f>
        <v>0</v>
      </c>
      <c r="N22" s="328" t="n">
        <f aca="false">Proposal!K24</f>
        <v>0</v>
      </c>
      <c r="O22" s="328" t="n">
        <f aca="false">Proposal!L24</f>
        <v>0</v>
      </c>
      <c r="P22" s="328" t="n">
        <f aca="false">Proposal!M24</f>
        <v>0</v>
      </c>
      <c r="Q22" s="328" t="n">
        <f aca="false">Proposal!N24</f>
        <v>0</v>
      </c>
    </row>
    <row r="23" customFormat="false" ht="16.5" hidden="false" customHeight="false" outlineLevel="0" collapsed="false">
      <c r="A23" s="340" t="str">
        <f aca="false">Summary!A23</f>
        <v>Average Cost</v>
      </c>
      <c r="B23" s="341" t="n">
        <f aca="false">Summary!B23</f>
        <v>100.7837</v>
      </c>
      <c r="C23" s="344"/>
      <c r="D23" s="331" t="n">
        <f aca="false">Proposal!A25</f>
        <v>0</v>
      </c>
      <c r="E23" s="332" t="n">
        <f aca="false">Proposal!B25</f>
        <v>0</v>
      </c>
      <c r="F23" s="333" t="n">
        <f aca="false">Proposal!C25</f>
        <v>0</v>
      </c>
      <c r="G23" s="334" t="n">
        <f aca="false">Proposal!D25</f>
        <v>0</v>
      </c>
      <c r="H23" s="335" t="n">
        <f aca="false">Proposal!E25</f>
        <v>0</v>
      </c>
      <c r="I23" s="335" t="n">
        <f aca="false">Proposal!F25</f>
        <v>0</v>
      </c>
      <c r="J23" s="336" t="n">
        <f aca="false">Proposal!G25</f>
        <v>0</v>
      </c>
      <c r="K23" s="335" t="n">
        <f aca="false">Proposal!H25</f>
        <v>0</v>
      </c>
      <c r="L23" s="337" t="n">
        <f aca="false">Proposal!I25</f>
        <v>0</v>
      </c>
      <c r="M23" s="338" t="n">
        <f aca="false">Proposal!J25</f>
        <v>0</v>
      </c>
      <c r="N23" s="328" t="n">
        <f aca="false">Proposal!K25</f>
        <v>0</v>
      </c>
      <c r="O23" s="328" t="n">
        <f aca="false">Proposal!L25</f>
        <v>0</v>
      </c>
      <c r="P23" s="328" t="n">
        <f aca="false">Proposal!M25</f>
        <v>0</v>
      </c>
      <c r="Q23" s="328" t="n">
        <f aca="false">Proposal!N25</f>
        <v>0</v>
      </c>
    </row>
    <row r="24" customFormat="false" ht="16.5" hidden="false" customHeight="false" outlineLevel="0" collapsed="false">
      <c r="A24" s="320"/>
      <c r="B24" s="320"/>
      <c r="C24" s="344"/>
      <c r="D24" s="331" t="n">
        <f aca="false">Proposal!A26</f>
        <v>0</v>
      </c>
      <c r="E24" s="332" t="n">
        <f aca="false">Proposal!B26</f>
        <v>0</v>
      </c>
      <c r="F24" s="333" t="n">
        <f aca="false">Proposal!C26</f>
        <v>0</v>
      </c>
      <c r="G24" s="334" t="n">
        <f aca="false">Proposal!D26</f>
        <v>0</v>
      </c>
      <c r="H24" s="335" t="n">
        <f aca="false">Proposal!E26</f>
        <v>0</v>
      </c>
      <c r="I24" s="335" t="n">
        <f aca="false">Proposal!F26</f>
        <v>0</v>
      </c>
      <c r="J24" s="336" t="n">
        <f aca="false">Proposal!G26</f>
        <v>0</v>
      </c>
      <c r="K24" s="335" t="n">
        <f aca="false">Proposal!H26</f>
        <v>0</v>
      </c>
      <c r="L24" s="337" t="n">
        <f aca="false">Proposal!I26</f>
        <v>0</v>
      </c>
      <c r="M24" s="338" t="n">
        <f aca="false">Proposal!J26</f>
        <v>0</v>
      </c>
      <c r="N24" s="328" t="n">
        <f aca="false">Proposal!K26</f>
        <v>0</v>
      </c>
      <c r="O24" s="328" t="n">
        <f aca="false">Proposal!L26</f>
        <v>0</v>
      </c>
      <c r="P24" s="328" t="n">
        <f aca="false">Proposal!M26</f>
        <v>0</v>
      </c>
      <c r="Q24" s="328" t="n">
        <f aca="false">Proposal!N26</f>
        <v>0</v>
      </c>
    </row>
    <row r="25" customFormat="false" ht="16.5" hidden="false" customHeight="false" outlineLevel="0" collapsed="false">
      <c r="A25" s="320" t="str">
        <f aca="false">Summary!A25</f>
        <v>Note:    Averages are weighted by market value</v>
      </c>
      <c r="B25" s="320"/>
      <c r="C25" s="344"/>
      <c r="D25" s="331" t="n">
        <f aca="false">Proposal!A27</f>
        <v>0</v>
      </c>
      <c r="E25" s="332" t="n">
        <f aca="false">Proposal!B27</f>
        <v>0</v>
      </c>
      <c r="F25" s="333" t="n">
        <f aca="false">Proposal!C27</f>
        <v>0</v>
      </c>
      <c r="G25" s="334" t="n">
        <f aca="false">Proposal!D27</f>
        <v>0</v>
      </c>
      <c r="H25" s="335" t="n">
        <f aca="false">Proposal!E27</f>
        <v>0</v>
      </c>
      <c r="I25" s="335" t="n">
        <f aca="false">Proposal!F27</f>
        <v>0</v>
      </c>
      <c r="J25" s="336" t="n">
        <f aca="false">Proposal!G27</f>
        <v>0</v>
      </c>
      <c r="K25" s="335" t="n">
        <f aca="false">Proposal!H27</f>
        <v>0</v>
      </c>
      <c r="L25" s="337" t="n">
        <f aca="false">Proposal!I27</f>
        <v>0</v>
      </c>
      <c r="M25" s="338" t="n">
        <f aca="false">Proposal!J27</f>
        <v>0</v>
      </c>
      <c r="N25" s="328" t="n">
        <f aca="false">Proposal!K27</f>
        <v>0</v>
      </c>
      <c r="O25" s="328" t="n">
        <f aca="false">Proposal!L27</f>
        <v>0</v>
      </c>
      <c r="P25" s="328" t="n">
        <f aca="false">Proposal!M27</f>
        <v>0</v>
      </c>
      <c r="Q25" s="328" t="n">
        <f aca="false">Proposal!N27</f>
        <v>0</v>
      </c>
    </row>
    <row r="26" customFormat="false" ht="17.25" hidden="false" customHeight="false" outlineLevel="0" collapsed="false">
      <c r="C26" s="344"/>
      <c r="D26" s="346" t="n">
        <f aca="false">Proposal!A28</f>
        <v>0</v>
      </c>
      <c r="E26" s="347" t="n">
        <f aca="false">Proposal!B28</f>
        <v>0</v>
      </c>
      <c r="F26" s="348" t="n">
        <f aca="false">Proposal!C28</f>
        <v>0</v>
      </c>
      <c r="G26" s="349" t="n">
        <f aca="false">Proposal!D28</f>
        <v>0</v>
      </c>
      <c r="H26" s="350" t="n">
        <f aca="false">Proposal!E28</f>
        <v>0</v>
      </c>
      <c r="I26" s="350" t="n">
        <f aca="false">Proposal!F28</f>
        <v>0</v>
      </c>
      <c r="J26" s="351" t="n">
        <f aca="false">Proposal!G28</f>
        <v>0</v>
      </c>
      <c r="K26" s="350" t="n">
        <f aca="false">Proposal!H28</f>
        <v>0</v>
      </c>
      <c r="L26" s="352" t="n">
        <f aca="false">Proposal!I28</f>
        <v>0</v>
      </c>
      <c r="M26" s="353" t="n">
        <f aca="false">Proposal!J28</f>
        <v>0</v>
      </c>
      <c r="N26" s="354" t="n">
        <f aca="false">Proposal!K28</f>
        <v>0</v>
      </c>
      <c r="O26" s="354" t="n">
        <f aca="false">Proposal!L28</f>
        <v>0</v>
      </c>
      <c r="P26" s="354" t="n">
        <f aca="false">Proposal!M28</f>
        <v>0</v>
      </c>
      <c r="Q26" s="354" t="n">
        <f aca="false">Proposal!N28</f>
        <v>0</v>
      </c>
    </row>
    <row r="27" customFormat="false" ht="16.5" hidden="false" customHeight="false" outlineLevel="0" collapsed="false">
      <c r="A27" s="344"/>
      <c r="B27" s="344"/>
      <c r="C27" s="344"/>
      <c r="D27" s="355" t="n">
        <f aca="false">Proposal!A29</f>
        <v>2000</v>
      </c>
      <c r="E27" s="320" t="n">
        <f aca="false">Proposal!B29</f>
        <v>0</v>
      </c>
      <c r="F27" s="356" t="n">
        <f aca="false">Proposal!C29</f>
        <v>0</v>
      </c>
      <c r="G27" s="320" t="n">
        <f aca="false">Proposal!D29</f>
        <v>0</v>
      </c>
      <c r="H27" s="320" t="n">
        <f aca="false">Proposal!E29</f>
        <v>0</v>
      </c>
      <c r="I27" s="320" t="n">
        <f aca="false">Proposal!F29</f>
        <v>0</v>
      </c>
      <c r="J27" s="320" t="n">
        <f aca="false">Proposal!G29</f>
        <v>0</v>
      </c>
      <c r="K27" s="320" t="n">
        <f aca="false">Proposal!H29</f>
        <v>0</v>
      </c>
      <c r="L27" s="320" t="n">
        <f aca="false">Proposal!I29</f>
        <v>0</v>
      </c>
      <c r="M27" s="320" t="n">
        <f aca="false">Proposal!J29</f>
        <v>0</v>
      </c>
      <c r="N27" s="320" t="n">
        <f aca="false">Proposal!K29</f>
        <v>0</v>
      </c>
      <c r="O27" s="320" t="n">
        <f aca="false">Proposal!L29</f>
        <v>0</v>
      </c>
      <c r="P27" s="320" t="n">
        <f aca="false">Proposal!M29</f>
        <v>0</v>
      </c>
      <c r="Q27" s="320" t="n">
        <f aca="false">Proposal!N29</f>
        <v>0</v>
      </c>
    </row>
    <row r="28" customFormat="false" ht="13.5" hidden="false" customHeight="false" outlineLevel="0" collapsed="false">
      <c r="D28" s="357" t="s">
        <v>158</v>
      </c>
      <c r="E28" s="358"/>
      <c r="F28" s="359"/>
      <c r="G28" s="358"/>
      <c r="H28" s="358"/>
      <c r="I28" s="358"/>
      <c r="J28" s="358"/>
      <c r="K28" s="357"/>
      <c r="L28" s="359"/>
      <c r="M28" s="358"/>
      <c r="N28" s="358"/>
      <c r="O28" s="358"/>
      <c r="P28" s="358"/>
      <c r="R28" s="1"/>
    </row>
    <row r="29" customFormat="false" ht="13.5" hidden="false" customHeight="false" outlineLevel="0" collapsed="false">
      <c r="D29" s="357" t="s">
        <v>159</v>
      </c>
      <c r="E29" s="358"/>
      <c r="F29" s="359"/>
      <c r="G29" s="358"/>
      <c r="H29" s="358"/>
      <c r="I29" s="358"/>
      <c r="J29" s="358"/>
      <c r="K29" s="358"/>
      <c r="L29" s="359"/>
      <c r="M29" s="360"/>
      <c r="N29" s="360"/>
      <c r="O29" s="358"/>
      <c r="P29" s="358"/>
      <c r="R29" s="1"/>
    </row>
    <row r="31" customFormat="false" ht="19.5" hidden="false" customHeight="false" outlineLevel="0" collapsed="false">
      <c r="A31" s="308" t="s">
        <v>160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 t="s">
        <v>150</v>
      </c>
      <c r="L31" s="308"/>
      <c r="M31" s="308"/>
      <c r="N31" s="308"/>
      <c r="O31" s="308"/>
      <c r="P31" s="308"/>
      <c r="Q31" s="308"/>
    </row>
    <row r="33" customFormat="false" ht="15.75" hidden="false" customHeight="false" outlineLevel="0" collapsed="false">
      <c r="K33" s="314" t="n">
        <f aca="false">Maturity!B3</f>
        <v>0</v>
      </c>
      <c r="L33" s="102" t="str">
        <f aca="false">Maturity!C3</f>
        <v>Par Value</v>
      </c>
      <c r="M33" s="102" t="n">
        <f aca="false">Maturity!D3</f>
        <v>0</v>
      </c>
      <c r="N33" s="102"/>
      <c r="O33" s="102" t="n">
        <f aca="false">Maturity!G3</f>
        <v>0</v>
      </c>
      <c r="P33" s="102" t="str">
        <f aca="false">Maturity!H3</f>
        <v>Par Value</v>
      </c>
      <c r="Q33" s="315" t="n">
        <f aca="false">Maturity!I3</f>
        <v>0</v>
      </c>
    </row>
    <row r="34" customFormat="false" ht="15.75" hidden="false" customHeight="false" outlineLevel="0" collapsed="false">
      <c r="K34" s="318" t="str">
        <f aca="false">Maturity!B4</f>
        <v>Year </v>
      </c>
      <c r="L34" s="196" t="str">
        <f aca="false">Maturity!C4</f>
        <v>($000's)</v>
      </c>
      <c r="M34" s="196" t="str">
        <f aca="false">Maturity!D4</f>
        <v>% Total</v>
      </c>
      <c r="N34" s="196"/>
      <c r="O34" s="196" t="str">
        <f aca="false">Maturity!G4</f>
        <v>Year </v>
      </c>
      <c r="P34" s="196" t="str">
        <f aca="false">Maturity!H4</f>
        <v>($000's)</v>
      </c>
      <c r="Q34" s="361" t="str">
        <f aca="false">Maturity!I4</f>
        <v>% Total</v>
      </c>
    </row>
    <row r="35" customFormat="false" ht="15.75" hidden="false" customHeight="false" outlineLevel="0" collapsed="false">
      <c r="K35" s="309" t="n">
        <f aca="false">Maturity!B5</f>
        <v>1999</v>
      </c>
      <c r="L35" s="309" t="n">
        <f aca="false">Maturity!C5</f>
        <v>0</v>
      </c>
      <c r="M35" s="362" t="n">
        <f aca="false">Maturity!D5</f>
        <v>0</v>
      </c>
      <c r="N35" s="309"/>
      <c r="O35" s="309" t="n">
        <f aca="false">Maturity!G5</f>
        <v>2014</v>
      </c>
      <c r="P35" s="309" t="n">
        <f aca="false">Maturity!H5</f>
        <v>0</v>
      </c>
      <c r="Q35" s="362" t="n">
        <f aca="false">Maturity!I5</f>
        <v>0</v>
      </c>
    </row>
    <row r="36" customFormat="false" ht="15.75" hidden="false" customHeight="false" outlineLevel="0" collapsed="false">
      <c r="K36" s="309" t="n">
        <f aca="false">Maturity!B6</f>
        <v>2000</v>
      </c>
      <c r="L36" s="309" t="n">
        <f aca="false">Maturity!C6</f>
        <v>0</v>
      </c>
      <c r="M36" s="362" t="n">
        <f aca="false">Maturity!D6</f>
        <v>0</v>
      </c>
      <c r="N36" s="309"/>
      <c r="O36" s="309" t="n">
        <f aca="false">Maturity!G6</f>
        <v>2015</v>
      </c>
      <c r="P36" s="309" t="n">
        <f aca="false">Maturity!H6</f>
        <v>0</v>
      </c>
      <c r="Q36" s="362" t="n">
        <f aca="false">Maturity!I6</f>
        <v>0</v>
      </c>
    </row>
    <row r="37" customFormat="false" ht="15.75" hidden="false" customHeight="false" outlineLevel="0" collapsed="false">
      <c r="K37" s="309" t="n">
        <f aca="false">Maturity!B7</f>
        <v>2001</v>
      </c>
      <c r="L37" s="309" t="n">
        <f aca="false">Maturity!C7</f>
        <v>0</v>
      </c>
      <c r="M37" s="362" t="n">
        <f aca="false">Maturity!D7</f>
        <v>0</v>
      </c>
      <c r="N37" s="309"/>
      <c r="O37" s="309" t="n">
        <f aca="false">Maturity!G7</f>
        <v>2016</v>
      </c>
      <c r="P37" s="309" t="n">
        <f aca="false">Maturity!H7</f>
        <v>200</v>
      </c>
      <c r="Q37" s="362" t="n">
        <f aca="false">Maturity!I7</f>
        <v>0.1</v>
      </c>
    </row>
    <row r="38" customFormat="false" ht="15.75" hidden="false" customHeight="false" outlineLevel="0" collapsed="false">
      <c r="K38" s="309" t="n">
        <f aca="false">Maturity!B8</f>
        <v>2002</v>
      </c>
      <c r="L38" s="309" t="n">
        <f aca="false">Maturity!C8</f>
        <v>0</v>
      </c>
      <c r="M38" s="362" t="n">
        <f aca="false">Maturity!D8</f>
        <v>0</v>
      </c>
      <c r="N38" s="309"/>
      <c r="O38" s="309" t="n">
        <f aca="false">Maturity!G8</f>
        <v>2017</v>
      </c>
      <c r="P38" s="309" t="n">
        <f aca="false">Maturity!H8</f>
        <v>200</v>
      </c>
      <c r="Q38" s="362" t="n">
        <f aca="false">Maturity!I8</f>
        <v>0.1</v>
      </c>
    </row>
    <row r="39" customFormat="false" ht="15.75" hidden="false" customHeight="false" outlineLevel="0" collapsed="false">
      <c r="K39" s="309" t="n">
        <f aca="false">Maturity!B9</f>
        <v>2003</v>
      </c>
      <c r="L39" s="309" t="n">
        <f aca="false">Maturity!C9</f>
        <v>0</v>
      </c>
      <c r="M39" s="362" t="n">
        <f aca="false">Maturity!D9</f>
        <v>0</v>
      </c>
      <c r="N39" s="309"/>
      <c r="O39" s="309" t="n">
        <f aca="false">Maturity!G9</f>
        <v>2018</v>
      </c>
      <c r="P39" s="309" t="n">
        <f aca="false">Maturity!H9</f>
        <v>200</v>
      </c>
      <c r="Q39" s="362" t="n">
        <f aca="false">Maturity!I9</f>
        <v>0.1</v>
      </c>
    </row>
    <row r="40" customFormat="false" ht="15.75" hidden="false" customHeight="false" outlineLevel="0" collapsed="false">
      <c r="K40" s="309" t="n">
        <f aca="false">Maturity!B10</f>
        <v>2004</v>
      </c>
      <c r="L40" s="309" t="n">
        <f aca="false">Maturity!C10</f>
        <v>0</v>
      </c>
      <c r="M40" s="362" t="n">
        <f aca="false">Maturity!D10</f>
        <v>0</v>
      </c>
      <c r="N40" s="309"/>
      <c r="O40" s="309" t="n">
        <f aca="false">Maturity!G10</f>
        <v>2019</v>
      </c>
      <c r="P40" s="309" t="n">
        <f aca="false">Maturity!H10</f>
        <v>200</v>
      </c>
      <c r="Q40" s="362" t="n">
        <f aca="false">Maturity!I10</f>
        <v>0.1</v>
      </c>
    </row>
    <row r="41" customFormat="false" ht="15.75" hidden="false" customHeight="false" outlineLevel="0" collapsed="false">
      <c r="K41" s="309" t="n">
        <f aca="false">Maturity!B11</f>
        <v>2005</v>
      </c>
      <c r="L41" s="309" t="n">
        <f aca="false">Maturity!C11</f>
        <v>0</v>
      </c>
      <c r="M41" s="362" t="n">
        <f aca="false">Maturity!D11</f>
        <v>0</v>
      </c>
      <c r="N41" s="309"/>
      <c r="O41" s="309" t="n">
        <f aca="false">Maturity!G11</f>
        <v>2020</v>
      </c>
      <c r="P41" s="309" t="n">
        <f aca="false">Maturity!H11</f>
        <v>200</v>
      </c>
      <c r="Q41" s="362" t="n">
        <f aca="false">Maturity!I11</f>
        <v>0.1</v>
      </c>
    </row>
    <row r="42" customFormat="false" ht="15.75" hidden="false" customHeight="false" outlineLevel="0" collapsed="false">
      <c r="K42" s="309" t="n">
        <f aca="false">Maturity!B12</f>
        <v>2006</v>
      </c>
      <c r="L42" s="309" t="n">
        <f aca="false">Maturity!C12</f>
        <v>0</v>
      </c>
      <c r="M42" s="362" t="n">
        <f aca="false">Maturity!D12</f>
        <v>0</v>
      </c>
      <c r="N42" s="309"/>
      <c r="O42" s="309" t="n">
        <f aca="false">Maturity!G12</f>
        <v>2021</v>
      </c>
      <c r="P42" s="309" t="n">
        <f aca="false">Maturity!H12</f>
        <v>200</v>
      </c>
      <c r="Q42" s="362" t="n">
        <f aca="false">Maturity!I12</f>
        <v>0.1</v>
      </c>
    </row>
    <row r="43" customFormat="false" ht="15.75" hidden="false" customHeight="false" outlineLevel="0" collapsed="false">
      <c r="K43" s="309" t="n">
        <f aca="false">Maturity!B13</f>
        <v>2007</v>
      </c>
      <c r="L43" s="309" t="n">
        <f aca="false">Maturity!C13</f>
        <v>0</v>
      </c>
      <c r="M43" s="362" t="n">
        <f aca="false">Maturity!D13</f>
        <v>0</v>
      </c>
      <c r="N43" s="309"/>
      <c r="O43" s="309" t="n">
        <f aca="false">Maturity!G13</f>
        <v>2022</v>
      </c>
      <c r="P43" s="309" t="n">
        <f aca="false">Maturity!H13</f>
        <v>0</v>
      </c>
      <c r="Q43" s="362" t="n">
        <f aca="false">Maturity!I13</f>
        <v>0</v>
      </c>
    </row>
    <row r="44" customFormat="false" ht="15.75" hidden="false" customHeight="false" outlineLevel="0" collapsed="false">
      <c r="K44" s="309" t="n">
        <f aca="false">Maturity!B14</f>
        <v>2008</v>
      </c>
      <c r="L44" s="309" t="n">
        <f aca="false">Maturity!C14</f>
        <v>0</v>
      </c>
      <c r="M44" s="362" t="n">
        <f aca="false">Maturity!D14</f>
        <v>0</v>
      </c>
      <c r="N44" s="309"/>
      <c r="O44" s="309" t="n">
        <f aca="false">Maturity!G14</f>
        <v>2023</v>
      </c>
      <c r="P44" s="309" t="n">
        <f aca="false">Maturity!H14</f>
        <v>200</v>
      </c>
      <c r="Q44" s="362" t="n">
        <f aca="false">Maturity!I14</f>
        <v>0.1</v>
      </c>
    </row>
    <row r="45" customFormat="false" ht="15.75" hidden="false" customHeight="false" outlineLevel="0" collapsed="false">
      <c r="K45" s="309" t="n">
        <f aca="false">Maturity!B15</f>
        <v>2009</v>
      </c>
      <c r="L45" s="309" t="n">
        <f aca="false">Maturity!C15</f>
        <v>0</v>
      </c>
      <c r="M45" s="362" t="n">
        <f aca="false">Maturity!D15</f>
        <v>0</v>
      </c>
      <c r="N45" s="309"/>
      <c r="O45" s="309" t="n">
        <f aca="false">Maturity!G15</f>
        <v>2024</v>
      </c>
      <c r="P45" s="309" t="n">
        <f aca="false">Maturity!H15</f>
        <v>0</v>
      </c>
      <c r="Q45" s="362" t="n">
        <f aca="false">Maturity!I15</f>
        <v>0</v>
      </c>
    </row>
    <row r="46" customFormat="false" ht="15.75" hidden="false" customHeight="false" outlineLevel="0" collapsed="false">
      <c r="K46" s="309" t="n">
        <f aca="false">Maturity!B16</f>
        <v>2010</v>
      </c>
      <c r="L46" s="309" t="n">
        <f aca="false">Maturity!C16</f>
        <v>0</v>
      </c>
      <c r="M46" s="362" t="n">
        <f aca="false">Maturity!D16</f>
        <v>0</v>
      </c>
      <c r="N46" s="309"/>
      <c r="O46" s="309" t="n">
        <f aca="false">Maturity!G16</f>
        <v>2025</v>
      </c>
      <c r="P46" s="309" t="n">
        <f aca="false">Maturity!H16</f>
        <v>200</v>
      </c>
      <c r="Q46" s="362" t="n">
        <f aca="false">Maturity!I16</f>
        <v>0.1</v>
      </c>
    </row>
    <row r="47" customFormat="false" ht="15.75" hidden="false" customHeight="false" outlineLevel="0" collapsed="false">
      <c r="K47" s="309" t="n">
        <f aca="false">Maturity!B17</f>
        <v>2011</v>
      </c>
      <c r="L47" s="309" t="n">
        <f aca="false">Maturity!C17</f>
        <v>0</v>
      </c>
      <c r="M47" s="362" t="n">
        <f aca="false">Maturity!D17</f>
        <v>0</v>
      </c>
      <c r="N47" s="309"/>
      <c r="O47" s="309" t="n">
        <f aca="false">Maturity!G17</f>
        <v>2026</v>
      </c>
      <c r="P47" s="309" t="n">
        <f aca="false">Maturity!H17</f>
        <v>200</v>
      </c>
      <c r="Q47" s="362" t="n">
        <f aca="false">Maturity!I17</f>
        <v>0.1</v>
      </c>
    </row>
    <row r="48" customFormat="false" ht="15.75" hidden="false" customHeight="false" outlineLevel="0" collapsed="false">
      <c r="K48" s="309" t="n">
        <f aca="false">Maturity!B18</f>
        <v>2012</v>
      </c>
      <c r="L48" s="309" t="n">
        <f aca="false">Maturity!C18</f>
        <v>0</v>
      </c>
      <c r="M48" s="362" t="n">
        <f aca="false">Maturity!D18</f>
        <v>0</v>
      </c>
      <c r="N48" s="309"/>
      <c r="O48" s="309" t="n">
        <f aca="false">Maturity!G18</f>
        <v>2027</v>
      </c>
      <c r="P48" s="309" t="n">
        <f aca="false">Maturity!H18</f>
        <v>200</v>
      </c>
      <c r="Q48" s="362" t="n">
        <f aca="false">Maturity!I18</f>
        <v>0.1</v>
      </c>
    </row>
    <row r="49" customFormat="false" ht="15.75" hidden="false" customHeight="false" outlineLevel="0" collapsed="false">
      <c r="K49" s="309" t="n">
        <f aca="false">Maturity!B19</f>
        <v>2013</v>
      </c>
      <c r="L49" s="309" t="n">
        <f aca="false">Maturity!C19</f>
        <v>0</v>
      </c>
      <c r="M49" s="362" t="n">
        <f aca="false">Maturity!D19</f>
        <v>0</v>
      </c>
      <c r="N49" s="309"/>
      <c r="O49" s="309" t="str">
        <f aca="false">Maturity!G19</f>
        <v>2028+</v>
      </c>
      <c r="P49" s="309" t="n">
        <f aca="false">Maturity!H19</f>
        <v>0</v>
      </c>
      <c r="Q49" s="362" t="n">
        <f aca="false">Maturity!I19</f>
        <v>0</v>
      </c>
    </row>
    <row r="52" customFormat="false" ht="15.75" hidden="false" customHeight="false" outlineLevel="0" collapsed="false">
      <c r="A52" s="31" t="s">
        <v>161</v>
      </c>
      <c r="B52" s="31"/>
      <c r="C52" s="31"/>
      <c r="D52" s="31"/>
      <c r="E52" s="31"/>
      <c r="F52" s="31"/>
      <c r="G52" s="31"/>
      <c r="H52" s="31"/>
      <c r="I52" s="31"/>
    </row>
    <row r="53" customFormat="false" ht="15.75" hidden="false" customHeight="false" outlineLevel="0" collapsed="false">
      <c r="A53" s="31" t="s">
        <v>162</v>
      </c>
      <c r="B53" s="31"/>
      <c r="C53" s="31"/>
      <c r="D53" s="31"/>
      <c r="E53" s="31"/>
      <c r="F53" s="31"/>
      <c r="G53" s="31"/>
      <c r="H53" s="31"/>
      <c r="I53" s="31"/>
    </row>
    <row r="54" customFormat="false" ht="15.75" hidden="false" customHeight="false" outlineLevel="0" collapsed="false">
      <c r="A54" s="31" t="s">
        <v>163</v>
      </c>
      <c r="B54" s="31"/>
      <c r="C54" s="31"/>
      <c r="D54" s="31"/>
      <c r="E54" s="31"/>
      <c r="F54" s="31"/>
      <c r="G54" s="31"/>
      <c r="H54" s="31"/>
      <c r="I54" s="31"/>
    </row>
    <row r="55" customFormat="false" ht="16.5" hidden="false" customHeight="false" outlineLevel="0" collapsed="false">
      <c r="A55" s="44" t="s">
        <v>164</v>
      </c>
      <c r="B55" s="44"/>
      <c r="C55" s="44"/>
      <c r="D55" s="44"/>
      <c r="E55" s="44"/>
      <c r="F55" s="44"/>
      <c r="G55" s="44"/>
      <c r="H55" s="44"/>
      <c r="I55" s="44"/>
      <c r="J55" s="307"/>
      <c r="K55" s="307"/>
      <c r="L55" s="307"/>
      <c r="M55" s="307"/>
      <c r="N55" s="307"/>
      <c r="O55" s="307"/>
      <c r="P55" s="307"/>
      <c r="Q55" s="307"/>
    </row>
  </sheetData>
  <sheetProtection sheet="true" password="dd15" objects="true" scenarios="true"/>
  <mergeCells count="4">
    <mergeCell ref="D2:N2"/>
    <mergeCell ref="A9:B9"/>
    <mergeCell ref="A31:J31"/>
    <mergeCell ref="K31:Q31"/>
  </mergeCells>
  <printOptions headings="false" gridLines="false" gridLinesSet="true" horizontalCentered="false" verticalCentered="false"/>
  <pageMargins left="0.25" right="0.25" top="0.659722222222222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1999-01-15T17:46:09Z</dcterms:created>
  <dc:creator/>
  <dc:description/>
  <dc:language>en-US</dc:language>
  <cp:lastModifiedBy>de01650</cp:lastModifiedBy>
  <cp:lastPrinted>2001-11-13T13:24:43Z</cp:lastPrinted>
  <dcterms:modified xsi:type="dcterms:W3CDTF">2001-11-13T13:43:14Z</dcterms:modified>
  <cp:revision>0</cp:revision>
  <dc:subject/>
  <dc:title/>
</cp:coreProperties>
</file>