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 Consolidated" sheetId="1" state="visible" r:id="rId3"/>
    <sheet name="Central Trading" sheetId="2" state="visible" r:id="rId4"/>
    <sheet name="Central Origination" sheetId="3" state="visible" r:id="rId5"/>
    <sheet name="Derivatives" sheetId="4" state="visible" r:id="rId6"/>
    <sheet name="East Trading" sheetId="5" state="visible" r:id="rId7"/>
    <sheet name="East Origination" sheetId="6" state="visible" r:id="rId8"/>
    <sheet name="Financial Gas" sheetId="7" state="visible" r:id="rId9"/>
    <sheet name="Structuring" sheetId="8" state="visible" r:id="rId10"/>
    <sheet name="Texas Trading" sheetId="9" state="visible" r:id="rId11"/>
    <sheet name="Texas Origination" sheetId="10" state="visible" r:id="rId12"/>
    <sheet name="West Trading" sheetId="11" state="visible" r:id="rId13"/>
    <sheet name="West Origination" sheetId="12" state="visible" r:id="rId14"/>
    <sheet name="Fundamentals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2" name="_xlnm.Print_Area" vbProcedure="false">'Central Origination'!$B$1:$G$41</definedName>
    <definedName function="false" hidden="false" localSheetId="1" name="_xlnm.Print_Area" vbProcedure="false">'Central Trading'!$B$1:$G$40</definedName>
    <definedName function="false" hidden="false" localSheetId="3" name="_xlnm.Print_Area" vbProcedure="false">Derivatives!$B$1:$G$41</definedName>
    <definedName function="false" hidden="false" localSheetId="5" name="_xlnm.Print_Area" vbProcedure="false">'East Origination'!$B$1:$G$40</definedName>
    <definedName function="false" hidden="false" localSheetId="4" name="_xlnm.Print_Area" vbProcedure="false">'East Trading'!$B$1:$G$40</definedName>
    <definedName function="false" hidden="false" localSheetId="6" name="_xlnm.Print_Area" vbProcedure="false">'Financial Gas'!$B$1:$G$42</definedName>
    <definedName function="false" hidden="false" localSheetId="12" name="_xlnm.Print_Area" vbProcedure="false">Fundamentals!$B$1:$G$39</definedName>
    <definedName function="false" hidden="false" localSheetId="0" name="_xlnm.Print_Area" vbProcedure="false">'Natural Gas Consolidated'!$B$1:$G$29</definedName>
    <definedName function="false" hidden="false" localSheetId="7" name="_xlnm.Print_Area" vbProcedure="false">Structuring!$B$1:$G$41</definedName>
    <definedName function="false" hidden="false" localSheetId="9" name="_xlnm.Print_Area" vbProcedure="false">'Texas Origination'!$B$1:$G$40</definedName>
    <definedName function="false" hidden="false" localSheetId="8" name="_xlnm.Print_Area" vbProcedure="false">'Texas Trading'!$B$1:$G$41</definedName>
    <definedName function="false" hidden="false" localSheetId="11" name="_xlnm.Print_Area" vbProcedure="false">'West Origination'!$B$1:$G$41</definedName>
    <definedName function="false" hidden="false" localSheetId="10" name="_xlnm.Print_Area" vbProcedure="false">'West Trading'!$B$1:$G$41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<sst xmlns="http://schemas.openxmlformats.org/spreadsheetml/2006/main" count="677" uniqueCount="61">
  <si>
    <t xml:space="preserve">Natural Gas</t>
  </si>
  <si>
    <t xml:space="preserve">%</t>
  </si>
  <si>
    <t xml:space="preserve">YTD Actual</t>
  </si>
  <si>
    <t xml:space="preserve">Annualized</t>
  </si>
  <si>
    <t xml:space="preserve">of Total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</si>
  <si>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</si>
  <si>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</si>
  <si>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</si>
  <si>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</si>
  <si>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</si>
  <si>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</si>
  <si>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</si>
  <si>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</si>
  <si>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</si>
  <si>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</si>
  <si>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</si>
  <si>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</si>
  <si>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</si>
  <si>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</si>
  <si>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</si>
  <si>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</si>
  <si>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ENACONTR</t>
  </si>
  <si>
    <t xml:space="preserve">Charitable Contributions</t>
  </si>
  <si>
    <t xml:space="preserve">ENARENT</t>
  </si>
  <si>
    <t xml:space="preserve">Rent</t>
  </si>
  <si>
    <t xml:space="preserve">ENATECH</t>
  </si>
  <si>
    <t xml:space="preserve">Technology</t>
  </si>
  <si>
    <t xml:space="preserve">ENATRANS</t>
  </si>
  <si>
    <t xml:space="preserve">Transportation</t>
  </si>
  <si>
    <t xml:space="preserve">ENAOTHEX</t>
  </si>
  <si>
    <t xml:space="preserve">Other Expenses</t>
  </si>
  <si>
    <t xml:space="preserve">ENATAXES</t>
  </si>
  <si>
    <t xml:space="preserve">Taxes Other than Income</t>
  </si>
  <si>
    <t xml:space="preserve">ENATOTDR</t>
  </si>
  <si>
    <t xml:space="preserve">Total Direct Expenses</t>
  </si>
  <si>
    <t xml:space="preserve">Headcount</t>
  </si>
  <si>
    <t xml:space="preserve">A&amp;A Headcount</t>
  </si>
  <si>
    <t xml:space="preserve">Total Headcount</t>
  </si>
  <si>
    <t xml:space="preserve">Analyst &amp; Associate Headcount</t>
  </si>
  <si>
    <t xml:space="preserve">ENAOUTLG</t>
  </si>
  <si>
    <t xml:space="preserve">Outside Legal</t>
  </si>
  <si>
    <t xml:space="preserve">ENAOUTTX</t>
  </si>
  <si>
    <t xml:space="preserve">Outside Tax</t>
  </si>
  <si>
    <t xml:space="preserve">ENAINSUR</t>
  </si>
  <si>
    <t xml:space="preserve">Insurance</t>
  </si>
  <si>
    <t xml:space="preserve">ENASYSDV</t>
  </si>
  <si>
    <t xml:space="preserve">System Development</t>
  </si>
  <si>
    <t xml:space="preserve">ENACORIT</t>
  </si>
  <si>
    <t xml:space="preserve">Controllable Infrastructure</t>
  </si>
  <si>
    <t xml:space="preserve">ENACORRN</t>
  </si>
  <si>
    <t xml:space="preserve">Corporate Rent</t>
  </si>
  <si>
    <t xml:space="preserve">ENAOTHAL</t>
  </si>
  <si>
    <t xml:space="preserve">Other Allocated Direct  Expenses</t>
  </si>
  <si>
    <t xml:space="preserve">ENADEPR</t>
  </si>
  <si>
    <t xml:space="preserve">Depreciation &amp; Amortization</t>
  </si>
  <si>
    <t xml:space="preserve">Central Gas Origination &amp; ENOVATE  </t>
  </si>
  <si>
    <t xml:space="preserve">Enron North America</t>
  </si>
  <si>
    <t xml:space="preserve">Relocation</t>
  </si>
  <si>
    <t xml:space="preserve">Analyst &amp;  Associates</t>
  </si>
  <si>
    <t xml:space="preserve">Analyst &amp;  Associate</t>
  </si>
  <si>
    <t xml:space="preserve">Analyst &amp; Associate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</si>
</sst>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-yy"/>
    <numFmt numFmtId="166" formatCode="[$-409]mmm\-yy"/>
    <numFmt numFmtId="167" formatCode="@"/>
    <numFmt numFmtId="168" formatCode="_(* #,##0.00_);_(* \(#,##0.00\);_(* \-??_);_(@_)"/>
    <numFmt numFmtId="169" formatCode="_(* #,##0_);_(* \(#,##0\);_(* \-??_);_(@_)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externalLink" Target="externalLinks/externalLink7.xml"/><Relationship Id="rId23" Type="http://schemas.openxmlformats.org/officeDocument/2006/relationships/externalLink" Target="externalLinks/externalLink8.xml"/><Relationship Id="rId24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3.xml"/><Relationship Id="rId2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Texas%20gas%20Orig%20Report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West%20%20gas%20Trading%20Report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West%20%20gas%20Orig%20Report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NG%20Fundamentals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%20gas%20Trading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entral%20gas%20Orig%20Tradin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Derivative%20Report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ast%20gas%20Trading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ast%20gas%20Orig%20Trading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Financial%20%20gas%20Trading%20Repor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NG%20Structuring%20Re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Texas%20gas%20Tradin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3">
          <cell r="B3">
            <v>37135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Texas Gas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49370.24</v>
          </cell>
        </row>
        <row r="26">
          <cell r="BA26">
            <v>8505.87</v>
          </cell>
        </row>
        <row r="27">
          <cell r="BA27">
            <v>82552.23</v>
          </cell>
        </row>
        <row r="28">
          <cell r="BA28">
            <v>8819.61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34855.84</v>
          </cell>
        </row>
        <row r="33">
          <cell r="BA33">
            <v>1111.13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66586.09</v>
          </cell>
        </row>
        <row r="37">
          <cell r="BA37">
            <v>0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509.44</v>
          </cell>
        </row>
        <row r="41">
          <cell r="BA41">
            <v>76687.01</v>
          </cell>
        </row>
        <row r="42">
          <cell r="BA42">
            <v>24000</v>
          </cell>
        </row>
        <row r="43">
          <cell r="BA43">
            <v>33180</v>
          </cell>
        </row>
        <row r="44">
          <cell r="BA44">
            <v>3.23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Gas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996618.41</v>
          </cell>
        </row>
        <row r="26">
          <cell r="BA26">
            <v>199395.76</v>
          </cell>
        </row>
        <row r="27">
          <cell r="BA27">
            <v>81330.49</v>
          </cell>
        </row>
        <row r="28">
          <cell r="BA28">
            <v>110485.16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16096.18</v>
          </cell>
        </row>
        <row r="33">
          <cell r="BA33">
            <v>4515.93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29587.79</v>
          </cell>
        </row>
        <row r="38">
          <cell r="BA38">
            <v>0</v>
          </cell>
        </row>
        <row r="39">
          <cell r="BA39">
            <v>1151429.18</v>
          </cell>
        </row>
        <row r="40">
          <cell r="BA40">
            <v>625847.5</v>
          </cell>
        </row>
        <row r="41">
          <cell r="BA41">
            <v>54675.34</v>
          </cell>
        </row>
        <row r="42">
          <cell r="BA42">
            <v>272276.15</v>
          </cell>
        </row>
        <row r="43">
          <cell r="BA43">
            <v>0</v>
          </cell>
        </row>
        <row r="44">
          <cell r="BA44">
            <v>82.01</v>
          </cell>
        </row>
        <row r="45">
          <cell r="BA45">
            <v>2150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Gas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856285.24</v>
          </cell>
        </row>
        <row r="26">
          <cell r="BA26">
            <v>132575.45</v>
          </cell>
        </row>
        <row r="27">
          <cell r="BA27">
            <v>98627.9</v>
          </cell>
        </row>
        <row r="28">
          <cell r="BA28">
            <v>152797.8</v>
          </cell>
        </row>
        <row r="29">
          <cell r="BA29">
            <v>6186.55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4804.26</v>
          </cell>
        </row>
        <row r="33">
          <cell r="BA33">
            <v>8317.72</v>
          </cell>
        </row>
        <row r="34">
          <cell r="BA34">
            <v>0</v>
          </cell>
        </row>
        <row r="35">
          <cell r="BA35">
            <v>500</v>
          </cell>
        </row>
        <row r="36">
          <cell r="BA36">
            <v>166552.07</v>
          </cell>
        </row>
        <row r="37">
          <cell r="BA37">
            <v>24751.93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16453.35</v>
          </cell>
        </row>
        <row r="41">
          <cell r="BA41">
            <v>23918.42</v>
          </cell>
        </row>
        <row r="42">
          <cell r="BA42">
            <v>138729.6</v>
          </cell>
        </row>
        <row r="43">
          <cell r="BA43">
            <v>0</v>
          </cell>
        </row>
        <row r="44">
          <cell r="BA44">
            <v>490.75</v>
          </cell>
        </row>
        <row r="45">
          <cell r="BA45">
            <v>11913.27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NG Fundamentals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487248.11</v>
          </cell>
        </row>
        <row r="26">
          <cell r="BA26">
            <v>99999.05</v>
          </cell>
        </row>
        <row r="27">
          <cell r="BA27">
            <v>48120.69</v>
          </cell>
        </row>
        <row r="28">
          <cell r="BA28">
            <v>24345.51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18097.81</v>
          </cell>
        </row>
        <row r="33">
          <cell r="BA33">
            <v>8653.91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33238.3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46283.58</v>
          </cell>
        </row>
        <row r="41">
          <cell r="BA41">
            <v>50443.19</v>
          </cell>
        </row>
        <row r="42">
          <cell r="BA42">
            <v>647348.79</v>
          </cell>
        </row>
        <row r="43">
          <cell r="BA43">
            <v>24451.27</v>
          </cell>
        </row>
        <row r="44">
          <cell r="BA44">
            <v>35.19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Central Gas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970223.49</v>
          </cell>
        </row>
        <row r="26">
          <cell r="BA26">
            <v>168932.01</v>
          </cell>
        </row>
        <row r="27">
          <cell r="BA27">
            <v>51468.14</v>
          </cell>
        </row>
        <row r="28">
          <cell r="BA28">
            <v>7835.41</v>
          </cell>
        </row>
        <row r="29">
          <cell r="BA29">
            <v>0</v>
          </cell>
        </row>
        <row r="30">
          <cell r="BA30">
            <v>3549</v>
          </cell>
        </row>
        <row r="31">
          <cell r="BA31">
            <v>0</v>
          </cell>
        </row>
        <row r="32">
          <cell r="BA32">
            <v>37546.84</v>
          </cell>
        </row>
        <row r="33">
          <cell r="BA33">
            <v>4744.29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146.14</v>
          </cell>
        </row>
        <row r="37">
          <cell r="BA37">
            <v>11962.85</v>
          </cell>
        </row>
        <row r="38">
          <cell r="BA38">
            <v>0</v>
          </cell>
        </row>
        <row r="39">
          <cell r="BA39">
            <v>1423117.25</v>
          </cell>
        </row>
        <row r="40">
          <cell r="BA40">
            <v>757280.51</v>
          </cell>
        </row>
        <row r="41">
          <cell r="BA41">
            <v>42996.61</v>
          </cell>
        </row>
        <row r="42">
          <cell r="BA42">
            <v>11531.98</v>
          </cell>
        </row>
        <row r="43">
          <cell r="BA43">
            <v>0</v>
          </cell>
        </row>
        <row r="44">
          <cell r="BA44">
            <v>114.16</v>
          </cell>
        </row>
        <row r="45">
          <cell r="BA45">
            <v>2042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enovate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573255.93</v>
          </cell>
        </row>
        <row r="26">
          <cell r="BA26">
            <v>108049.64</v>
          </cell>
        </row>
        <row r="27">
          <cell r="BA27">
            <v>41014.61</v>
          </cell>
        </row>
        <row r="28">
          <cell r="BA28">
            <v>101334.57</v>
          </cell>
        </row>
        <row r="29">
          <cell r="BA29">
            <v>7952.61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17547.23</v>
          </cell>
        </row>
        <row r="33">
          <cell r="BA33">
            <v>4737.04</v>
          </cell>
        </row>
        <row r="34">
          <cell r="BA34">
            <v>0</v>
          </cell>
        </row>
        <row r="35">
          <cell r="BA35">
            <v>5000</v>
          </cell>
        </row>
        <row r="36">
          <cell r="BA36">
            <v>22020.83</v>
          </cell>
        </row>
        <row r="37">
          <cell r="BA37">
            <v>14514.13</v>
          </cell>
        </row>
        <row r="38">
          <cell r="BA38">
            <v>16</v>
          </cell>
        </row>
        <row r="39">
          <cell r="BA39">
            <v>0</v>
          </cell>
        </row>
        <row r="40">
          <cell r="BA40">
            <v>93184.85</v>
          </cell>
        </row>
        <row r="41">
          <cell r="BA41">
            <v>23898.7</v>
          </cell>
        </row>
        <row r="42">
          <cell r="BA42">
            <v>54343.83</v>
          </cell>
        </row>
        <row r="43">
          <cell r="BA43">
            <v>0</v>
          </cell>
        </row>
        <row r="44">
          <cell r="BA44">
            <v>53.72</v>
          </cell>
        </row>
        <row r="45">
          <cell r="BA45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Derivatives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1175765.8</v>
          </cell>
        </row>
        <row r="26">
          <cell r="BA26">
            <v>291306.81</v>
          </cell>
        </row>
        <row r="27">
          <cell r="BA27">
            <v>250026.99</v>
          </cell>
        </row>
        <row r="28">
          <cell r="BA28">
            <v>437712.95</v>
          </cell>
        </row>
        <row r="29">
          <cell r="BA29">
            <v>76922.58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41472.9</v>
          </cell>
        </row>
        <row r="33">
          <cell r="BA33">
            <v>29288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-26755.31</v>
          </cell>
        </row>
        <row r="37">
          <cell r="BA37">
            <v>62246.39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236195.72</v>
          </cell>
        </row>
        <row r="41">
          <cell r="BA41">
            <v>126209.47</v>
          </cell>
        </row>
        <row r="42">
          <cell r="BA42">
            <v>268365.8</v>
          </cell>
        </row>
        <row r="43">
          <cell r="BA43">
            <v>0</v>
          </cell>
        </row>
        <row r="44">
          <cell r="BA44">
            <v>133.56</v>
          </cell>
        </row>
        <row r="45">
          <cell r="BA45">
            <v>48540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East Gas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1242710.72</v>
          </cell>
        </row>
        <row r="26">
          <cell r="BA26">
            <v>295020.11</v>
          </cell>
        </row>
        <row r="27">
          <cell r="BA27">
            <v>67830.09</v>
          </cell>
        </row>
        <row r="28">
          <cell r="BA28">
            <v>-1702.67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13065.63</v>
          </cell>
        </row>
        <row r="33">
          <cell r="BA33">
            <v>22785.42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589.86</v>
          </cell>
        </row>
        <row r="37">
          <cell r="BA37">
            <v>12122.89</v>
          </cell>
        </row>
        <row r="38">
          <cell r="BA38">
            <v>0</v>
          </cell>
        </row>
        <row r="39">
          <cell r="BA39">
            <v>1145996.54</v>
          </cell>
        </row>
        <row r="40">
          <cell r="BA40">
            <v>685489.53</v>
          </cell>
        </row>
        <row r="41">
          <cell r="BA41">
            <v>42622.36</v>
          </cell>
        </row>
        <row r="42">
          <cell r="BA42">
            <v>141042.96</v>
          </cell>
        </row>
        <row r="43">
          <cell r="BA43">
            <v>0</v>
          </cell>
        </row>
        <row r="44">
          <cell r="BA44">
            <v>4755620.61</v>
          </cell>
        </row>
        <row r="45">
          <cell r="BA45">
            <v>13396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East Gas Origination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1323225.81</v>
          </cell>
        </row>
        <row r="26">
          <cell r="BA26">
            <v>251345.73</v>
          </cell>
        </row>
        <row r="27">
          <cell r="BA27">
            <v>71177.97</v>
          </cell>
        </row>
        <row r="28">
          <cell r="BA28">
            <v>286730.48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852.11</v>
          </cell>
        </row>
        <row r="33">
          <cell r="BA33">
            <v>4190.84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1502.86</v>
          </cell>
        </row>
        <row r="37">
          <cell r="BA37">
            <v>21322.51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54085.56</v>
          </cell>
        </row>
        <row r="41">
          <cell r="BA41">
            <v>60740.44</v>
          </cell>
        </row>
        <row r="42">
          <cell r="BA42">
            <v>78046.6</v>
          </cell>
        </row>
        <row r="43">
          <cell r="BA43">
            <v>0</v>
          </cell>
        </row>
        <row r="44">
          <cell r="BA44">
            <v>161.74</v>
          </cell>
        </row>
        <row r="45">
          <cell r="BA45">
            <v>326086.92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Financial Gas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625040.27</v>
          </cell>
        </row>
        <row r="26">
          <cell r="BA26">
            <v>118603.19</v>
          </cell>
        </row>
        <row r="27">
          <cell r="BA27">
            <v>78488.71</v>
          </cell>
        </row>
        <row r="28">
          <cell r="BA28">
            <v>30418.36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40980.63</v>
          </cell>
        </row>
        <row r="33">
          <cell r="BA33">
            <v>11361.58</v>
          </cell>
        </row>
        <row r="34">
          <cell r="BA34">
            <v>0</v>
          </cell>
        </row>
        <row r="35">
          <cell r="BA35">
            <v>400</v>
          </cell>
        </row>
        <row r="36">
          <cell r="BA36">
            <v>308.51</v>
          </cell>
        </row>
        <row r="37">
          <cell r="BA37">
            <v>4585.34</v>
          </cell>
        </row>
        <row r="38">
          <cell r="BA38">
            <v>0</v>
          </cell>
        </row>
        <row r="39">
          <cell r="BA39">
            <v>3182</v>
          </cell>
        </row>
        <row r="40">
          <cell r="BA40">
            <v>106558.61</v>
          </cell>
        </row>
        <row r="41">
          <cell r="BA41">
            <v>38415.71</v>
          </cell>
        </row>
        <row r="42">
          <cell r="BA42">
            <v>110516.63</v>
          </cell>
        </row>
        <row r="43">
          <cell r="BA43">
            <v>0</v>
          </cell>
        </row>
        <row r="44">
          <cell r="BA44">
            <v>69.66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NG Structuring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731333.97</v>
          </cell>
        </row>
        <row r="26">
          <cell r="BA26">
            <v>163897.44</v>
          </cell>
        </row>
        <row r="27">
          <cell r="BA27">
            <v>43481.47</v>
          </cell>
        </row>
        <row r="28">
          <cell r="BA28">
            <v>50057.4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27468.62</v>
          </cell>
        </row>
        <row r="33">
          <cell r="BA33">
            <v>8233.32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867.87</v>
          </cell>
        </row>
        <row r="37">
          <cell r="BA37">
            <v>57072.3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10682.17</v>
          </cell>
        </row>
        <row r="41">
          <cell r="BA41">
            <v>61903.02</v>
          </cell>
        </row>
        <row r="42">
          <cell r="BA42">
            <v>272919.93</v>
          </cell>
        </row>
        <row r="43">
          <cell r="BA43">
            <v>0</v>
          </cell>
        </row>
        <row r="44">
          <cell r="BA44">
            <v>134.18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Texas Gas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1031180.67</v>
          </cell>
        </row>
        <row r="26">
          <cell r="BA26">
            <v>161041.99</v>
          </cell>
        </row>
        <row r="27">
          <cell r="BA27">
            <v>70914.56</v>
          </cell>
        </row>
        <row r="28">
          <cell r="BA28">
            <v>21515.25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1599.19</v>
          </cell>
        </row>
        <row r="33">
          <cell r="BA33">
            <v>4958.82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65</v>
          </cell>
        </row>
        <row r="37">
          <cell r="BA37">
            <v>470.889999999999</v>
          </cell>
        </row>
        <row r="38">
          <cell r="BA38">
            <v>0</v>
          </cell>
        </row>
        <row r="39">
          <cell r="BA39">
            <v>1050935.19</v>
          </cell>
        </row>
        <row r="40">
          <cell r="BA40">
            <v>540124.86</v>
          </cell>
        </row>
        <row r="41">
          <cell r="BA41">
            <v>73187.18</v>
          </cell>
        </row>
        <row r="42">
          <cell r="BA42">
            <v>127172.3</v>
          </cell>
        </row>
        <row r="43">
          <cell r="BA43">
            <v>0</v>
          </cell>
        </row>
        <row r="44">
          <cell r="BA44">
            <v>182.87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42"/>
    <col collapsed="false" customWidth="true" hidden="false" outlineLevel="0" max="7" min="7" style="0" width="13.99"/>
    <col collapsed="false" customWidth="true" hidden="false" outlineLevel="0" max="9" min="9" style="0" width="12.28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0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'Central Trading'!C8+'Central Origination'!C8+Derivatives!C8+'East Trading'!C8+'East Origination'!C8+'Financial Gas'!C8+Structuring!C8+'Texas Trading'!C8+'Texas Origination'!C8+'West Trading'!C8+'West Origination'!C8+Fundamentals!C8</f>
        <v>8647857.66</v>
      </c>
      <c r="E8" s="9" t="n">
        <f aca="false">(C8/9)*12</f>
        <v>11530476.88</v>
      </c>
      <c r="G8" s="10" t="n">
        <f aca="false">E8/$E$23</f>
        <v>0.366914042972649</v>
      </c>
    </row>
    <row r="9" customFormat="false" ht="12.75" hidden="false" customHeight="false" outlineLevel="0" collapsed="false">
      <c r="A9" s="7"/>
      <c r="B9" s="8" t="s">
        <v>7</v>
      </c>
      <c r="C9" s="9" t="n">
        <f aca="false">'Central Trading'!C9+'Central Origination'!C9+Derivatives!C9+'East Trading'!C9+'East Origination'!C9+'Financial Gas'!C9+Structuring!C9+'Texas Trading'!C9+'Texas Origination'!C9+'West Trading'!C9+'West Origination'!C9+Fundamentals!C9</f>
        <v>1485250</v>
      </c>
      <c r="E9" s="9" t="n">
        <f aca="false">(C9/9)*12</f>
        <v>1980333.33333333</v>
      </c>
      <c r="G9" s="10" t="n">
        <f aca="false">E9/$E$23</f>
        <v>0.0630166572752224</v>
      </c>
    </row>
    <row r="10" customFormat="false" ht="12.75" hidden="false" customHeight="false" outlineLevel="0" collapsed="false">
      <c r="A10" s="7"/>
      <c r="B10" s="8" t="s">
        <v>8</v>
      </c>
      <c r="C10" s="9" t="n">
        <f aca="false">'Central Trading'!C10+'Central Origination'!C10+Derivatives!C10+'East Trading'!C10+'East Origination'!C10+'Financial Gas'!C10+Structuring!C10+'Texas Trading'!C10+'Texas Origination'!C10+'West Trading'!C10+'West Origination'!C10+Fundamentals!C10</f>
        <v>3095252.76</v>
      </c>
      <c r="D10" s="9" t="n">
        <f aca="false">'Central Trading'!D9+'Central Origination'!D10+Derivatives!D10+'East Trading'!D10+'East Origination'!D10+'Financial Gas'!D10+Structuring!D10+'Texas Trading'!D10+'Texas Origination'!D10+'West Trading'!D10+'West Origination'!D10+Fundamentals!D10</f>
        <v>0</v>
      </c>
      <c r="E10" s="9" t="n">
        <f aca="false">'Central Trading'!E9+'Central Origination'!E10+Derivatives!E10+'East Trading'!E10+'East Origination'!E10+'Financial Gas'!E10+Structuring!E10+'Texas Trading'!E10+'Texas Origination'!E10+'West Trading'!E10+'West Origination'!E10+Fundamentals!E10</f>
        <v>4082421</v>
      </c>
      <c r="G10" s="10" t="n">
        <f aca="false">E10/$E$23</f>
        <v>0.129907688104782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'Central Trading'!C11+'Central Origination'!C11+Derivatives!C11+'East Trading'!C11+'East Origination'!C11+'Financial Gas'!C11+Structuring!C11+'Texas Trading'!C11+'Texas Origination'!C11+'West Trading'!C11+'West Origination'!C11+Fundamentals!C11</f>
        <v>1852307.95</v>
      </c>
      <c r="E11" s="9" t="n">
        <f aca="false">(C11/9)*12</f>
        <v>2469743.93333333</v>
      </c>
      <c r="G11" s="10" t="n">
        <f aca="false">E11/$E$23</f>
        <v>0.0785903081995084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'Central Trading'!C12+'Central Origination'!C12+Derivatives!C12+'East Trading'!C12+'East Origination'!C12+'Financial Gas'!C12+Structuring!C12+'Texas Trading'!C12+'Texas Origination'!C12+'West Trading'!C12+'West Origination'!C12+Fundamentals!C12</f>
        <v>1114496.85</v>
      </c>
      <c r="E12" s="9" t="n">
        <f aca="false">(C12/9)*12</f>
        <v>1485995.8</v>
      </c>
      <c r="G12" s="10" t="n">
        <f aca="false">E12/$E$23</f>
        <v>0.047286225235324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'Central Trading'!C13+'Central Origination'!C13+Derivatives!C13+'East Trading'!C13+'East Origination'!C13+'Financial Gas'!C13+Structuring!C13+'Texas Trading'!C13+'Texas Origination'!C13+'West Trading'!C13+'West Origination'!C13+Fundamentals!C13</f>
        <v>1408194.83</v>
      </c>
      <c r="E13" s="9" t="n">
        <f aca="false">(C13/9)*12</f>
        <v>1877593.10666667</v>
      </c>
      <c r="G13" s="10" t="n">
        <f aca="false">E13/$E$23</f>
        <v>0.0597473361244572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'Central Trading'!C14+'Central Origination'!C14+Derivatives!C14+'East Trading'!C14+'East Origination'!C14+'Financial Gas'!C14+Structuring!C14+'Texas Trading'!C14+'Texas Origination'!C14+'West Trading'!C14+'West Origination'!C14+Fundamentals!C14</f>
        <v>254512.24</v>
      </c>
      <c r="E14" s="9" t="n">
        <f aca="false">(C14/9)*12</f>
        <v>339349.653333333</v>
      </c>
      <c r="G14" s="10" t="n">
        <f aca="false">E14/$E$23</f>
        <v>0.0107985259050188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'Central Trading'!C15+'Central Origination'!C15+Derivatives!C15+'East Trading'!C15+'East Origination'!C15+'Financial Gas'!C15+Structuring!C15+'Texas Trading'!C15+'Texas Origination'!C15+'West Trading'!C15+'West Origination'!C15+Fundamentals!C15</f>
        <v>160813</v>
      </c>
      <c r="E15" s="9" t="n">
        <f aca="false">(C15/9)*12</f>
        <v>214417.333333333</v>
      </c>
      <c r="G15" s="10" t="n">
        <f aca="false">E15/$E$23</f>
        <v>0.00682302488227594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'Central Trading'!C16+'Central Origination'!C16+Derivatives!C16+'East Trading'!C16+'East Origination'!C16+'Financial Gas'!C16+Structuring!C16+'Texas Trading'!C16+'Texas Origination'!C16+'West Trading'!C16+'West Origination'!C16+Fundamentals!C16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'Central Trading'!C17+'Central Origination'!C17+Derivatives!C17+'East Trading'!C17+'East Origination'!C17+'Financial Gas'!C17+Structuring!C17+'Texas Trading'!C17+'Texas Origination'!C17+'West Trading'!C17+'West Origination'!C17+Fundamentals!C17</f>
        <v>5900</v>
      </c>
      <c r="E17" s="9" t="n">
        <f aca="false">(C17/9)*12</f>
        <v>7866.66666666667</v>
      </c>
      <c r="G17" s="10" t="n">
        <f aca="false">E17/$E$23</f>
        <v>0.000250327068119045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'Central Trading'!C18+'Central Origination'!C18+Derivatives!C18+'East Trading'!C18+'East Origination'!C18+'Financial Gas'!C18+Structuring!C18+'Texas Trading'!C18+'Texas Origination'!C18+'West Trading'!C18+'West Origination'!C18+Fundamentals!C18</f>
        <v>350904.92</v>
      </c>
      <c r="E18" s="9" t="n">
        <f aca="false">(C18/9)*12</f>
        <v>467873.226666667</v>
      </c>
      <c r="G18" s="10" t="n">
        <f aca="false">E18/$E$23</f>
        <v>0.0148883050529065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'Central Trading'!C19+'Central Origination'!C19+Derivatives!C19+'East Trading'!C19+'East Origination'!C19+'Financial Gas'!C19+Structuring!C19+'Texas Trading'!C19+'Texas Origination'!C19+'West Trading'!C19+'West Origination'!C19+Fundamentals!C19</f>
        <v>277960.32</v>
      </c>
      <c r="E19" s="9" t="n">
        <f aca="false">(C19/9)*12</f>
        <v>370613.76</v>
      </c>
      <c r="G19" s="10" t="n">
        <f aca="false">E19/$E$23</f>
        <v>0.0117933884676325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'Central Trading'!C20+'Central Origination'!C20+Derivatives!C20+'East Trading'!C20+'East Origination'!C20+'Financial Gas'!C20+Structuring!C20+'Texas Trading'!C20+'Texas Origination'!C20+'West Trading'!C20+'West Origination'!C20+Fundamentals!C20</f>
        <v>16</v>
      </c>
      <c r="E20" s="9" t="n">
        <f aca="false">(C20/9)*12</f>
        <v>21.3333333333333</v>
      </c>
      <c r="G20" s="10" t="n">
        <f aca="false">E20/$E$23</f>
        <v>6.78853066085547E-007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'Central Trading'!C21+'Central Origination'!C21+Derivatives!C21+'East Trading'!C21+'East Origination'!C21+'Financial Gas'!C21+Structuring!C21+'Texas Trading'!C21+'Texas Origination'!C21+'West Trading'!C21+'West Origination'!C21+Fundamentals!C21</f>
        <v>192038.91</v>
      </c>
      <c r="E21" s="9" t="n">
        <f aca="false">(C21/9)*12</f>
        <v>256051.88</v>
      </c>
      <c r="G21" s="10" t="n">
        <f aca="false">E21/$E$23</f>
        <v>0.00814788767882665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'Central Trading'!C22+'Central Origination'!C22+Derivatives!C22+'East Trading'!C22+'East Origination'!C22+'Financial Gas'!C22+Structuring!C22+'Texas Trading'!C22+'Texas Origination'!C22+'West Trading'!C22+'West Origination'!C22+Fundamentals!C22</f>
        <v>4757096.68</v>
      </c>
      <c r="E22" s="9" t="n">
        <f aca="false">(C22/9)*12</f>
        <v>6342795.57333334</v>
      </c>
      <c r="G22" s="10" t="n">
        <f aca="false">E22/$E$23</f>
        <v>0.201835604180211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23602602.12</v>
      </c>
      <c r="E23" s="13" t="n">
        <f aca="false">SUM(E8:E22)</f>
        <v>31425553.48</v>
      </c>
      <c r="G23" s="14" t="n">
        <f aca="false">E23/$E$23</f>
        <v>1</v>
      </c>
      <c r="I23" s="15"/>
    </row>
    <row r="25" customFormat="false" ht="12.75" hidden="false" customHeight="false" outlineLevel="0" collapsed="false">
      <c r="B25" s="12" t="s">
        <v>35</v>
      </c>
      <c r="C25" s="9"/>
      <c r="E25" s="16" t="n">
        <f aca="false">'Central Trading'!E25+'Central Origination'!E25+Derivatives!E25+'East Trading'!E25+'East Origination'!E25+'Financial Gas'!E25+Structuring!E25+'Texas Trading'!E25+'Texas Origination'!E25+'West Trading'!E25+'West Origination'!E25+Fundamentals!E25</f>
        <v>108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f aca="false">'Central Trading'!E27+'Central Origination'!E27+Derivatives!E27+'East Trading'!E27+'East Origination'!E27+'Financial Gas'!E27+Structuring!E27+'Texas Trading'!E27+'Texas Origination'!E27+'West Trading'!E27+'West Origination'!E27+Fundamentals!E27</f>
        <v>52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SUM(E25:E27)</f>
        <v>160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'[10]Team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'[10]Pull Sheet'!E9</f>
        <v>Texas Gas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'[10]Team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'[10]Team Report'!BA25-24000</f>
        <v>25370.24</v>
      </c>
      <c r="E8" s="9" t="n">
        <f aca="false">(C8/9)*12</f>
        <v>33826.9866666667</v>
      </c>
      <c r="G8" s="10" t="n">
        <f aca="false">E8/$E$23</f>
        <v>0.0919864031096839</v>
      </c>
    </row>
    <row r="9" customFormat="false" ht="12.75" hidden="false" customHeight="false" outlineLevel="0" collapsed="false">
      <c r="A9" s="7"/>
      <c r="B9" s="8" t="s">
        <v>7</v>
      </c>
      <c r="C9" s="9"/>
      <c r="E9" s="9" t="n">
        <f aca="false">C9</f>
        <v>0</v>
      </c>
      <c r="G9" s="10" t="n">
        <f aca="false">E9/$E$23</f>
        <v>0</v>
      </c>
    </row>
    <row r="10" customFormat="false" ht="12.75" hidden="false" customHeight="false" outlineLevel="0" collapsed="false">
      <c r="A10" s="7"/>
      <c r="B10" s="8" t="s">
        <v>60</v>
      </c>
      <c r="C10" s="9" t="n">
        <v>24000</v>
      </c>
      <c r="E10" s="9" t="n">
        <f aca="false">(C10/9)*12</f>
        <v>32000</v>
      </c>
      <c r="G10" s="10" t="n">
        <f aca="false">E10/$E$23</f>
        <v>0.0870182416339937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'[10]Team Report'!BA26</f>
        <v>8505.87</v>
      </c>
      <c r="E11" s="9" t="n">
        <f aca="false">(C11/9)*12</f>
        <v>11341.16</v>
      </c>
      <c r="G11" s="10" t="n">
        <f aca="false">E11/$E$23</f>
        <v>0.0308402437903058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'[10]Team Report'!BA27</f>
        <v>82552.23</v>
      </c>
      <c r="E12" s="9" t="n">
        <f aca="false">(C12/9)*12</f>
        <v>110069.64</v>
      </c>
      <c r="G12" s="10" t="n">
        <f aca="false">E12/$E$23</f>
        <v>0.29931457906521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'[10]Team Report'!BA28</f>
        <v>8819.61</v>
      </c>
      <c r="E13" s="9" t="n">
        <f aca="false">(C13/9)*12</f>
        <v>11759.48</v>
      </c>
      <c r="G13" s="10" t="n">
        <f aca="false">E13/$E$23</f>
        <v>0.0319777897540662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'[10]Team Report'!BA32</f>
        <v>34855.84</v>
      </c>
      <c r="E14" s="9" t="n">
        <f aca="false">(C14/9)*12</f>
        <v>46474.4533333333</v>
      </c>
      <c r="G14" s="10" t="n">
        <f aca="false">E14/$E$23</f>
        <v>0.126378912811493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'[10]Team Report'!BA33</f>
        <v>1111.13</v>
      </c>
      <c r="E15" s="9" t="n">
        <f aca="false">(C15/9)*12</f>
        <v>1481.50666666667</v>
      </c>
      <c r="G15" s="10" t="n">
        <f aca="false">E15/$E$23</f>
        <v>0.00402869078444915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'[10]Team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'[10]Team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'[10]Team Report'!BA36</f>
        <v>66586.09</v>
      </c>
      <c r="E18" s="9" t="n">
        <f aca="false">(C18/9)*12</f>
        <v>88781.4533333333</v>
      </c>
      <c r="G18" s="10" t="n">
        <f aca="false">E18/$E$23</f>
        <v>0.241425186211786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'[10]Team Report'!BA37</f>
        <v>0</v>
      </c>
      <c r="E19" s="9" t="n">
        <f aca="false">(C19/9)*12</f>
        <v>0</v>
      </c>
      <c r="G19" s="10" t="n">
        <f aca="false">E19/$E$23</f>
        <v>0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'[10]Team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'[10]Team Report'!BA42</f>
        <v>24000</v>
      </c>
      <c r="E21" s="9" t="n">
        <f aca="false">(C21/9)*12</f>
        <v>32000</v>
      </c>
      <c r="G21" s="10" t="n">
        <f aca="false">E21/$E$23</f>
        <v>0.0870182416339937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'[10]Team Report'!BA44</f>
        <v>3.23</v>
      </c>
      <c r="E22" s="9" t="n">
        <f aca="false">(C22/9)*12</f>
        <v>4.30666666666667</v>
      </c>
      <c r="G22" s="10" t="n">
        <f aca="false">E22/$E$23</f>
        <v>1.17112050199083E-005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275804.24</v>
      </c>
      <c r="E23" s="13" t="n">
        <f aca="false">SUM(E8:E22)</f>
        <v>367738.986666667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1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2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'[10]Team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'[10]Team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'[10]Team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'[10]Team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'[10]Team Report'!BA40</f>
        <v>509.44</v>
      </c>
      <c r="E35" s="9" t="n">
        <f aca="false">(C35/9)*12</f>
        <v>679.253333333333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'[10]Team Report'!BA41</f>
        <v>76687.01</v>
      </c>
      <c r="E36" s="9" t="n">
        <f aca="false">(C36/9)*12</f>
        <v>102249.346666667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'[10]Team Report'!BA43</f>
        <v>33180</v>
      </c>
      <c r="E37" s="9" t="n">
        <f aca="false">(C37/9)*12</f>
        <v>44240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'[10]Team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5" t="n">
        <f aca="false">C23+C31+C32+C33+C34+C35+C36+C37+C38</f>
        <v>386180.69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84"/>
  </cols>
  <sheetData>
    <row r="1" customFormat="false" ht="18" hidden="false" customHeight="false" outlineLevel="0" collapsed="false">
      <c r="B1" s="1" t="str">
        <f aca="false">'[11]Team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'[11]Pull Sheet'!E9</f>
        <v>West Gas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'[11]Team Report'!BA25-115500-225000</f>
        <v>656118.41</v>
      </c>
      <c r="E8" s="9" t="n">
        <f aca="false">(C8/9)*12</f>
        <v>874824.546666667</v>
      </c>
      <c r="G8" s="10" t="n">
        <f aca="false">E8/$E$23</f>
        <v>0.396652792934045</v>
      </c>
    </row>
    <row r="9" customFormat="false" ht="12.75" hidden="false" customHeight="false" outlineLevel="0" collapsed="false">
      <c r="A9" s="7"/>
      <c r="B9" s="8" t="s">
        <v>7</v>
      </c>
      <c r="C9" s="9" t="n">
        <v>225000</v>
      </c>
      <c r="E9" s="9" t="n">
        <f aca="false">C9</f>
        <v>225000</v>
      </c>
      <c r="G9" s="10" t="n">
        <f aca="false">E9/$E$23</f>
        <v>0.102016888700959</v>
      </c>
    </row>
    <row r="10" customFormat="false" ht="12.75" hidden="false" customHeight="false" outlineLevel="0" collapsed="false">
      <c r="A10" s="7"/>
      <c r="B10" s="8" t="s">
        <v>60</v>
      </c>
      <c r="C10" s="9" t="n">
        <v>405755</v>
      </c>
      <c r="E10" s="9" t="n">
        <f aca="false">(C10/9)*12</f>
        <v>541006.666666667</v>
      </c>
      <c r="G10" s="10" t="n">
        <f aca="false">E10/$E$23</f>
        <v>0.245296963999156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'[11]Team Report'!BA26-18522-11880</f>
        <v>168993.76</v>
      </c>
      <c r="E11" s="9" t="n">
        <f aca="false">(C11/9)*12</f>
        <v>225325.013333333</v>
      </c>
      <c r="G11" s="10" t="n">
        <f aca="false">E11/$E$23</f>
        <v>0.102164252474528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'[11]Team Report'!BA27</f>
        <v>81330.49</v>
      </c>
      <c r="E12" s="9" t="n">
        <f aca="false">(C12/9)*12</f>
        <v>108440.653333333</v>
      </c>
      <c r="G12" s="10" t="n">
        <f aca="false">E12/$E$23</f>
        <v>0.0491679024967375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'[11]Team Report'!BA28</f>
        <v>110485.16</v>
      </c>
      <c r="E13" s="9" t="n">
        <f aca="false">(C13/9)*12</f>
        <v>147313.546666667</v>
      </c>
      <c r="G13" s="10" t="n">
        <f aca="false">E13/$E$23</f>
        <v>0.0667931986419415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'[11]Team Report'!BA32</f>
        <v>16096.18</v>
      </c>
      <c r="E14" s="9" t="n">
        <f aca="false">(C14/9)*12</f>
        <v>21461.5733333333</v>
      </c>
      <c r="G14" s="10" t="n">
        <f aca="false">E14/$E$23</f>
        <v>0.00973085750264059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'[11]Team Report'!BA33</f>
        <v>4515.93</v>
      </c>
      <c r="E15" s="9" t="n">
        <f aca="false">(C15/9)*12</f>
        <v>6021.24</v>
      </c>
      <c r="G15" s="10" t="n">
        <f aca="false">E15/$E$23</f>
        <v>0.00273008075965227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'[11]Team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'[11]Team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'[11]Team Report'!BA36</f>
        <v>0</v>
      </c>
      <c r="E18" s="9" t="n">
        <f aca="false">(C18/9)*12</f>
        <v>0</v>
      </c>
      <c r="G18" s="10" t="n">
        <f aca="false">E18/$E$23</f>
        <v>0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'[11]Team Report'!BA37</f>
        <v>29587.79</v>
      </c>
      <c r="E19" s="9" t="n">
        <f aca="false">(C19/9)*12</f>
        <v>39450.3866666667</v>
      </c>
      <c r="G19" s="10" t="n">
        <f aca="false">E19/$E$23</f>
        <v>0.0178871364701472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'[11]Team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'[11]Team Report'!BA42-221000-38853</f>
        <v>12423.15</v>
      </c>
      <c r="E21" s="9" t="n">
        <f aca="false">(C21/9)*12</f>
        <v>16564.2</v>
      </c>
      <c r="G21" s="10" t="n">
        <f aca="false">E21/$E$23</f>
        <v>0.00751034732364634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'[11]Team Report'!BA44</f>
        <v>82.01</v>
      </c>
      <c r="E22" s="9" t="n">
        <f aca="false">(C22/9)*12</f>
        <v>109.346666666667</v>
      </c>
      <c r="G22" s="10" t="n">
        <f aca="false">E22/$E$23</f>
        <v>4.95786965473519E-005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1710387.88</v>
      </c>
      <c r="E23" s="13" t="n">
        <f aca="false">SUM(E8:E22)</f>
        <v>2205517.17333333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6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8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14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'[11]Team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'[11]Team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'[11]Team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'[11]Team Report'!BA39</f>
        <v>1151429.18</v>
      </c>
      <c r="E34" s="9" t="n">
        <f aca="false">(C34/9)*12</f>
        <v>1535238.90666667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'[11]Team Report'!BA40</f>
        <v>625847.5</v>
      </c>
      <c r="E35" s="9" t="n">
        <f aca="false">(C35/9)*12</f>
        <v>834463.333333333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'[11]Team Report'!BA41</f>
        <v>54675.34</v>
      </c>
      <c r="E36" s="9" t="n">
        <f aca="false">(C36/9)*12</f>
        <v>72900.4533333333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'[11]Team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'[11]Team Report'!BA45</f>
        <v>2150</v>
      </c>
      <c r="E38" s="9" t="n">
        <f aca="false">(C38/9)*12</f>
        <v>2866.66666666667</v>
      </c>
    </row>
    <row r="44" customFormat="false" ht="12.75" hidden="false" customHeight="false" outlineLevel="0" collapsed="false">
      <c r="C44" s="15" t="n">
        <f aca="false">C23+C31+C32+C33+C34+C35+C36+C37+C38</f>
        <v>3544489.9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84"/>
  </cols>
  <sheetData>
    <row r="1" customFormat="false" ht="18" hidden="false" customHeight="false" outlineLevel="0" collapsed="false">
      <c r="B1" s="1" t="str">
        <f aca="false">'[12]Team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'[12]Pull Sheet'!E9</f>
        <v>West Gas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'[12]Team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'[12]Team Report'!BA25-34500-173000</f>
        <v>648785.24</v>
      </c>
      <c r="E8" s="9" t="n">
        <f aca="false">(C8/9)*12</f>
        <v>865046.986666667</v>
      </c>
      <c r="G8" s="10" t="n">
        <f aca="false">E8/$E$23</f>
        <v>0.420965815137092</v>
      </c>
    </row>
    <row r="9" customFormat="false" ht="12.75" hidden="false" customHeight="false" outlineLevel="0" collapsed="false">
      <c r="A9" s="7"/>
      <c r="B9" s="8" t="s">
        <v>7</v>
      </c>
      <c r="C9" s="9" t="n">
        <v>173000</v>
      </c>
      <c r="E9" s="9" t="n">
        <f aca="false">C9</f>
        <v>173000</v>
      </c>
      <c r="G9" s="10" t="n">
        <f aca="false">E9/$E$23</f>
        <v>0.0841885899161911</v>
      </c>
    </row>
    <row r="10" customFormat="false" ht="12.75" hidden="false" customHeight="false" outlineLevel="0" collapsed="false">
      <c r="A10" s="7"/>
      <c r="B10" s="8" t="s">
        <v>8</v>
      </c>
      <c r="C10" s="9" t="n">
        <v>159800</v>
      </c>
      <c r="E10" s="9" t="n">
        <f aca="false">(C10/9)*12</f>
        <v>213066.666666667</v>
      </c>
      <c r="G10" s="10" t="n">
        <f aca="false">E10/$E$23</f>
        <v>0.103686602455548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'[12]Team Report'!BA26-5346-2835</f>
        <v>124394.45</v>
      </c>
      <c r="E11" s="9" t="n">
        <f aca="false">(C11/9)*12</f>
        <v>165859.266666667</v>
      </c>
      <c r="G11" s="10" t="n">
        <f aca="false">E11/$E$23</f>
        <v>0.0807136288161861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'[12]Team Report'!BA27</f>
        <v>98627.9</v>
      </c>
      <c r="E12" s="9" t="n">
        <f aca="false">(C12/9)*12</f>
        <v>131503.866666667</v>
      </c>
      <c r="G12" s="10" t="n">
        <f aca="false">E12/$E$23</f>
        <v>0.0639949427930259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'[12]Team Report'!BA28</f>
        <v>152797.8</v>
      </c>
      <c r="E13" s="9" t="n">
        <f aca="false">(C13/9)*12</f>
        <v>203730.4</v>
      </c>
      <c r="G13" s="10" t="n">
        <f aca="false">E13/$E$23</f>
        <v>0.0991432086650959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'[12]Team Report'!BA32</f>
        <v>4804.26</v>
      </c>
      <c r="E14" s="9" t="n">
        <f aca="false">(C14/9)*12</f>
        <v>6405.68</v>
      </c>
      <c r="G14" s="10" t="n">
        <f aca="false">E14/$E$23</f>
        <v>0.00311725529858004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'[12]Team Report'!BA33</f>
        <v>8317.72</v>
      </c>
      <c r="E15" s="9" t="n">
        <f aca="false">(C15/9)*12</f>
        <v>11090.2933333333</v>
      </c>
      <c r="G15" s="10" t="n">
        <f aca="false">E15/$E$23</f>
        <v>0.00539697200861427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'[12]Team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'[12]Team Report'!BA35</f>
        <v>500</v>
      </c>
      <c r="E17" s="9" t="n">
        <f aca="false">(C17/9)*12</f>
        <v>666.666666666667</v>
      </c>
      <c r="G17" s="10" t="n">
        <f aca="false">E17/$E$23</f>
        <v>0.000324426165380313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'[12]Team Report'!BA36</f>
        <v>166552.07</v>
      </c>
      <c r="E18" s="9" t="n">
        <f aca="false">(C18/9)*12</f>
        <v>222069.426666667</v>
      </c>
      <c r="G18" s="10" t="n">
        <f aca="false">E18/$E$23</f>
        <v>0.108067698812507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'[12]Team Report'!BA37</f>
        <v>24751.93</v>
      </c>
      <c r="E19" s="9" t="n">
        <f aca="false">(C19/9)*12</f>
        <v>33002.5733333333</v>
      </c>
      <c r="G19" s="10" t="n">
        <f aca="false">E19/$E$23</f>
        <v>0.0160603474713238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'[12]Team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'[12]Team Report'!BA42-106400-10719</f>
        <v>21610.6</v>
      </c>
      <c r="E21" s="9" t="n">
        <f aca="false">(C21/9)*12</f>
        <v>28814.1333333333</v>
      </c>
      <c r="G21" s="10" t="n">
        <f aca="false">E21/$E$23</f>
        <v>0.0140220881791356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'[12]Team Report'!BA44</f>
        <v>490.75</v>
      </c>
      <c r="E22" s="9" t="n">
        <f aca="false">(C22/9)*12</f>
        <v>654.333333333333</v>
      </c>
      <c r="G22" s="10" t="n">
        <f aca="false">E22/$E$23</f>
        <v>0.000318424281320777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1584432.72</v>
      </c>
      <c r="E23" s="13" t="n">
        <f aca="false">SUM(E8:E22)</f>
        <v>2054910.29333333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9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3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12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'[12]Team Report'!BA29</f>
        <v>6186.55</v>
      </c>
      <c r="E31" s="9" t="n">
        <f aca="false">(C31/9)*12</f>
        <v>8248.73333333333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'[12]Team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'[12]Team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'[12]Team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'[12]Team Report'!BA40</f>
        <v>16453.35</v>
      </c>
      <c r="E35" s="9" t="n">
        <f aca="false">(C35/9)*12</f>
        <v>21937.8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'[12]Team Report'!BA41</f>
        <v>23918.42</v>
      </c>
      <c r="E36" s="9" t="n">
        <f aca="false">(C36/9)*12</f>
        <v>31891.2266666667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'[12]Team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'[12]Team Report'!BA45</f>
        <v>11913.27</v>
      </c>
      <c r="E38" s="9" t="n">
        <f aca="false">(C38/9)*12</f>
        <v>15884.36</v>
      </c>
    </row>
    <row r="44" customFormat="false" ht="12.75" hidden="false" customHeight="false" outlineLevel="0" collapsed="false">
      <c r="C44" s="15" t="n">
        <f aca="false">C23+C31+C32+C33+C34+C35+C36+C37+C38</f>
        <v>1642904.31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'[13]Team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'[13]Pull Sheet'!E9&amp;"  Monthly Variance"</f>
        <v>NG Fundamentals  Monthly Variance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'[13]Team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'[13]Team Report'!BA25-224000</f>
        <v>263248.11</v>
      </c>
      <c r="E8" s="9" t="n">
        <f aca="false">(C8/9)*12</f>
        <v>350997.48</v>
      </c>
      <c r="G8" s="10" t="n">
        <f aca="false">E8/$E$23</f>
        <v>0.19256129323001</v>
      </c>
    </row>
    <row r="9" customFormat="false" ht="12.75" hidden="false" customHeight="false" outlineLevel="0" collapsed="false">
      <c r="A9" s="7"/>
      <c r="B9" s="8" t="s">
        <v>7</v>
      </c>
      <c r="C9" s="9"/>
      <c r="E9" s="9" t="n">
        <f aca="false">C9</f>
        <v>0</v>
      </c>
      <c r="G9" s="10" t="n">
        <f aca="false">E9/$E$23</f>
        <v>0</v>
      </c>
    </row>
    <row r="10" customFormat="false" ht="12.75" hidden="false" customHeight="false" outlineLevel="0" collapsed="false">
      <c r="A10" s="7"/>
      <c r="B10" s="8" t="s">
        <v>60</v>
      </c>
      <c r="C10" s="9" t="n">
        <v>880875</v>
      </c>
      <c r="E10" s="9" t="n">
        <f aca="false">(C10/9)*12</f>
        <v>1174500</v>
      </c>
      <c r="G10" s="10" t="n">
        <f aca="false">E10/$E$23</f>
        <v>0.64434433802387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'[13]Team Report'!BA26-38718-18945</f>
        <v>42336.05</v>
      </c>
      <c r="E11" s="9" t="n">
        <f aca="false">(C11/9)*12</f>
        <v>56448.0666666667</v>
      </c>
      <c r="G11" s="10" t="n">
        <f aca="false">E11/$E$23</f>
        <v>0.0309680648353006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'[13]Team Report'!BA27</f>
        <v>48120.69</v>
      </c>
      <c r="E12" s="9" t="n">
        <f aca="false">(C12/9)*12</f>
        <v>64160.92</v>
      </c>
      <c r="G12" s="10" t="n">
        <f aca="false">E12/$E$23</f>
        <v>0.0351994257338463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'[13]Team Report'!BA28</f>
        <v>24345.51</v>
      </c>
      <c r="E13" s="9" t="n">
        <f aca="false">(C13/9)*12</f>
        <v>32460.68</v>
      </c>
      <c r="G13" s="10" t="n">
        <f aca="false">E13/$E$23</f>
        <v>0.0178083059739503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'[13]Team Report'!BA32</f>
        <v>18097.81</v>
      </c>
      <c r="E14" s="9" t="n">
        <f aca="false">(C14/9)*12</f>
        <v>24130.4133333333</v>
      </c>
      <c r="G14" s="10" t="n">
        <f aca="false">E14/$E$23</f>
        <v>0.0132382249514764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'[13]Team Report'!BA33</f>
        <v>8653.91</v>
      </c>
      <c r="E15" s="9" t="n">
        <f aca="false">(C15/9)*12</f>
        <v>11538.5466666667</v>
      </c>
      <c r="G15" s="10" t="n">
        <f aca="false">E15/$E$23</f>
        <v>0.00633018068428341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'[13]Team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'[13]Team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'[13]Team Report'!BA36</f>
        <v>0</v>
      </c>
      <c r="E18" s="9" t="n">
        <f aca="false">(C18/9)*12</f>
        <v>0</v>
      </c>
      <c r="G18" s="10" t="n">
        <f aca="false">E18/$E$23</f>
        <v>0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'[13]Team Report'!BA37</f>
        <v>33238.3</v>
      </c>
      <c r="E19" s="9" t="n">
        <f aca="false">(C19/9)*12</f>
        <v>44317.7333333333</v>
      </c>
      <c r="G19" s="10" t="n">
        <f aca="false">E19/$E$23</f>
        <v>0.0243132231139932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'[13]Team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'[13]Team Report'!BA42-529300-69912</f>
        <v>48136.7899999999</v>
      </c>
      <c r="E21" s="9" t="n">
        <f aca="false">(C21/9)*12</f>
        <v>64182.3866666666</v>
      </c>
      <c r="G21" s="10" t="n">
        <f aca="false">E21/$E$23</f>
        <v>0.0352112025964456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'[13]Team Report'!BA44</f>
        <v>35.19</v>
      </c>
      <c r="E22" s="9" t="n">
        <f aca="false">(C22/9)*12</f>
        <v>46.92</v>
      </c>
      <c r="G22" s="10" t="n">
        <f aca="false">E22/$E$23</f>
        <v>2.57408568242486E-005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1367087.36</v>
      </c>
      <c r="E23" s="13" t="n">
        <f aca="false">SUM(E8:E22)</f>
        <v>1822783.14666667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3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17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20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'[13]Team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'[13]Team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'[13]Team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'[13]Team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'[13]Team Report'!BA40</f>
        <v>46283.58</v>
      </c>
      <c r="E35" s="9" t="n">
        <f aca="false">(C35/9)*12</f>
        <v>61711.44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'[13]Team Report'!BA41</f>
        <v>50443.19</v>
      </c>
      <c r="E36" s="9" t="n">
        <f aca="false">(C36/9)*12</f>
        <v>67257.5866666667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'[13]Team Report'!BA43</f>
        <v>24451.27</v>
      </c>
      <c r="E37" s="9" t="n">
        <f aca="false">(C37/9)*12</f>
        <v>32601.6933333333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'[13]Team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5" t="n">
        <f aca="false">C23+C31+C32+C33+C34+C35+C36+C37+C38</f>
        <v>1488265.4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99"/>
    <col collapsed="false" customWidth="true" hidden="false" outlineLevel="0" max="7" min="7" style="0" width="12.28"/>
  </cols>
  <sheetData>
    <row r="1" customFormat="false" ht="18" hidden="false" customHeight="false" outlineLevel="0" collapsed="false">
      <c r="B1" s="1" t="str">
        <f aca="false">'[2]Team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'[2]Pull Sheet'!E9</f>
        <v>Central Gas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'[2]Team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17" t="n">
        <f aca="false">'[2]Team Report'!BA25-174000-18500</f>
        <v>777723.49</v>
      </c>
      <c r="E8" s="9" t="n">
        <f aca="false">(C8/9)*12</f>
        <v>1036964.65333333</v>
      </c>
      <c r="G8" s="10" t="n">
        <f aca="false">E8/$E$23</f>
        <v>0.636953405223111</v>
      </c>
    </row>
    <row r="9" customFormat="false" ht="12.75" hidden="false" customHeight="false" outlineLevel="0" collapsed="false">
      <c r="A9" s="7"/>
      <c r="B9" s="8" t="s">
        <v>7</v>
      </c>
      <c r="C9" s="9" t="n">
        <v>174000</v>
      </c>
      <c r="E9" s="9" t="n">
        <f aca="false">C9</f>
        <v>174000</v>
      </c>
      <c r="G9" s="10" t="n">
        <f aca="false">E9/$E$23</f>
        <v>0.10687914207351</v>
      </c>
    </row>
    <row r="10" customFormat="false" ht="12.75" hidden="false" customHeight="false" outlineLevel="0" collapsed="false">
      <c r="A10" s="7" t="s">
        <v>9</v>
      </c>
      <c r="B10" s="8" t="s">
        <v>10</v>
      </c>
      <c r="C10" s="9" t="n">
        <f aca="false">'[2]Team Report'!BA26-3330-1665</f>
        <v>163937.01</v>
      </c>
      <c r="E10" s="9" t="n">
        <f aca="false">(C10/9)*12</f>
        <v>218582.68</v>
      </c>
      <c r="G10" s="10" t="n">
        <f aca="false">E10/$E$23</f>
        <v>0.134263961554762</v>
      </c>
    </row>
    <row r="11" customFormat="false" ht="12.75" hidden="false" customHeight="false" outlineLevel="0" collapsed="false">
      <c r="B11" s="8" t="s">
        <v>8</v>
      </c>
      <c r="C11" s="9" t="n">
        <v>29600</v>
      </c>
      <c r="E11" s="9" t="n">
        <f aca="false">(C11/9)*12</f>
        <v>39466.6666666667</v>
      </c>
      <c r="G11" s="10" t="n">
        <f aca="false">E11/$E$23</f>
        <v>0.0242423188151409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'[2]Team Report'!BA27</f>
        <v>51468.14</v>
      </c>
      <c r="E12" s="9" t="n">
        <f aca="false">(C12/9)*12</f>
        <v>68624.1866666667</v>
      </c>
      <c r="G12" s="10" t="n">
        <f aca="false">E12/$E$23</f>
        <v>0.0421522654966996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'[2]Team Report'!BA28</f>
        <v>7835.41</v>
      </c>
      <c r="E13" s="9" t="n">
        <f aca="false">(C13/9)*12</f>
        <v>10447.2133333333</v>
      </c>
      <c r="G13" s="10" t="n">
        <f aca="false">E13/$E$23</f>
        <v>0.00641717929957242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'[2]Team Report'!BA32</f>
        <v>37546.84</v>
      </c>
      <c r="E14" s="9" t="n">
        <f aca="false">(C14/9)*12</f>
        <v>50062.4533333333</v>
      </c>
      <c r="G14" s="10" t="n">
        <f aca="false">E14/$E$23</f>
        <v>0.0307507589790908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'[2]Team Report'!BA33</f>
        <v>4744.29</v>
      </c>
      <c r="E15" s="9" t="n">
        <f aca="false">(C15/9)*12</f>
        <v>6325.72</v>
      </c>
      <c r="G15" s="10" t="n">
        <f aca="false">E15/$E$23</f>
        <v>0.00388556049768531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'[2]Team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'[2]Team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'[2]Team Report'!BA36</f>
        <v>146.14</v>
      </c>
      <c r="E18" s="9" t="n">
        <f aca="false">(C18/9)*12</f>
        <v>194.853333333333</v>
      </c>
      <c r="G18" s="10" t="n">
        <f aca="false">E18/$E$23</f>
        <v>0.000119688259177186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'[2]Team Report'!BA37</f>
        <v>11962.85</v>
      </c>
      <c r="E19" s="9" t="n">
        <f aca="false">(C19/9)*12</f>
        <v>15950.4666666667</v>
      </c>
      <c r="G19" s="10" t="n">
        <f aca="false">E19/$E$23</f>
        <v>0.00979754133911179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'[2]Team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'[2]Team Report'!BA42-6105</f>
        <v>5426.98</v>
      </c>
      <c r="E21" s="9" t="n">
        <f aca="false">(C21/9)*12</f>
        <v>7235.97333333333</v>
      </c>
      <c r="G21" s="10" t="n">
        <f aca="false">E21/$E$23</f>
        <v>0.00444468173524978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'[2]Team Report'!BA44</f>
        <v>114.16</v>
      </c>
      <c r="E22" s="9" t="n">
        <f aca="false">(C22/9)*12</f>
        <v>152.213333333333</v>
      </c>
      <c r="G22" s="10" t="n">
        <f aca="false">E22/$E$23</f>
        <v>9.34967268897463E-005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1264505.31</v>
      </c>
      <c r="E23" s="13" t="n">
        <f aca="false">SUM(E8:E22)</f>
        <v>1628007.08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18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1</v>
      </c>
    </row>
    <row r="29" customFormat="false" ht="12.75" hidden="false" customHeight="false" outlineLevel="0" collapsed="false">
      <c r="B29" s="12" t="s">
        <v>37</v>
      </c>
      <c r="E29" s="16" t="n">
        <f aca="false">SUM(E25:E28)</f>
        <v>19</v>
      </c>
    </row>
    <row r="30" customFormat="false" ht="12.75" hidden="false" customHeight="false" outlineLevel="0" collapsed="false">
      <c r="E30" s="18"/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'[2]Team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'[2]Team Report'!BA30</f>
        <v>3549</v>
      </c>
      <c r="E32" s="9" t="n">
        <f aca="false">(C32/9)*12</f>
        <v>4732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'[2]Team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'[2]Team Report'!BA39</f>
        <v>1423117.25</v>
      </c>
      <c r="E34" s="9" t="n">
        <f aca="false">(C34/9)*12</f>
        <v>1897489.66666667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'[2]Team Report'!BA40</f>
        <v>757280.51</v>
      </c>
      <c r="E35" s="9" t="n">
        <f aca="false">(C35/9)*12</f>
        <v>1009707.34666667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'[2]Team Report'!BA41</f>
        <v>42996.61</v>
      </c>
      <c r="E36" s="9" t="n">
        <f aca="false">(C36/9)*12</f>
        <v>57328.8133333333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'[2]Team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'[2]Team Report'!BA45</f>
        <v>2042</v>
      </c>
      <c r="E38" s="9" t="n">
        <f aca="false">(C38/9)*12</f>
        <v>2722.66666666667</v>
      </c>
    </row>
    <row r="43" customFormat="false" ht="12.75" hidden="false" customHeight="false" outlineLevel="0" collapsed="false">
      <c r="C43" s="15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42"/>
    <col collapsed="false" customWidth="true" hidden="false" outlineLevel="0" max="4" min="4" style="0" width="2.56"/>
    <col collapsed="false" customWidth="true" hidden="false" outlineLevel="0" max="5" min="5" style="0" width="16.56"/>
    <col collapsed="false" customWidth="true" hidden="false" outlineLevel="0" max="6" min="6" style="0" width="2.56"/>
    <col collapsed="false" customWidth="true" hidden="false" outlineLevel="0" max="7" min="7" style="0" width="11.28"/>
  </cols>
  <sheetData>
    <row r="1" customFormat="false" ht="18" hidden="false" customHeight="false" outlineLevel="0" collapsed="false">
      <c r="B1" s="1" t="str">
        <f aca="false">'[3]Team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55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s">
        <v>56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'[3]Team Report'!BA25-6500-3000+780349</f>
        <v>1344104.93</v>
      </c>
      <c r="E8" s="9" t="n">
        <f aca="false">(C8/9)*12</f>
        <v>1792139.90666667</v>
      </c>
      <c r="G8" s="10" t="n">
        <f aca="false">E8/$E$23</f>
        <v>0.544318466919722</v>
      </c>
    </row>
    <row r="9" customFormat="false" ht="12.75" hidden="false" customHeight="false" outlineLevel="0" collapsed="false">
      <c r="A9" s="7"/>
      <c r="B9" s="8" t="s">
        <v>7</v>
      </c>
      <c r="C9" s="9" t="n">
        <f aca="false">3000+71000</f>
        <v>74000</v>
      </c>
      <c r="E9" s="9" t="n">
        <f aca="false">C9</f>
        <v>74000</v>
      </c>
      <c r="G9" s="10" t="n">
        <f aca="false">E9/$E$23</f>
        <v>0.0224756819499536</v>
      </c>
    </row>
    <row r="10" customFormat="false" ht="12.75" hidden="false" customHeight="false" outlineLevel="0" collapsed="false">
      <c r="A10" s="7"/>
      <c r="B10" s="8" t="s">
        <v>8</v>
      </c>
      <c r="C10" s="9" t="n">
        <f aca="false">61900+49400</f>
        <v>111300</v>
      </c>
      <c r="E10" s="9" t="n">
        <f aca="false">(C10/9)*12</f>
        <v>148400</v>
      </c>
      <c r="G10" s="10" t="n">
        <f aca="false">E10/$E$23</f>
        <v>0.0450728540726096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'[3]Team Report'!BA26-1593+161252</f>
        <v>267708.64</v>
      </c>
      <c r="E11" s="9" t="n">
        <f aca="false">(C11/9)*12</f>
        <v>356944.853333333</v>
      </c>
      <c r="G11" s="10" t="n">
        <f aca="false">E11/$E$23</f>
        <v>0.108413229691795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'[3]Team Report'!BA27+129463</f>
        <v>170477.61</v>
      </c>
      <c r="E12" s="9" t="n">
        <f aca="false">(C12/9)*12</f>
        <v>227303.48</v>
      </c>
      <c r="G12" s="10" t="n">
        <f aca="false">E12/$E$23</f>
        <v>0.0690378476026707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'[3]Team Report'!BA28-7719+185564</f>
        <v>279179.57</v>
      </c>
      <c r="E13" s="9" t="n">
        <f aca="false">(C13/9)*12</f>
        <v>372239.426666667</v>
      </c>
      <c r="G13" s="10" t="n">
        <f aca="false">E13/$E$23</f>
        <v>0.113058580580987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'[3]Team Report'!BA32+125</f>
        <v>17672.23</v>
      </c>
      <c r="E14" s="9" t="n">
        <f aca="false">(C14/9)*12</f>
        <v>23562.9733333333</v>
      </c>
      <c r="G14" s="10" t="n">
        <f aca="false">E14/$E$23</f>
        <v>0.00715667424912483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'[3]Team Report'!BA33+47915</f>
        <v>52652.04</v>
      </c>
      <c r="E15" s="9" t="n">
        <f aca="false">(C15/9)*12</f>
        <v>70202.72</v>
      </c>
      <c r="G15" s="10" t="n">
        <f aca="false">E15/$E$23</f>
        <v>0.0213223514424546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'[3]Team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'[3]Team Report'!BA35</f>
        <v>5000</v>
      </c>
      <c r="E17" s="9" t="n">
        <f aca="false">(C17/9)*12</f>
        <v>6666.66666666667</v>
      </c>
      <c r="G17" s="10" t="n">
        <f aca="false">E17/$E$23</f>
        <v>0.00202483621170753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'[3]Team Report'!BA36+119021</f>
        <v>141041.83</v>
      </c>
      <c r="E18" s="9" t="n">
        <f aca="false">(C18/9)*12</f>
        <v>188055.773333333</v>
      </c>
      <c r="G18" s="10" t="n">
        <f aca="false">E18/$E$23</f>
        <v>0.0571173209498994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'[3]Team Report'!BA37+6085</f>
        <v>20599.13</v>
      </c>
      <c r="E19" s="9" t="n">
        <f aca="false">(C19/9)*12</f>
        <v>27465.5066666667</v>
      </c>
      <c r="G19" s="10" t="n">
        <f aca="false">E19/$E$23</f>
        <v>0.00834197287073418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'[3]Team Report'!BA38</f>
        <v>16</v>
      </c>
      <c r="E20" s="9" t="n">
        <f aca="false">(C20/9)*12</f>
        <v>21.3333333333333</v>
      </c>
      <c r="G20" s="10" t="n">
        <f aca="false">E20/$E$23</f>
        <v>6.47947587746409E-006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'[3]Team Report'!BA42-53807+3478</f>
        <v>4014.83</v>
      </c>
      <c r="E21" s="9" t="n">
        <f aca="false">(C21/9)*12</f>
        <v>5353.10666666667</v>
      </c>
      <c r="G21" s="10" t="n">
        <f aca="false">E21/$E$23</f>
        <v>0.00162587463356995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'[3]Team Report'!BA44+15</f>
        <v>68.72</v>
      </c>
      <c r="E22" s="9" t="n">
        <f aca="false">(C22/9)*12</f>
        <v>91.6266666666667</v>
      </c>
      <c r="G22" s="10" t="n">
        <f aca="false">E22/$E$23</f>
        <v>2.78293488937083E-005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2487835.53</v>
      </c>
      <c r="E23" s="13" t="n">
        <f aca="false">SUM(E8:E22)</f>
        <v>3292447.37333333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6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1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7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'[3]Team Report'!BA29</f>
        <v>7952.61</v>
      </c>
      <c r="E31" s="9" t="n">
        <f aca="false">(C31/9)*12</f>
        <v>10603.48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'[3]Team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'[3]Team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'[3]Team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'[3]Team Report'!BA40+21379</f>
        <v>114563.85</v>
      </c>
      <c r="E35" s="9" t="n">
        <f aca="false">(C35/9)*12</f>
        <v>152751.8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'[3]Team Report'!BA41+11066</f>
        <v>34964.7</v>
      </c>
      <c r="E36" s="9" t="n">
        <f aca="false">(C36/9)*12</f>
        <v>46619.6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'[3]Team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'[3]Team Report'!BA45</f>
        <v>0</v>
      </c>
      <c r="E38" s="9" t="n">
        <f aca="false">(C38/9)*12</f>
        <v>0</v>
      </c>
    </row>
    <row r="39" customFormat="false" ht="12.75" hidden="false" customHeight="false" outlineLevel="0" collapsed="false">
      <c r="A39" s="7"/>
      <c r="B39" s="8" t="s">
        <v>57</v>
      </c>
      <c r="C39" s="9" t="n">
        <v>7719.17</v>
      </c>
      <c r="E39" s="9" t="n">
        <f aca="false">(C39/9)*12</f>
        <v>10292.2266666667</v>
      </c>
      <c r="G39" s="19"/>
    </row>
    <row r="43" customFormat="false" ht="12.75" hidden="false" customHeight="false" outlineLevel="0" collapsed="false">
      <c r="C43" s="15" t="n">
        <f aca="false">C23+C31+C32+C33+C34+C35+C36+C37+C38</f>
        <v>2645316.69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'[4]Team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'[4]Pull Sheet'!E9</f>
        <v>Derivatives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'[4]Team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'[4]Team Report'!BA25-151000-160000</f>
        <v>864765.8</v>
      </c>
      <c r="E8" s="9" t="n">
        <f aca="false">(C8/9)*12</f>
        <v>1153021.06666667</v>
      </c>
      <c r="G8" s="10" t="n">
        <f aca="false">E8/$E$23</f>
        <v>0.347356060537928</v>
      </c>
    </row>
    <row r="9" customFormat="false" ht="12.75" hidden="false" customHeight="false" outlineLevel="0" collapsed="false">
      <c r="A9" s="7"/>
      <c r="B9" s="8" t="s">
        <v>7</v>
      </c>
      <c r="C9" s="9" t="n">
        <v>160000</v>
      </c>
      <c r="E9" s="9" t="n">
        <f aca="false">C9</f>
        <v>160000</v>
      </c>
      <c r="G9" s="10" t="n">
        <f aca="false">E9/$E$23</f>
        <v>0.048201174542924</v>
      </c>
    </row>
    <row r="10" customFormat="false" ht="12.75" hidden="false" customHeight="false" outlineLevel="0" collapsed="false">
      <c r="A10" s="7"/>
      <c r="B10" s="8" t="s">
        <v>8</v>
      </c>
      <c r="C10" s="9" t="n">
        <v>414608.66</v>
      </c>
      <c r="E10" s="9" t="n">
        <f aca="false">(C10/9)*12</f>
        <v>552811.546666667</v>
      </c>
      <c r="G10" s="10" t="n">
        <f aca="false">E10/$E$23</f>
        <v>0.166538536563899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'[4]Team Report'!BA26-35235</f>
        <v>256071.81</v>
      </c>
      <c r="E11" s="9" t="n">
        <f aca="false">(C11/9)*12</f>
        <v>341429.08</v>
      </c>
      <c r="G11" s="10" t="n">
        <f aca="false">E11/$E$23</f>
        <v>0.102858016744437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'[4]Team Report'!BA27</f>
        <v>250026.99</v>
      </c>
      <c r="E12" s="9" t="n">
        <f aca="false">(C12/9)*12</f>
        <v>333369.32</v>
      </c>
      <c r="G12" s="10" t="n">
        <f aca="false">E12/$E$23</f>
        <v>0.100429954878599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'[4]Team Report'!BA28</f>
        <v>437712.95</v>
      </c>
      <c r="E13" s="9" t="n">
        <f aca="false">(C13/9)*12</f>
        <v>583617.266666667</v>
      </c>
      <c r="G13" s="10" t="n">
        <f aca="false">E13/$E$23</f>
        <v>0.175818985855402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'[4]Team Report'!BA32</f>
        <v>41472.9</v>
      </c>
      <c r="E14" s="9" t="n">
        <f aca="false">(C14/9)*12</f>
        <v>55297.2</v>
      </c>
      <c r="G14" s="10" t="n">
        <f aca="false">E14/$E$23</f>
        <v>0.0166586874308436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'[4]Team Report'!BA33</f>
        <v>29288</v>
      </c>
      <c r="E15" s="9" t="n">
        <f aca="false">(C15/9)*12</f>
        <v>39050.6666666667</v>
      </c>
      <c r="G15" s="10" t="n">
        <f aca="false">E15/$E$23</f>
        <v>0.0117643000001097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'[4]Team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'[4]Team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'[4]Team Report'!BA36</f>
        <v>-26755.31</v>
      </c>
      <c r="E18" s="9" t="n">
        <f aca="false">(C18/9)*12</f>
        <v>-35673.7466666667</v>
      </c>
      <c r="G18" s="10" t="n">
        <f aca="false">E18/$E$23</f>
        <v>-0.0107469780605003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'[4]Team Report'!BA37</f>
        <v>62246.39</v>
      </c>
      <c r="E19" s="9" t="n">
        <f aca="false">(C19/9)*12</f>
        <v>82995.1866666667</v>
      </c>
      <c r="G19" s="10" t="n">
        <f aca="false">E19/$E$23</f>
        <v>0.025002909242141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'[4]Team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'[4]Team Report'!BA42-228371.66</f>
        <v>39994.14</v>
      </c>
      <c r="E21" s="9" t="n">
        <f aca="false">(C21/9)*12</f>
        <v>53325.52</v>
      </c>
      <c r="G21" s="10" t="n">
        <f aca="false">E21/$E$23</f>
        <v>0.0160647043569512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'[4]Team Report'!BA44</f>
        <v>133.56</v>
      </c>
      <c r="E22" s="9" t="n">
        <f aca="false">(C22/9)*12</f>
        <v>178.08</v>
      </c>
      <c r="G22" s="10" t="n">
        <f aca="false">E22/$E$23</f>
        <v>5.36479072662744E-005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2529565.89</v>
      </c>
      <c r="E23" s="13" t="n">
        <f aca="false">SUM(E8:E22)</f>
        <v>3319421.18666667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12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4</v>
      </c>
    </row>
    <row r="29" customFormat="false" ht="12.75" hidden="false" customHeight="false" outlineLevel="0" collapsed="false">
      <c r="B29" s="12" t="s">
        <v>37</v>
      </c>
      <c r="E29" s="16" t="n">
        <f aca="false">SUM(E25:E28)</f>
        <v>16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'[4]Team Report'!BA29</f>
        <v>76922.58</v>
      </c>
      <c r="E31" s="9" t="n">
        <f aca="false">(C31/9)*12</f>
        <v>102563.44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'[4]Team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'[4]Team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'[4]Team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'[4]Team Report'!BA40</f>
        <v>236195.72</v>
      </c>
      <c r="E35" s="9" t="n">
        <f aca="false">(C35/9)*12</f>
        <v>314927.626666667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'[4]Team Report'!BA41</f>
        <v>126209.47</v>
      </c>
      <c r="E36" s="9" t="n">
        <f aca="false">(C36/9)*12</f>
        <v>168279.293333333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'[4]Team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'[4]Team Report'!BA45</f>
        <v>48540</v>
      </c>
      <c r="E38" s="9" t="n">
        <f aca="false">(C38/9)*12</f>
        <v>64720</v>
      </c>
    </row>
    <row r="44" customFormat="false" ht="12.75" hidden="false" customHeight="false" outlineLevel="0" collapsed="false">
      <c r="C44" s="15" t="n">
        <f aca="false">C23+C31+C32+C33+C34+C35+C36+C37+C38</f>
        <v>3017433.66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'[5]Team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'[5]Pull Sheet'!E9</f>
        <v>East Gas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'[5]Team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'[5]Team Report'!BA25-39000-150000</f>
        <v>1053710.72</v>
      </c>
      <c r="E8" s="9" t="n">
        <f aca="false">(C8/9)*12</f>
        <v>1404947.62666667</v>
      </c>
      <c r="G8" s="10" t="n">
        <f aca="false">E8/$E$23</f>
        <v>0.161820913684597</v>
      </c>
    </row>
    <row r="9" customFormat="false" ht="12.75" hidden="false" customHeight="false" outlineLevel="0" collapsed="false">
      <c r="A9" s="7"/>
      <c r="B9" s="8" t="s">
        <v>7</v>
      </c>
      <c r="C9" s="9" t="n">
        <v>150000</v>
      </c>
      <c r="E9" s="9" t="n">
        <f aca="false">C9</f>
        <v>150000</v>
      </c>
      <c r="G9" s="10" t="n">
        <f aca="false">E9/$E$23</f>
        <v>0.0172768981504878</v>
      </c>
    </row>
    <row r="10" customFormat="false" ht="12.75" hidden="false" customHeight="false" outlineLevel="0" collapsed="false">
      <c r="A10" s="7"/>
      <c r="B10" s="8" t="s">
        <v>8</v>
      </c>
      <c r="C10" s="9" t="n">
        <v>158500</v>
      </c>
      <c r="E10" s="9" t="n">
        <f aca="false">(C10/9)*12</f>
        <v>211333.333333333</v>
      </c>
      <c r="G10" s="10" t="n">
        <f aca="false">E10/$E$23</f>
        <v>0.0243412298386872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'[5]Team Report'!BA26-7596+17469.91</f>
        <v>304894.02</v>
      </c>
      <c r="E11" s="9" t="n">
        <f aca="false">(C11/9)*12</f>
        <v>406525.36</v>
      </c>
      <c r="G11" s="10" t="n">
        <f aca="false">E11/$E$23</f>
        <v>0.0468233149354025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'[5]Team Report'!BA27</f>
        <v>67830.09</v>
      </c>
      <c r="E12" s="9" t="n">
        <f aca="false">(C12/9)*12</f>
        <v>90440.12</v>
      </c>
      <c r="G12" s="10" t="n">
        <f aca="false">E12/$E$23</f>
        <v>0.0104168316130526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'[5]Team Report'!BA28</f>
        <v>-1702.67</v>
      </c>
      <c r="E13" s="9" t="n">
        <f aca="false">(C13/9)*12</f>
        <v>-2270.22666666667</v>
      </c>
      <c r="G13" s="10" t="n">
        <f aca="false">E13/$E$23</f>
        <v>-0.000261483165990143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'[5]Team Report'!BA32</f>
        <v>13065.63</v>
      </c>
      <c r="E14" s="9" t="n">
        <f aca="false">(C14/9)*12</f>
        <v>17420.84</v>
      </c>
      <c r="G14" s="10" t="n">
        <f aca="false">E14/$E$23</f>
        <v>0.00200652052250629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'[5]Team Report'!BA33</f>
        <v>22785.42</v>
      </c>
      <c r="E15" s="9" t="n">
        <f aca="false">(C15/9)*12</f>
        <v>30380.56</v>
      </c>
      <c r="G15" s="10" t="n">
        <f aca="false">E15/$E$23</f>
        <v>0.00349921227249855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'[5]Team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'[5]Team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'[5]Team Report'!BA36</f>
        <v>589.86</v>
      </c>
      <c r="E18" s="9" t="n">
        <f aca="false">(C18/9)*12</f>
        <v>786.48</v>
      </c>
      <c r="G18" s="10" t="n">
        <f aca="false">E18/$E$23</f>
        <v>9.05862323826375E-005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'[5]Team Report'!BA37</f>
        <v>12122.89</v>
      </c>
      <c r="E19" s="9" t="n">
        <f aca="false">(C19/9)*12</f>
        <v>16163.8533333333</v>
      </c>
      <c r="G19" s="10" t="n">
        <f aca="false">E19/$E$23</f>
        <v>0.00186174165172948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'[5]Team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'[5]Team Report'!BA42-113000-16374</f>
        <v>11668.96</v>
      </c>
      <c r="E21" s="9" t="n">
        <f aca="false">(C21/9)*12</f>
        <v>15558.6133333333</v>
      </c>
      <c r="G21" s="10" t="n">
        <f aca="false">E21/$E$23</f>
        <v>0.00179203051948547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'[5]Team Report'!BA44</f>
        <v>4755620.61</v>
      </c>
      <c r="E22" s="9" t="n">
        <f aca="false">(C22/9)*12</f>
        <v>6340827.48</v>
      </c>
      <c r="G22" s="10" t="n">
        <f aca="false">E22/$E$23</f>
        <v>0.730332203745161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6549085.53</v>
      </c>
      <c r="E23" s="13" t="n">
        <f aca="false">SUM(E8:E22)</f>
        <v>8682114.04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15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4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19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'[5]Team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'[5]Team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'[5]Team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'[5]Team Report'!BA39</f>
        <v>1145996.54</v>
      </c>
      <c r="E34" s="9" t="n">
        <f aca="false">(C34/9)*12</f>
        <v>1527995.38666667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'[5]Team Report'!BA40</f>
        <v>685489.53</v>
      </c>
      <c r="E35" s="9" t="n">
        <f aca="false">(C35/9)*12</f>
        <v>913986.04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'[5]Team Report'!BA41</f>
        <v>42622.36</v>
      </c>
      <c r="E36" s="9" t="n">
        <f aca="false">(C36/9)*12</f>
        <v>56829.8133333333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'[5]Team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'[5]Team Report'!BA45</f>
        <v>13396</v>
      </c>
      <c r="E38" s="9" t="n">
        <f aca="false">(C38/9)*12</f>
        <v>17861.3333333333</v>
      </c>
    </row>
    <row r="44" customFormat="false" ht="12.75" hidden="false" customHeight="false" outlineLevel="0" collapsed="false">
      <c r="C44" s="15" t="n">
        <f aca="false">C23+C31+C32+C33+C34+C35+C36+C37+C38</f>
        <v>8436589.96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'[6]Team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'[6]Pull Sheet'!E9</f>
        <v>East Gas Origination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'[6]Team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'[6]Team Report'!BA25-198750-12000</f>
        <v>1112475.81</v>
      </c>
      <c r="E8" s="9" t="n">
        <f aca="false">(C8/9)*12</f>
        <v>1483301.08</v>
      </c>
      <c r="G8" s="10" t="n">
        <f aca="false">E8/$E$23</f>
        <v>0.559350930653231</v>
      </c>
    </row>
    <row r="9" customFormat="false" ht="12.75" hidden="false" customHeight="false" outlineLevel="0" collapsed="false">
      <c r="A9" s="7"/>
      <c r="B9" s="8" t="s">
        <v>7</v>
      </c>
      <c r="C9" s="9" t="n">
        <v>198750</v>
      </c>
      <c r="E9" s="9" t="n">
        <f aca="false">C9</f>
        <v>198750</v>
      </c>
      <c r="G9" s="10" t="n">
        <f aca="false">E9/$E$23</f>
        <v>0.0749483695294887</v>
      </c>
    </row>
    <row r="10" customFormat="false" ht="12.75" hidden="false" customHeight="false" outlineLevel="0" collapsed="false">
      <c r="A10" s="7"/>
      <c r="B10" s="8" t="s">
        <v>58</v>
      </c>
      <c r="C10" s="9" t="n">
        <v>85600</v>
      </c>
      <c r="E10" s="9" t="n">
        <f aca="false">(C10/9)*12</f>
        <v>114133.333333333</v>
      </c>
      <c r="G10" s="10" t="n">
        <f aca="false">E10/$E$23</f>
        <v>0.043039533294586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'[6]Team Report'!BA26-2322-1080</f>
        <v>247943.73</v>
      </c>
      <c r="E11" s="9" t="n">
        <f aca="false">(C11/9)*12</f>
        <v>330591.64</v>
      </c>
      <c r="G11" s="10" t="n">
        <f aca="false">E11/$E$23</f>
        <v>0.124665682506061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'[6]Team Report'!BA27</f>
        <v>71177.97</v>
      </c>
      <c r="E12" s="9" t="n">
        <f aca="false">(C12/9)*12</f>
        <v>94903.96</v>
      </c>
      <c r="G12" s="10" t="n">
        <f aca="false">E12/$E$23</f>
        <v>0.0357881613277575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'[6]Team Report'!BA28</f>
        <v>286730.48</v>
      </c>
      <c r="E13" s="9" t="n">
        <f aca="false">(C13/9)*12</f>
        <v>382307.306666667</v>
      </c>
      <c r="G13" s="10" t="n">
        <f aca="false">E13/$E$23</f>
        <v>0.144167593931456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'[6]Team Report'!BA32</f>
        <v>852.11</v>
      </c>
      <c r="E14" s="9" t="n">
        <f aca="false">(C14/9)*12</f>
        <v>1136.14666666667</v>
      </c>
      <c r="G14" s="10" t="n">
        <f aca="false">E14/$E$23</f>
        <v>0.00042843944761273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'[6]Team Report'!BA33</f>
        <v>4190.84</v>
      </c>
      <c r="E15" s="9" t="n">
        <f aca="false">(C15/9)*12</f>
        <v>5587.78666666667</v>
      </c>
      <c r="G15" s="10" t="n">
        <f aca="false">E15/$E$23</f>
        <v>0.00210714716953602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'[6]Team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'[6]Team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'[6]Team Report'!BA36</f>
        <v>1502.86</v>
      </c>
      <c r="E18" s="9" t="n">
        <f aca="false">(C18/9)*12</f>
        <v>2003.81333333333</v>
      </c>
      <c r="G18" s="10" t="n">
        <f aca="false">E18/$E$23</f>
        <v>0.000755635432325953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'[6]Team Report'!BA37</f>
        <v>21322.51</v>
      </c>
      <c r="E19" s="9" t="n">
        <f aca="false">(C19/9)*12</f>
        <v>28430.0133333333</v>
      </c>
      <c r="G19" s="10" t="n">
        <f aca="false">E19/$E$23</f>
        <v>0.0107209214844526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'[6]Team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'[6]Team Report'!BA42-66400-3798</f>
        <v>7848.59999999999</v>
      </c>
      <c r="E21" s="9" t="n">
        <f aca="false">(C21/9)*12</f>
        <v>10464.8</v>
      </c>
      <c r="G21" s="10" t="n">
        <f aca="false">E21/$E$23</f>
        <v>0.00394626262869027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'[6]Team Report'!BA44</f>
        <v>161.74</v>
      </c>
      <c r="E22" s="9" t="n">
        <f aca="false">(C22/9)*12</f>
        <v>215.653333333333</v>
      </c>
      <c r="G22" s="10" t="n">
        <f aca="false">E22/$E$23</f>
        <v>8.13225948021769E-005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2038556.65</v>
      </c>
      <c r="E23" s="13" t="n">
        <f aca="false">SUM(E8:E22)</f>
        <v>2651825.53333333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13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2</v>
      </c>
    </row>
    <row r="29" customFormat="false" ht="12.75" hidden="false" customHeight="false" outlineLevel="0" collapsed="false">
      <c r="B29" s="12" t="s">
        <v>37</v>
      </c>
      <c r="E29" s="16" t="n">
        <f aca="false">SUM(E25:E28)</f>
        <v>15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'[6]Team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'[6]Team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'[6]Team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'[6]Team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'[6]Team Report'!BA40</f>
        <v>54085.56</v>
      </c>
      <c r="E35" s="9" t="n">
        <f aca="false">(C35/9)*12</f>
        <v>72114.08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'[6]Team Report'!BA41</f>
        <v>60740.44</v>
      </c>
      <c r="E36" s="9" t="n">
        <f aca="false">(C36/9)*12</f>
        <v>80987.2533333333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'[6]Team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'[6]Team Report'!BA45</f>
        <v>326086.92</v>
      </c>
      <c r="E38" s="9" t="n">
        <f aca="false">(C38/9)*12</f>
        <v>434782.56</v>
      </c>
    </row>
    <row r="44" customFormat="false" ht="12.75" hidden="false" customHeight="false" outlineLevel="0" collapsed="false">
      <c r="C44" s="15" t="n">
        <f aca="false">C23+C31+C32+C33+C34+C35+C36+C37+C38</f>
        <v>2479469.57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42"/>
  </cols>
  <sheetData>
    <row r="1" customFormat="false" ht="18" hidden="false" customHeight="false" outlineLevel="0" collapsed="false">
      <c r="B1" s="1" t="str">
        <f aca="false">'[7]Team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'[7]Pull Sheet'!E9</f>
        <v>Financial Gas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'[7]Team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'[7]Team Report'!BA25-102000-47500</f>
        <v>475540.27</v>
      </c>
      <c r="E8" s="9" t="n">
        <f aca="false">(C8/9)*12</f>
        <v>634053.693333333</v>
      </c>
      <c r="G8" s="10" t="n">
        <f aca="false">E8/$E$23</f>
        <v>0.477798839448036</v>
      </c>
    </row>
    <row r="9" customFormat="false" ht="12.75" hidden="false" customHeight="false" outlineLevel="0" collapsed="false">
      <c r="A9" s="7"/>
      <c r="B9" s="8" t="s">
        <v>7</v>
      </c>
      <c r="C9" s="9" t="n">
        <v>102000</v>
      </c>
      <c r="E9" s="9" t="n">
        <f aca="false">C9</f>
        <v>102000</v>
      </c>
      <c r="G9" s="10" t="n">
        <f aca="false">E9/$E$23</f>
        <v>0.0768633352918245</v>
      </c>
    </row>
    <row r="10" customFormat="false" ht="12.75" hidden="false" customHeight="false" outlineLevel="0" collapsed="false">
      <c r="A10" s="7"/>
      <c r="B10" s="8" t="s">
        <v>8</v>
      </c>
      <c r="C10" s="9" t="n">
        <v>148878.09</v>
      </c>
      <c r="E10" s="9" t="n">
        <f aca="false">(C10/9)*12</f>
        <v>198504.12</v>
      </c>
      <c r="G10" s="10" t="n">
        <f aca="false">E10/$E$23</f>
        <v>0.149585183650672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'[7]Team Report'!BA26-8442-4275</f>
        <v>105886.19</v>
      </c>
      <c r="E11" s="9" t="n">
        <f aca="false">(C11/9)*12</f>
        <v>141181.586666667</v>
      </c>
      <c r="G11" s="10" t="n">
        <f aca="false">E11/$E$23</f>
        <v>0.106389094441096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'[7]Team Report'!BA27</f>
        <v>78488.71</v>
      </c>
      <c r="E12" s="9" t="n">
        <f aca="false">(C12/9)*12</f>
        <v>104651.613333333</v>
      </c>
      <c r="G12" s="10" t="n">
        <f aca="false">E12/$E$23</f>
        <v>0.0788614906320625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'[7]Team Report'!BA28</f>
        <v>30418.36</v>
      </c>
      <c r="E13" s="9" t="n">
        <f aca="false">(C13/9)*12</f>
        <v>40557.8133333333</v>
      </c>
      <c r="G13" s="10" t="n">
        <f aca="false">E13/$E$23</f>
        <v>0.0305628314210121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'[7]Team Report'!BA32</f>
        <v>40980.63</v>
      </c>
      <c r="E14" s="9" t="n">
        <f aca="false">(C14/9)*12</f>
        <v>54640.84</v>
      </c>
      <c r="G14" s="10" t="n">
        <f aca="false">E14/$E$23</f>
        <v>0.0411752667210484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'[7]Team Report'!BA33</f>
        <v>11361.58</v>
      </c>
      <c r="E15" s="9" t="n">
        <f aca="false">(C15/9)*12</f>
        <v>15148.7733333333</v>
      </c>
      <c r="G15" s="10" t="n">
        <f aca="false">E15/$E$23</f>
        <v>0.0114155416076456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'[7]Team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'[7]Team Report'!BA35</f>
        <v>400</v>
      </c>
      <c r="E17" s="9" t="n">
        <f aca="false">(C17/9)*12</f>
        <v>533.333333333333</v>
      </c>
      <c r="G17" s="10" t="n">
        <f aca="false">E17/$E$23</f>
        <v>0.000401899792375553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'[7]Team Report'!BA36</f>
        <v>308.51</v>
      </c>
      <c r="E18" s="9" t="n">
        <f aca="false">(C18/9)*12</f>
        <v>411.346666666667</v>
      </c>
      <c r="G18" s="10" t="n">
        <f aca="false">E18/$E$23</f>
        <v>0.000309975262364455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'[7]Team Report'!BA37</f>
        <v>4585.34</v>
      </c>
      <c r="E19" s="9" t="n">
        <f aca="false">(C19/9)*12</f>
        <v>6113.78666666667</v>
      </c>
      <c r="G19" s="10" t="n">
        <f aca="false">E19/$E$23</f>
        <v>0.0046071179849283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'[7]Team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'[7]Team Report'!BA42-68800-15783-4078</f>
        <v>21855.63</v>
      </c>
      <c r="E21" s="9" t="n">
        <f aca="false">(C21/9)*12</f>
        <v>29140.84</v>
      </c>
      <c r="G21" s="10" t="n">
        <f aca="false">E21/$E$23</f>
        <v>0.0219594328980923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'[7]Team Report'!BA44</f>
        <v>69.66</v>
      </c>
      <c r="E22" s="9" t="n">
        <f aca="false">(C22/9)*12</f>
        <v>92.88</v>
      </c>
      <c r="G22" s="10" t="n">
        <f aca="false">E22/$E$23</f>
        <v>6.99908488422026E-005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1020772.97</v>
      </c>
      <c r="E23" s="13" t="n">
        <f aca="false">SUM(E8:E22)</f>
        <v>1327030.62666667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10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0</v>
      </c>
    </row>
    <row r="29" customFormat="false" ht="12.75" hidden="false" customHeight="false" outlineLevel="0" collapsed="false">
      <c r="B29" s="12" t="s">
        <v>37</v>
      </c>
      <c r="E29" s="16" t="n">
        <f aca="false">SUM(E25:E28)</f>
        <v>10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'[7]Team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'[7]Team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'[7]Team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'[7]Team Report'!BA39</f>
        <v>3182</v>
      </c>
      <c r="E34" s="9" t="n">
        <f aca="false">(C34/9)*12</f>
        <v>4242.66666666667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'[7]Team Report'!BA40</f>
        <v>106558.61</v>
      </c>
      <c r="E35" s="9" t="n">
        <f aca="false">(C35/9)*12</f>
        <v>142078.146666667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'[7]Team Report'!BA41</f>
        <v>38415.71</v>
      </c>
      <c r="E36" s="9" t="n">
        <f aca="false">(C36/9)*12</f>
        <v>51220.9466666667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'[7]Team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'[7]Team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5" t="n">
        <f aca="false">C23+C31+C32+C33+C34+C35+C36+C37+C38</f>
        <v>1168929.29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'[8]Team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'[8]Pull Sheet'!E9</f>
        <v>NG Structuring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'[8]Team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'[8]Team Report'!BA25-80500</f>
        <v>650833.97</v>
      </c>
      <c r="E8" s="9" t="n">
        <f aca="false">(C8/9)*12</f>
        <v>867778.626666667</v>
      </c>
      <c r="G8" s="10" t="n">
        <f aca="false">E8/$E$23</f>
        <v>0.480154965098732</v>
      </c>
    </row>
    <row r="9" customFormat="false" ht="12.75" hidden="false" customHeight="false" outlineLevel="0" collapsed="false">
      <c r="A9" s="7"/>
      <c r="B9" s="8" t="s">
        <v>7</v>
      </c>
      <c r="C9" s="9"/>
      <c r="E9" s="9" t="n">
        <f aca="false">C9</f>
        <v>0</v>
      </c>
      <c r="G9" s="10" t="n">
        <f aca="false">E9/$E$23</f>
        <v>0</v>
      </c>
    </row>
    <row r="10" customFormat="false" ht="12.75" hidden="false" customHeight="false" outlineLevel="0" collapsed="false">
      <c r="A10" s="7"/>
      <c r="B10" s="8" t="s">
        <v>59</v>
      </c>
      <c r="C10" s="9" t="n">
        <v>380700</v>
      </c>
      <c r="E10" s="9" t="n">
        <f aca="false">(C10/9)*12</f>
        <v>507600</v>
      </c>
      <c r="G10" s="10" t="n">
        <f aca="false">E10/$E$23</f>
        <v>0.280862714054534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'[8]Team Report'!BA26-13716-7425</f>
        <v>142756.44</v>
      </c>
      <c r="E11" s="9" t="n">
        <f aca="false">(C11/9)*12</f>
        <v>190341.92</v>
      </c>
      <c r="G11" s="10" t="n">
        <f aca="false">E11/$E$23</f>
        <v>0.105319046984931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'[8]Team Report'!BA27</f>
        <v>43481.47</v>
      </c>
      <c r="E12" s="9" t="n">
        <f aca="false">(C12/9)*12</f>
        <v>57975.2933333333</v>
      </c>
      <c r="G12" s="10" t="n">
        <f aca="false">E12/$E$23</f>
        <v>0.0320786017212524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'[8]Team Report'!BA28</f>
        <v>50057.4</v>
      </c>
      <c r="E13" s="9" t="n">
        <f aca="false">(C13/9)*12</f>
        <v>66743.2</v>
      </c>
      <c r="G13" s="10" t="n">
        <f aca="false">E13/$E$23</f>
        <v>0.0369300163449263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'[8]Team Report'!BA32</f>
        <v>27468.62</v>
      </c>
      <c r="E14" s="9" t="n">
        <f aca="false">(C14/9)*12</f>
        <v>36624.8266666667</v>
      </c>
      <c r="G14" s="10" t="n">
        <f aca="false">E14/$E$23</f>
        <v>0.02026506741406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'[8]Team Report'!BA33</f>
        <v>8233.32</v>
      </c>
      <c r="E15" s="9" t="n">
        <f aca="false">(C15/9)*12</f>
        <v>10977.76</v>
      </c>
      <c r="G15" s="10" t="n">
        <f aca="false">E15/$E$23</f>
        <v>0.00607415970811525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'[8]Team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'[8]Team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'[8]Team Report'!BA36</f>
        <v>867.87</v>
      </c>
      <c r="E18" s="9" t="n">
        <f aca="false">(C18/9)*12</f>
        <v>1157.16</v>
      </c>
      <c r="G18" s="10" t="n">
        <f aca="false">E18/$E$23</f>
        <v>0.0006402740311177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'[8]Team Report'!BA37</f>
        <v>57072.3</v>
      </c>
      <c r="E19" s="9" t="n">
        <f aca="false">(C19/9)*12</f>
        <v>76096.4</v>
      </c>
      <c r="G19" s="10" t="n">
        <f aca="false">E19/$E$23</f>
        <v>0.0421052825724575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'[8]Team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'[8]Team Report'!BA42-250700-28359</f>
        <v>-6139.07000000001</v>
      </c>
      <c r="E21" s="9" t="n">
        <f aca="false">(C21/9)*12</f>
        <v>-8185.42666666668</v>
      </c>
      <c r="G21" s="10" t="n">
        <f aca="false">E21/$E$23</f>
        <v>-0.00452911967946091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'[8]Team Report'!BA44</f>
        <v>134.18</v>
      </c>
      <c r="E22" s="9" t="n">
        <f aca="false">(C22/9)*12</f>
        <v>178.906666666667</v>
      </c>
      <c r="G22" s="10" t="n">
        <f aca="false">E22/$E$23</f>
        <v>9.89917493350075E-005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1355466.5</v>
      </c>
      <c r="E23" s="13" t="n">
        <f aca="false">SUM(E8:E22)</f>
        <v>1807288.66666667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10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8</v>
      </c>
    </row>
    <row r="29" customFormat="false" ht="12.75" hidden="false" customHeight="false" outlineLevel="0" collapsed="false">
      <c r="B29" s="12" t="s">
        <v>37</v>
      </c>
      <c r="E29" s="16" t="n">
        <f aca="false">SUM(E25:E28)</f>
        <v>18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'[8]Team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'[8]Team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'[8]Team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'[8]Team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'[8]Team Report'!BA40</f>
        <v>10682.17</v>
      </c>
      <c r="E35" s="9" t="n">
        <f aca="false">(C35/9)*12</f>
        <v>14242.8933333333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'[8]Team Report'!BA41</f>
        <v>61903.02</v>
      </c>
      <c r="E36" s="9" t="n">
        <f aca="false">(C36/9)*12</f>
        <v>82537.36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'[8]Team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'[8]Team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5" t="n">
        <f aca="false">C23+C31+C32+C33+C34+C35+C36+C37+C38</f>
        <v>1428051.69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5.85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'[9]Team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'[9]Pull Sheet'!E9</f>
        <v>Texas Gas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'[9]Team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'[9]Team Report'!BA25-27500-228500</f>
        <v>775180.67</v>
      </c>
      <c r="E8" s="9" t="n">
        <f aca="false">(C8/9)*12</f>
        <v>1033574.22666667</v>
      </c>
      <c r="G8" s="10" t="n">
        <f aca="false">E8/$E$23</f>
        <v>0.569158606799497</v>
      </c>
    </row>
    <row r="9" customFormat="false" ht="12.75" hidden="false" customHeight="false" outlineLevel="0" collapsed="false">
      <c r="A9" s="7"/>
      <c r="B9" s="8" t="s">
        <v>7</v>
      </c>
      <c r="C9" s="9" t="n">
        <v>228500</v>
      </c>
      <c r="E9" s="9" t="n">
        <f aca="false">C9</f>
        <v>228500</v>
      </c>
      <c r="G9" s="10" t="n">
        <f aca="false">E9/$E$23</f>
        <v>0.125828158537885</v>
      </c>
    </row>
    <row r="10" customFormat="false" ht="12.75" hidden="false" customHeight="false" outlineLevel="0" collapsed="false">
      <c r="A10" s="7"/>
      <c r="B10" s="8" t="s">
        <v>8</v>
      </c>
      <c r="C10" s="9" t="n">
        <v>161299</v>
      </c>
      <c r="E10" s="9" t="n">
        <f aca="false">(C10/9)*12</f>
        <v>215065.333333333</v>
      </c>
      <c r="G10" s="10" t="n">
        <f aca="false">E10/$E$23</f>
        <v>0.118430086908839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'[9]Team Report'!BA26-5350-2475</f>
        <v>153216.99</v>
      </c>
      <c r="E11" s="9" t="n">
        <f aca="false">(C11/9)*12</f>
        <v>204289.32</v>
      </c>
      <c r="G11" s="10" t="n">
        <f aca="false">E11/$E$23</f>
        <v>0.112496056650139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'[9]Team Report'!BA27</f>
        <v>70914.56</v>
      </c>
      <c r="E12" s="9" t="n">
        <f aca="false">(C12/9)*12</f>
        <v>94552.7466666667</v>
      </c>
      <c r="G12" s="10" t="n">
        <f aca="false">E12/$E$23</f>
        <v>0.0520673872987563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'[9]Team Report'!BA28</f>
        <v>21515.25</v>
      </c>
      <c r="E13" s="9" t="n">
        <f aca="false">(C13/9)*12</f>
        <v>28687</v>
      </c>
      <c r="G13" s="10" t="n">
        <f aca="false">E13/$E$23</f>
        <v>0.0157970782668547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'[9]Team Report'!BA32</f>
        <v>1599.19</v>
      </c>
      <c r="E14" s="9" t="n">
        <f aca="false">(C14/9)*12</f>
        <v>2132.25333333334</v>
      </c>
      <c r="G14" s="10" t="n">
        <f aca="false">E14/$E$23</f>
        <v>0.00117416853597199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'[9]Team Report'!BA33</f>
        <v>4958.82</v>
      </c>
      <c r="E15" s="9" t="n">
        <f aca="false">(C15/9)*12</f>
        <v>6611.76</v>
      </c>
      <c r="G15" s="10" t="n">
        <f aca="false">E15/$E$23</f>
        <v>0.00364089971769998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'[9]Team Report'!BA34</f>
        <v>0</v>
      </c>
      <c r="E16" s="9" t="n">
        <f aca="false">(C16/9)*12</f>
        <v>0</v>
      </c>
      <c r="G16" s="10" t="n">
        <f aca="false">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'[9]Team Report'!BA35</f>
        <v>0</v>
      </c>
      <c r="E17" s="9" t="n">
        <f aca="false">(C17/9)*12</f>
        <v>0</v>
      </c>
      <c r="G17" s="10" t="n">
        <f aca="false">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'[9]Team Report'!BA36</f>
        <v>65</v>
      </c>
      <c r="E18" s="9" t="n">
        <f aca="false">(C18/9)*12</f>
        <v>86.6666666666667</v>
      </c>
      <c r="G18" s="10" t="n">
        <f aca="false">E18/$E$23</f>
        <v>4.77247574323123E-005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'[9]Team Report'!BA37</f>
        <v>470.889999999999</v>
      </c>
      <c r="E19" s="9" t="n">
        <f aca="false">(C19/9)*12</f>
        <v>627.853333333333</v>
      </c>
      <c r="G19" s="10" t="n">
        <f aca="false">E19/$E$23</f>
        <v>0.000345740169650793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'[9]Team Report'!BA38</f>
        <v>0</v>
      </c>
      <c r="E20" s="9" t="n">
        <f aca="false">(C20/9)*12</f>
        <v>0</v>
      </c>
      <c r="G20" s="10" t="n">
        <f aca="false">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'[9]Team Report'!BA42-109600-16374</f>
        <v>1198.3</v>
      </c>
      <c r="E21" s="9" t="n">
        <f aca="false">(C21/9)*12</f>
        <v>1597.73333333334</v>
      </c>
      <c r="G21" s="10" t="n">
        <f aca="false">E21/$E$23</f>
        <v>0.000879824258940615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'[9]Team Report'!BA44</f>
        <v>182.87</v>
      </c>
      <c r="E22" s="9" t="n">
        <f aca="false">(C22/9)*12</f>
        <v>243.826666666667</v>
      </c>
      <c r="G22" s="10" t="n">
        <f aca="false">E22/$E$23</f>
        <v>0.00013426809833303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1419101.54</v>
      </c>
      <c r="E23" s="13" t="n">
        <f aca="false">SUM(E8:E22)</f>
        <v>1815968.72</v>
      </c>
      <c r="G23" s="14" t="n">
        <f aca="false">E23/$E$23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5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38</v>
      </c>
      <c r="C27" s="9"/>
      <c r="E27" s="16" t="n">
        <v>3</v>
      </c>
    </row>
    <row r="29" customFormat="false" ht="12.75" hidden="false" customHeight="false" outlineLevel="0" collapsed="false">
      <c r="B29" s="12" t="s">
        <v>37</v>
      </c>
      <c r="E29" s="16" t="n">
        <f aca="false">SUM(E25:E27)</f>
        <v>8</v>
      </c>
    </row>
    <row r="31" customFormat="false" ht="12.75" hidden="false" customHeight="false" outlineLevel="0" collapsed="false">
      <c r="A31" s="7" t="s">
        <v>39</v>
      </c>
      <c r="B31" s="8" t="s">
        <v>40</v>
      </c>
      <c r="C31" s="9" t="n">
        <f aca="false">'[9]Team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41</v>
      </c>
      <c r="B32" s="8" t="s">
        <v>42</v>
      </c>
      <c r="C32" s="9" t="n">
        <f aca="false">'[9]Team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43</v>
      </c>
      <c r="B33" s="8" t="s">
        <v>44</v>
      </c>
      <c r="C33" s="9" t="n">
        <f aca="false">'[9]Team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45</v>
      </c>
      <c r="B34" s="8" t="s">
        <v>46</v>
      </c>
      <c r="C34" s="9" t="n">
        <f aca="false">'[9]Team Report'!BA39</f>
        <v>1050935.19</v>
      </c>
      <c r="E34" s="9" t="n">
        <f aca="false">(C34/9)*12</f>
        <v>1401246.92</v>
      </c>
    </row>
    <row r="35" customFormat="false" ht="12.75" hidden="false" customHeight="false" outlineLevel="0" collapsed="false">
      <c r="A35" s="7" t="s">
        <v>47</v>
      </c>
      <c r="B35" s="8" t="s">
        <v>48</v>
      </c>
      <c r="C35" s="9" t="n">
        <f aca="false">'[9]Team Report'!BA40</f>
        <v>540124.86</v>
      </c>
      <c r="E35" s="9" t="n">
        <f aca="false">(C35/9)*12</f>
        <v>720166.48</v>
      </c>
    </row>
    <row r="36" customFormat="false" ht="12.75" hidden="false" customHeight="false" outlineLevel="0" collapsed="false">
      <c r="A36" s="7" t="s">
        <v>49</v>
      </c>
      <c r="B36" s="8" t="s">
        <v>50</v>
      </c>
      <c r="C36" s="9" t="n">
        <f aca="false">'[9]Team Report'!BA41</f>
        <v>73187.18</v>
      </c>
      <c r="E36" s="9" t="n">
        <f aca="false">(C36/9)*12</f>
        <v>97582.9066666666</v>
      </c>
    </row>
    <row r="37" customFormat="false" ht="12.75" hidden="false" customHeight="false" outlineLevel="0" collapsed="false">
      <c r="A37" s="7" t="s">
        <v>51</v>
      </c>
      <c r="B37" s="8" t="s">
        <v>52</v>
      </c>
      <c r="C37" s="9" t="n">
        <f aca="false">'[9]Team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53</v>
      </c>
      <c r="B38" s="8" t="s">
        <v>54</v>
      </c>
      <c r="C38" s="9" t="n">
        <f aca="false">'[9]Team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5" t="n">
        <f aca="false">C23+C31+C32+C33+C34+C35+C36+C37+C38</f>
        <v>3083348.77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2001-12-01T19:15:18Z</dcterms:created>
  <dc:creator>thardy</dc:creator>
  <dc:description/>
  <dc:language>en-US</dc:language>
  <cp:lastModifiedBy>thardy</cp:lastModifiedBy>
  <cp:lastPrinted>2001-12-01T20:32:10Z</cp:lastPrinted>
  <dcterms:modified xsi:type="dcterms:W3CDTF">2001-12-01T21:49:27Z</dcterms:modified>
  <cp:revision>0</cp:revision>
  <dc:subject/>
  <dc:title/>
</cp:coreProperties>
</file>