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Sheet1!$A$1:$Q$124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4" authorId="0">
      <text>
        <r>
          <rPr>
            <b val="true"/>
            <sz val="8"/>
            <color rgb="FF000000"/>
            <rFont val="Tahoma"/>
            <family val="0"/>
          </rPr>
          <t xml:space="preserve">mbenien: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</xdr:colOff>
                <xdr:row>53</xdr:row>
                <xdr:rowOff>24</xdr:rowOff>
              </xdr:from>
              <xdr:to>
                <xdr:col>6</xdr:col>
                <xdr:colOff>-46</xdr:colOff>
                <xdr:row>54</xdr:row>
                <xdr:rowOff>20</xdr:rowOff>
              </xdr:to>
            </anchor>
          </commentPr>
        </mc:Choice>
        <mc:Fallback/>
      </mc:AlternateContent>
    </comment>
    <comment ref="G54" authorId="0">
      <text>
        <r>
          <rPr>
            <b val="true"/>
            <sz val="8"/>
            <color rgb="FF000000"/>
            <rFont val="Tahoma"/>
            <family val="0"/>
          </rPr>
          <t xml:space="preserve">mbenien: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53</xdr:row>
                <xdr:rowOff>24</xdr:rowOff>
              </xdr:from>
              <xdr:to>
                <xdr:col>8</xdr:col>
                <xdr:colOff>118</xdr:colOff>
                <xdr:row>54</xdr:row>
                <xdr:rowOff>20</xdr:rowOff>
              </xdr:to>
            </anchor>
          </commentPr>
        </mc:Choice>
        <mc:Fallback/>
      </mc:AlternateContent>
    </comment>
    <comment ref="M41" authorId="0">
      <text>
        <r>
          <rPr>
            <b val="true"/>
            <sz val="8"/>
            <color rgb="FF000000"/>
            <rFont val="Tahoma"/>
            <family val="0"/>
          </rPr>
          <t xml:space="preserve">mbenien:
</t>
        </r>
        <r>
          <rPr>
            <sz val="8"/>
            <color rgb="FF000000"/>
            <rFont val="Tahoma"/>
            <family val="0"/>
          </rPr>
          <t xml:space="preserve">REMOVE PLUG ON THE 21ST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17</xdr:colOff>
                <xdr:row>40</xdr:row>
                <xdr:rowOff>8</xdr:rowOff>
              </xdr:from>
              <xdr:to>
                <xdr:col>14</xdr:col>
                <xdr:colOff>-45</xdr:colOff>
                <xdr:row>42</xdr:row>
                <xdr:rowOff>12</xdr:rowOff>
              </xdr:to>
            </anchor>
          </commentPr>
        </mc:Choice>
        <mc:Fallback/>
      </mc:AlternateContent>
    </comment>
    <comment ref="M70" authorId="0">
      <text>
        <r>
          <rPr>
            <b val="true"/>
            <sz val="8"/>
            <color rgb="FF000000"/>
            <rFont val="Tahoma"/>
            <family val="0"/>
          </rPr>
          <t xml:space="preserve">mbenien:
</t>
        </r>
        <r>
          <rPr>
            <sz val="8"/>
            <color rgb="FF000000"/>
            <rFont val="Tahoma"/>
            <family val="0"/>
          </rPr>
          <t xml:space="preserve">REMOVE PLUG ON THE 21ST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17</xdr:colOff>
                <xdr:row>69</xdr:row>
                <xdr:rowOff>8</xdr:rowOff>
              </xdr:from>
              <xdr:to>
                <xdr:col>14</xdr:col>
                <xdr:colOff>-45</xdr:colOff>
                <xdr:row>72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<sst xmlns="http://schemas.openxmlformats.org/spreadsheetml/2006/main" count="133" uniqueCount="117">
  <si>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</si>
  <si>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</si>
  <si>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</si>
  <si>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</si>
  <si>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</si>
  <si>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</si>
  <si>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</si>
  <si>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</si>
  <si>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</si>
  <si>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</si>
  <si>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</si>
  <si>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</si>
  <si>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</si>
  <si>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</si>
  <si>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</si>
  <si>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</si>
  <si>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</si>
  <si>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VAR Vlookup hidden AH:AJ</t>
  </si>
  <si>
    <t xml:space="preserve">5 Day</t>
  </si>
  <si>
    <t xml:space="preserve">ENRON WHOLESALE SERVICES</t>
  </si>
  <si>
    <t xml:space="preserve">ENRON AMERICAS</t>
  </si>
  <si>
    <t xml:space="preserve"> </t>
  </si>
  <si>
    <t xml:space="preserve">     NA POWER</t>
  </si>
  <si>
    <t xml:space="preserve">AGG-PWR-II</t>
  </si>
  <si>
    <t xml:space="preserve">             POWER EAST</t>
  </si>
  <si>
    <t xml:space="preserve">             POWER WEST</t>
  </si>
  <si>
    <t xml:space="preserve">WEST-DPR-VAR</t>
  </si>
  <si>
    <t xml:space="preserve">             POWER CANADA</t>
  </si>
  <si>
    <t xml:space="preserve">             POWER PORTFOLIO MGMT</t>
  </si>
  <si>
    <t xml:space="preserve">             POWER ORIGINATION</t>
  </si>
  <si>
    <t xml:space="preserve">             ENA-CAL</t>
  </si>
  <si>
    <t xml:space="preserve">     NA NATURAL GAS</t>
  </si>
  <si>
    <t xml:space="preserve">AGG-GAS</t>
  </si>
  <si>
    <t xml:space="preserve">             US NATURAL GAS</t>
  </si>
  <si>
    <t xml:space="preserve">             CANADA NATURAL GAS</t>
  </si>
  <si>
    <t xml:space="preserve">             NATURAL GAS ORIGINATION</t>
  </si>
  <si>
    <t xml:space="preserve">     SA GAS TRADING</t>
  </si>
  <si>
    <t xml:space="preserve">SC-GAS</t>
  </si>
  <si>
    <t xml:space="preserve">     SA POWER TRADING</t>
  </si>
  <si>
    <t xml:space="preserve">SC-POWER</t>
  </si>
  <si>
    <t xml:space="preserve">     MERCHANT ASSETS</t>
  </si>
  <si>
    <t xml:space="preserve">     OTHER</t>
  </si>
  <si>
    <t xml:space="preserve">ENRON EUROPE</t>
  </si>
  <si>
    <t xml:space="preserve">     ENRON METALS</t>
  </si>
  <si>
    <t xml:space="preserve">     EUROPEAN GAS</t>
  </si>
  <si>
    <t xml:space="preserve">     U.K. ELECTRICITY</t>
  </si>
  <si>
    <t xml:space="preserve">     CONTINENTAL ELECTRICITY</t>
  </si>
  <si>
    <t xml:space="preserve">     NORDIC ELECTRICITY</t>
  </si>
  <si>
    <t xml:space="preserve">     AUSTRALIAN ELECTRICITY</t>
  </si>
  <si>
    <t xml:space="preserve">POWER TRADING</t>
  </si>
  <si>
    <t xml:space="preserve">     JAPANESE ELECTRICITY</t>
  </si>
  <si>
    <t xml:space="preserve">     STRUCTURED  DERIVATIVES UK</t>
  </si>
  <si>
    <t xml:space="preserve">     EES EUROPE</t>
  </si>
  <si>
    <t xml:space="preserve">     OTHER.</t>
  </si>
  <si>
    <t xml:space="preserve">     ENRON CREDIT TRADING</t>
  </si>
  <si>
    <t xml:space="preserve">ENRON GLOBAL MARKETS</t>
  </si>
  <si>
    <t xml:space="preserve">     GLOBAL PRODUCTS (Inc. 24/7 Trading)</t>
  </si>
  <si>
    <t xml:space="preserve">C</t>
  </si>
  <si>
    <t xml:space="preserve">AGG-LIQUIDS</t>
  </si>
  <si>
    <t xml:space="preserve">     GLOBAL PRODUCTS ORIGINATION</t>
  </si>
  <si>
    <t xml:space="preserve">     LNG</t>
  </si>
  <si>
    <t xml:space="preserve">     WEATHER</t>
  </si>
  <si>
    <t xml:space="preserve">     COAL TRADING</t>
  </si>
  <si>
    <t xml:space="preserve">COAL</t>
  </si>
  <si>
    <t xml:space="preserve">     FREIGHT</t>
  </si>
  <si>
    <t xml:space="preserve">     EMISSIONS ALLOWANCES</t>
  </si>
  <si>
    <t xml:space="preserve">EMISSIONS</t>
  </si>
  <si>
    <t xml:space="preserve">     FINANCIAL TRADING</t>
  </si>
  <si>
    <t xml:space="preserve">     EQUITY TRADING</t>
  </si>
  <si>
    <t xml:space="preserve">     CONVERTIBLE ARBITRAGE</t>
  </si>
  <si>
    <t xml:space="preserve">     FX / INT RATE TRADING</t>
  </si>
  <si>
    <t xml:space="preserve">     SOFT COMMODITIES TRADING</t>
  </si>
  <si>
    <t xml:space="preserve">SOFT</t>
  </si>
  <si>
    <t xml:space="preserve">     GRAIN TRADING</t>
  </si>
  <si>
    <t xml:space="preserve">AGRICULTURE</t>
  </si>
  <si>
    <t xml:space="preserve">     MEAT TRADING</t>
  </si>
  <si>
    <t xml:space="preserve">MEATS</t>
  </si>
  <si>
    <t xml:space="preserve">     U.S. DRIFT  </t>
  </si>
  <si>
    <t xml:space="preserve">     U.K. DRIFT  </t>
  </si>
  <si>
    <t xml:space="preserve">ENRON INDUSTRIAL MARKETS</t>
  </si>
  <si>
    <t xml:space="preserve">     PULP &amp; PAPER</t>
  </si>
  <si>
    <t xml:space="preserve">PAPER</t>
  </si>
  <si>
    <t xml:space="preserve">     LUMBER</t>
  </si>
  <si>
    <t xml:space="preserve">LUMBER</t>
  </si>
  <si>
    <t xml:space="preserve">     STEEL TRADING</t>
  </si>
  <si>
    <t xml:space="preserve">ENRON BROADBAND SERVICES</t>
  </si>
  <si>
    <t xml:space="preserve">     BANDWIDTH TRADING</t>
  </si>
  <si>
    <t xml:space="preserve">BANDWIDTH</t>
  </si>
  <si>
    <t xml:space="preserve">     BANDWIDTH ORIGINATION</t>
  </si>
  <si>
    <t xml:space="preserve">     ADVERTISING TRADING</t>
  </si>
  <si>
    <t xml:space="preserve">ADVERTISING</t>
  </si>
  <si>
    <t xml:space="preserve">     DRAM CHIPS</t>
  </si>
  <si>
    <t xml:space="preserve">ENRON ENERGY SERVICES </t>
  </si>
  <si>
    <t xml:space="preserve">EES</t>
  </si>
  <si>
    <t xml:space="preserve">     GAS TRADING</t>
  </si>
  <si>
    <t xml:space="preserve">GAS TRADING</t>
  </si>
  <si>
    <t xml:space="preserve">BURNER-TIP-SVCS</t>
  </si>
  <si>
    <t xml:space="preserve">     POWER TRADING        </t>
  </si>
  <si>
    <t xml:space="preserve">EES-POWER</t>
  </si>
  <si>
    <t xml:space="preserve">     EES ORIGINATION</t>
  </si>
  <si>
    <t xml:space="preserve">CROSS PORTFOLIO DIVERSIFICATION EFFECT</t>
  </si>
  <si>
    <t xml:space="preserve">LESS: MERCHANT ASSETS</t>
  </si>
  <si>
    <t xml:space="preserve">TOTAL TRADING</t>
  </si>
  <si>
    <t xml:space="preserve">ORIGINATIONS</t>
  </si>
  <si>
    <t xml:space="preserve">     U.S.</t>
  </si>
  <si>
    <t xml:space="preserve">     INTERNATIONAL</t>
  </si>
  <si>
    <t xml:space="preserve">MERCHANT PORTFOLIO</t>
  </si>
  <si>
    <t xml:space="preserve">CAPITAL PORTFOLIO</t>
  </si>
  <si>
    <t xml:space="preserve">TOTAL P&amp;L</t>
  </si>
  <si>
    <t xml:space="preserve">*         Includes Diversification Effect.</t>
  </si>
  <si>
    <t xml:space="preserve">A         Indicates prior day VaR</t>
  </si>
  <si>
    <t xml:space="preserve">B         Temporary Limit Increase</t>
  </si>
  <si>
    <t xml:space="preserve">C         Gobal Products Includes the 24/7 EOL Crude Trading VaR of $3 Million</t>
  </si>
  <si>
    <t xml:space="preserve">CONSOLIDATED BY COMMODITY GROUP</t>
  </si>
  <si>
    <t xml:space="preserve">TOTAL NA GAS TRADING</t>
  </si>
  <si>
    <t xml:space="preserve">TOTAL NA POWER TRADING</t>
  </si>
  <si>
    <t xml:space="preserve">TOTAL LIQUIDS TRADING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</si>
</sst>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#,##0.0_);\(#,##0.0\)"/>
    <numFmt numFmtId="166" formatCode="[$-409]#,##0_);\(#,##0\)"/>
    <numFmt numFmtId="167" formatCode="\$#,##0_);&quot;($&quot;#,##0\)"/>
    <numFmt numFmtId="168" formatCode="_(\$* #,##0.00_);_(\$* \(#,##0.00\);_(\$* \-??_);_(@_)"/>
    <numFmt numFmtId="169" formatCode="\$#,##0_);[RED]&quot;($&quot;#,##0\)"/>
    <numFmt numFmtId="170" formatCode="_(* #,##0.00_);_(* \(#,##0.00\);_(* \-??_);_(@_)"/>
    <numFmt numFmtId="171" formatCode="[$-409]#,##0_);[RED]\(#,##0\)"/>
    <numFmt numFmtId="172" formatCode="\$#,##0.0_);[RED]&quot;($&quot;#,##0.0\)"/>
    <numFmt numFmtId="173" formatCode="\$#,##0.00_);&quot;($&quot;#,##0.00\)"/>
    <numFmt numFmtId="174" formatCode="_(* #,##0_);_(* \(#,##0\);_(* \-??_);_(@_)"/>
    <numFmt numFmtId="175" formatCode="\$#,##0.0_);&quot;($&quot;#,##0.0\)"/>
    <numFmt numFmtId="176" formatCode="#,##0.000_);\(#,##0.000\)"/>
    <numFmt numFmtId="177" formatCode="\$#,##0_);&quot;($&quot;#,##0\);\-??_)"/>
    <numFmt numFmtId="178" formatCode="\$#,##0.00_);[RED]&quot;($&quot;#,##0.00\)"/>
    <numFmt numFmtId="179" formatCode="#,##0.00000000000_);[RED]\(#,##0.00000000000\)"/>
    <numFmt numFmtId="180" formatCode="\£#,##0.0_);&quot;(£&quot;#,##0.0\)"/>
    <numFmt numFmtId="181" formatCode="0"/>
  </numFmts>
  <fonts count="6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sz val="14"/>
      <name val="Times New Roman"/>
      <family val="1"/>
    </font>
    <font>
      <b val="true"/>
      <u val="single"/>
      <sz val="20"/>
      <name val="Times New Roman"/>
      <family val="1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sz val="20"/>
      <name val="Times New Roman"/>
      <family val="1"/>
    </font>
    <font>
      <b val="true"/>
      <sz val="20"/>
      <color rgb="FFFF0000"/>
      <name val="Times New Roman"/>
      <family val="1"/>
    </font>
    <font>
      <b val="true"/>
      <sz val="26"/>
      <color rgb="FFFF0000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14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2"/>
      <color rgb="FF000000"/>
      <name val="Times New Roman"/>
      <family val="1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8"/>
      <name val="Times New Roman"/>
      <family val="1"/>
    </font>
    <font>
      <b val="true"/>
      <sz val="22"/>
      <color rgb="FF000000"/>
      <name val="Times New Roman"/>
      <family val="1"/>
    </font>
    <font>
      <b val="true"/>
      <sz val="12"/>
      <name val="Times New Roman"/>
      <family val="1"/>
    </font>
    <font>
      <b val="true"/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2"/>
      <color rgb="FF000000"/>
      <name val="Times New Roman"/>
      <family val="0"/>
    </font>
    <font>
      <sz val="10"/>
      <name val="Times New Roman"/>
      <family val="1"/>
    </font>
    <font>
      <b val="true"/>
      <i val="true"/>
      <sz val="16"/>
      <name val="Times New Roman"/>
      <family val="0"/>
    </font>
    <font>
      <sz val="16"/>
      <name val="Times New Roman"/>
      <family val="1"/>
    </font>
    <font>
      <b val="true"/>
      <sz val="16"/>
      <color rgb="FF000000"/>
      <name val="Times New Roman"/>
      <family val="1"/>
    </font>
    <font>
      <sz val="16"/>
      <color rgb="FF000000"/>
      <name val="Times New Roman"/>
      <family val="0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6"/>
      <name val="Arial"/>
      <family val="2"/>
    </font>
    <font>
      <sz val="14"/>
      <color rgb="FF000000"/>
      <name val="Times New Roman"/>
      <family val="0"/>
    </font>
    <font>
      <sz val="24"/>
      <name val="Arial"/>
      <family val="0"/>
    </font>
    <font>
      <sz val="12"/>
      <name val="Arial"/>
      <family val="0"/>
    </font>
    <font>
      <b val="true"/>
      <i val="true"/>
      <sz val="16"/>
      <name val="Times New Roman"/>
      <family val="1"/>
    </font>
    <font>
      <sz val="10"/>
      <color rgb="FFFFFFFF"/>
      <name val="Arial"/>
      <family val="2"/>
    </font>
    <font>
      <b val="true"/>
      <sz val="20"/>
      <color rgb="FF000000"/>
      <name val="Times New Roman"/>
      <family val="0"/>
    </font>
    <font>
      <sz val="16"/>
      <name val="Arial"/>
      <family val="0"/>
    </font>
    <font>
      <sz val="18"/>
      <name val="Times New Roman"/>
      <family val="1"/>
    </font>
    <font>
      <sz val="20"/>
      <color rgb="FFFFFFFF"/>
      <name val="Times New Roman"/>
      <family val="1"/>
    </font>
    <font>
      <b val="true"/>
      <sz val="20"/>
      <color rgb="FFFFFFFF"/>
      <name val="Times New Roman"/>
      <family val="1"/>
    </font>
    <font>
      <sz val="12"/>
      <color rgb="FFFF0000"/>
      <name val="Times New Roman"/>
      <family val="1"/>
    </font>
    <font>
      <b val="true"/>
      <sz val="16"/>
      <name val="Times New Roman"/>
      <family val="1"/>
    </font>
    <font>
      <b val="true"/>
      <sz val="16"/>
      <color rgb="FF000000"/>
      <name val="Times New Roman"/>
      <family val="0"/>
    </font>
    <font>
      <sz val="24"/>
      <name val="Times New Roman"/>
      <family val="1"/>
    </font>
    <font>
      <b val="true"/>
      <sz val="11"/>
      <name val="Times New Roman"/>
      <family val="0"/>
    </font>
    <font>
      <sz val="22"/>
      <name val="Arial"/>
      <family val="0"/>
    </font>
    <font>
      <b val="true"/>
      <sz val="26"/>
      <name val="Times New Roman"/>
      <family val="1"/>
    </font>
    <font>
      <b val="true"/>
      <sz val="22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b val="true"/>
      <sz val="20"/>
      <name val="Times New Roman"/>
      <family val="0"/>
    </font>
    <font>
      <i val="true"/>
      <sz val="16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4" fillId="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6" fillId="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4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2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31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2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5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4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5" fillId="5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7" fillId="5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3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5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37" fillId="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34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4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8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2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5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0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2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2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2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4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5" fillId="2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4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8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8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9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4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9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3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5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5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9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7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37" fillId="5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8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2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2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7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0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2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1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35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6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3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4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1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1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1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5" fillId="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6" fillId="5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7" fillId="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8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31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9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5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9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9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5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0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6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2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69480</xdr:colOff>
      <xdr:row>0</xdr:row>
      <xdr:rowOff>66960</xdr:rowOff>
    </xdr:from>
    <xdr:to>
      <xdr:col>0</xdr:col>
      <xdr:colOff>2653560</xdr:colOff>
      <xdr:row>6</xdr:row>
      <xdr:rowOff>18720</xdr:rowOff>
    </xdr:to>
    <xdr:pic>
      <xdr:nvPicPr>
        <xdr:cNvPr id="0" name="Picture 66" descr=""/>
        <xdr:cNvPicPr/>
      </xdr:nvPicPr>
      <xdr:blipFill>
        <a:blip r:embed="rId1"/>
        <a:stretch/>
      </xdr:blipFill>
      <xdr:spPr>
        <a:xfrm>
          <a:off x="69480" y="66960"/>
          <a:ext cx="2584080" cy="24854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151560</xdr:colOff>
          <xdr:row>6</xdr:row>
          <xdr:rowOff>104760</xdr:rowOff>
        </xdr:from>
        <xdr:to>
          <xdr:col>31</xdr:col>
          <xdr:colOff>1047960</xdr:colOff>
          <xdr:row>8</xdr:row>
          <xdr:rowOff>47160</xdr:rowOff>
        </xdr:to>
        <xdr:sp>
          <xdr:nvSpPr>
            <xdr:cNvPr id="1001" name="Button 2" descr="Format for 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Format for Print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421920</xdr:colOff>
          <xdr:row>2</xdr:row>
          <xdr:rowOff>331920</xdr:rowOff>
        </xdr:from>
        <xdr:to>
          <xdr:col>31</xdr:col>
          <xdr:colOff>826560</xdr:colOff>
          <xdr:row>3</xdr:row>
          <xdr:rowOff>-198360</xdr:rowOff>
        </xdr:to>
        <xdr:sp>
          <xdr:nvSpPr>
            <xdr:cNvPr id="1002" name="Button 3" descr="Roll 5 Day Total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382320</xdr:colOff>
          <xdr:row>1</xdr:row>
          <xdr:rowOff>124200</xdr:rowOff>
        </xdr:from>
        <xdr:to>
          <xdr:col>31</xdr:col>
          <xdr:colOff>766440</xdr:colOff>
          <xdr:row>2</xdr:row>
          <xdr:rowOff>122760</xdr:rowOff>
        </xdr:to>
        <xdr:sp>
          <xdr:nvSpPr>
            <xdr:cNvPr id="1003" name="Button 4" descr="Roll Check Figur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Check Figures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2001/Feb/N-DPR/N-DPR0220_COMMO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SK - RETURN SMALL (2)"/>
      <sheetName val="RISK - RETURN LARGE (2)"/>
      <sheetName val="Publish Buttons"/>
      <sheetName val="INPUT"/>
      <sheetName val="Raw Data"/>
      <sheetName val="Control"/>
      <sheetName val="New Summary"/>
      <sheetName val="Summary"/>
      <sheetName val="Merchant Summary"/>
      <sheetName val="NDPR-Merchant Summary"/>
      <sheetName val="V@R"/>
      <sheetName val="DATA FOR EARN DECOMP"/>
      <sheetName val="DATA FOR USAGE"/>
      <sheetName val="RISK - RETURN SMALL"/>
      <sheetName val="RISK - RETURN LARGE"/>
      <sheetName val="LIMIT USAGE %"/>
      <sheetName val="SHARPE"/>
      <sheetName val="LIMIT USAGE $"/>
      <sheetName val="EARN DECOMP %"/>
      <sheetName val="EARN DECOMP 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X6" t="str">
            <v>As of February 20, 2001</v>
          </cell>
        </row>
        <row r="15">
          <cell r="J15">
            <v>90</v>
          </cell>
          <cell r="K15" t="str">
            <v>Mil MWH</v>
          </cell>
        </row>
        <row r="15">
          <cell r="N15">
            <v>25</v>
          </cell>
          <cell r="O15" t="str">
            <v>Mil MWH</v>
          </cell>
        </row>
        <row r="15">
          <cell r="R15">
            <v>50000</v>
          </cell>
        </row>
        <row r="25">
          <cell r="J25">
            <v>500</v>
          </cell>
          <cell r="K25" t="str">
            <v>Bcf</v>
          </cell>
        </row>
        <row r="25">
          <cell r="N25">
            <v>200</v>
          </cell>
          <cell r="O25" t="str">
            <v>Bcf</v>
          </cell>
        </row>
        <row r="25">
          <cell r="R25">
            <v>75000</v>
          </cell>
        </row>
        <row r="31">
          <cell r="J31">
            <v>35</v>
          </cell>
          <cell r="K31" t="str">
            <v>Bcf</v>
          </cell>
        </row>
        <row r="31">
          <cell r="N31">
            <v>20</v>
          </cell>
          <cell r="O31" t="str">
            <v>Bcf</v>
          </cell>
        </row>
        <row r="31">
          <cell r="R31">
            <v>2000</v>
          </cell>
        </row>
        <row r="32">
          <cell r="J32">
            <v>3.5</v>
          </cell>
          <cell r="K32" t="str">
            <v>Mil MWH</v>
          </cell>
        </row>
        <row r="32">
          <cell r="N32">
            <v>3.5</v>
          </cell>
          <cell r="O32" t="str">
            <v>Mil MWH</v>
          </cell>
        </row>
        <row r="32">
          <cell r="R32">
            <v>5000</v>
          </cell>
        </row>
        <row r="37">
          <cell r="J37">
            <v>375000</v>
          </cell>
          <cell r="K37" t="str">
            <v>Metric Tons</v>
          </cell>
        </row>
        <row r="37">
          <cell r="N37">
            <v>600000</v>
          </cell>
          <cell r="O37" t="str">
            <v>Metric Tons</v>
          </cell>
        </row>
        <row r="37">
          <cell r="R37">
            <v>8000</v>
          </cell>
        </row>
        <row r="38">
          <cell r="J38">
            <v>200</v>
          </cell>
          <cell r="K38" t="str">
            <v>Bcf</v>
          </cell>
        </row>
        <row r="38">
          <cell r="N38">
            <v>90</v>
          </cell>
          <cell r="O38" t="str">
            <v>Bcf</v>
          </cell>
        </row>
        <row r="38">
          <cell r="R38">
            <v>10000</v>
          </cell>
        </row>
        <row r="39">
          <cell r="J39">
            <v>76.5</v>
          </cell>
          <cell r="K39" t="str">
            <v>Mil MWH</v>
          </cell>
        </row>
        <row r="39">
          <cell r="N39">
            <v>15</v>
          </cell>
          <cell r="O39" t="str">
            <v>Mil MWH</v>
          </cell>
        </row>
        <row r="39">
          <cell r="R39">
            <v>17950</v>
          </cell>
        </row>
        <row r="40">
          <cell r="J40">
            <v>20</v>
          </cell>
          <cell r="K40" t="str">
            <v>Mil MWH</v>
          </cell>
        </row>
        <row r="40">
          <cell r="N40">
            <v>20</v>
          </cell>
          <cell r="O40" t="str">
            <v>Mil MWH</v>
          </cell>
        </row>
        <row r="40">
          <cell r="R40">
            <v>4000</v>
          </cell>
        </row>
        <row r="41">
          <cell r="J41">
            <v>20</v>
          </cell>
          <cell r="K41" t="str">
            <v>Mil MWH</v>
          </cell>
        </row>
        <row r="41">
          <cell r="N41">
            <v>20</v>
          </cell>
          <cell r="O41" t="str">
            <v>Mil MWH</v>
          </cell>
        </row>
        <row r="41">
          <cell r="R41">
            <v>5000</v>
          </cell>
        </row>
        <row r="42">
          <cell r="J42">
            <v>3</v>
          </cell>
          <cell r="K42" t="str">
            <v>Mil MWH</v>
          </cell>
        </row>
        <row r="42">
          <cell r="N42">
            <v>6</v>
          </cell>
          <cell r="O42" t="str">
            <v>Mil MWH</v>
          </cell>
        </row>
        <row r="42">
          <cell r="R42">
            <v>3000</v>
          </cell>
        </row>
        <row r="43">
          <cell r="J43">
            <v>4</v>
          </cell>
          <cell r="K43" t="str">
            <v>Mil MWH</v>
          </cell>
        </row>
        <row r="43">
          <cell r="N43">
            <v>4</v>
          </cell>
          <cell r="O43" t="str">
            <v>Mil MWH</v>
          </cell>
        </row>
        <row r="43">
          <cell r="R43">
            <v>4000</v>
          </cell>
        </row>
        <row r="47">
          <cell r="J47">
            <v>750000</v>
          </cell>
          <cell r="K47" t="str">
            <v>DV01/bp</v>
          </cell>
        </row>
        <row r="47">
          <cell r="R47">
            <v>5000</v>
          </cell>
        </row>
        <row r="48">
          <cell r="J48">
            <v>50000</v>
          </cell>
          <cell r="K48" t="str">
            <v>DV01/bp</v>
          </cell>
        </row>
        <row r="52">
          <cell r="J52">
            <v>18</v>
          </cell>
          <cell r="K52" t="str">
            <v>Mil BBL WTI</v>
          </cell>
        </row>
        <row r="52">
          <cell r="N52">
            <v>19</v>
          </cell>
          <cell r="O52" t="str">
            <v>Mil BBL WTI</v>
          </cell>
        </row>
        <row r="52">
          <cell r="R52">
            <v>15000</v>
          </cell>
        </row>
        <row r="56">
          <cell r="J56">
            <v>9</v>
          </cell>
        </row>
        <row r="56">
          <cell r="N56">
            <v>12</v>
          </cell>
        </row>
        <row r="56">
          <cell r="R56">
            <v>5000</v>
          </cell>
        </row>
        <row r="57">
          <cell r="J57">
            <v>133.333333</v>
          </cell>
          <cell r="K57" t="str">
            <v>Mil</v>
          </cell>
        </row>
        <row r="57">
          <cell r="R57">
            <v>4500</v>
          </cell>
        </row>
        <row r="58">
          <cell r="J58">
            <v>30</v>
          </cell>
          <cell r="K58" t="str">
            <v>Mil Tons</v>
          </cell>
        </row>
        <row r="58">
          <cell r="N58">
            <v>30</v>
          </cell>
          <cell r="O58" t="str">
            <v>Mil Tons</v>
          </cell>
        </row>
        <row r="58">
          <cell r="R58">
            <v>5000</v>
          </cell>
        </row>
        <row r="60">
          <cell r="R60">
            <v>2000</v>
          </cell>
        </row>
        <row r="61">
          <cell r="J61">
            <v>1</v>
          </cell>
          <cell r="K61" t="str">
            <v>Mil Credits</v>
          </cell>
        </row>
        <row r="61">
          <cell r="N61">
            <v>1</v>
          </cell>
          <cell r="O61" t="str">
            <v>Mil Credits</v>
          </cell>
        </row>
        <row r="61">
          <cell r="R61">
            <v>3000</v>
          </cell>
        </row>
        <row r="64">
          <cell r="J64">
            <v>200</v>
          </cell>
          <cell r="K64" t="str">
            <v>Mil</v>
          </cell>
        </row>
        <row r="64">
          <cell r="R64">
            <v>10000</v>
          </cell>
        </row>
        <row r="65">
          <cell r="J65">
            <v>150</v>
          </cell>
          <cell r="K65" t="str">
            <v>Mil</v>
          </cell>
        </row>
        <row r="65">
          <cell r="R65">
            <v>2000</v>
          </cell>
        </row>
        <row r="66">
          <cell r="J66">
            <v>150</v>
          </cell>
          <cell r="K66" t="str">
            <v>Mil</v>
          </cell>
        </row>
        <row r="66">
          <cell r="R66">
            <v>5000</v>
          </cell>
        </row>
        <row r="67">
          <cell r="J67">
            <v>250000</v>
          </cell>
          <cell r="K67" t="str">
            <v>/bp</v>
          </cell>
        </row>
        <row r="68">
          <cell r="J68">
            <v>4000</v>
          </cell>
          <cell r="K68" t="str">
            <v>Contracts</v>
          </cell>
        </row>
        <row r="68">
          <cell r="R68">
            <v>2000</v>
          </cell>
        </row>
        <row r="69">
          <cell r="J69">
            <v>750</v>
          </cell>
          <cell r="K69" t="str">
            <v>Contracts</v>
          </cell>
        </row>
        <row r="69">
          <cell r="R69">
            <v>500</v>
          </cell>
        </row>
        <row r="70">
          <cell r="J70">
            <v>750</v>
          </cell>
          <cell r="K70" t="str">
            <v>Contracts</v>
          </cell>
        </row>
        <row r="70">
          <cell r="R70">
            <v>500</v>
          </cell>
        </row>
        <row r="78">
          <cell r="J78">
            <v>500000</v>
          </cell>
          <cell r="K78" t="str">
            <v>Metric Tons</v>
          </cell>
        </row>
        <row r="78">
          <cell r="N78">
            <v>500000</v>
          </cell>
          <cell r="O78" t="str">
            <v>Metric Tons</v>
          </cell>
        </row>
        <row r="78">
          <cell r="R78">
            <v>5000</v>
          </cell>
        </row>
        <row r="79">
          <cell r="J79">
            <v>44</v>
          </cell>
          <cell r="K79" t="str">
            <v>MM BF</v>
          </cell>
        </row>
        <row r="79">
          <cell r="N79">
            <v>44</v>
          </cell>
          <cell r="O79" t="str">
            <v>MM BF</v>
          </cell>
        </row>
        <row r="79">
          <cell r="R79">
            <v>500</v>
          </cell>
        </row>
        <row r="80">
          <cell r="J80">
            <v>1500000</v>
          </cell>
          <cell r="K80" t="str">
            <v>Metric Tons</v>
          </cell>
        </row>
        <row r="80">
          <cell r="N80">
            <v>2500000</v>
          </cell>
          <cell r="O80" t="str">
            <v>Metric Tons</v>
          </cell>
        </row>
        <row r="80">
          <cell r="R80">
            <v>5000</v>
          </cell>
        </row>
        <row r="84">
          <cell r="K84" t="str">
            <v>LA-NY TDM DS3</v>
          </cell>
        </row>
        <row r="84">
          <cell r="O84" t="str">
            <v>LA-NY TDM DS3</v>
          </cell>
        </row>
        <row r="84">
          <cell r="R84">
            <v>2000</v>
          </cell>
        </row>
        <row r="86">
          <cell r="J86">
            <v>54</v>
          </cell>
          <cell r="K86" t="str">
            <v>CPP</v>
          </cell>
        </row>
        <row r="86">
          <cell r="N86">
            <v>108</v>
          </cell>
          <cell r="O86" t="str">
            <v>CPP</v>
          </cell>
        </row>
        <row r="86">
          <cell r="R86">
            <v>2000</v>
          </cell>
        </row>
        <row r="87">
          <cell r="J87">
            <v>2</v>
          </cell>
          <cell r="K87" t="str">
            <v>128M SDRAM</v>
          </cell>
        </row>
        <row r="87">
          <cell r="N87">
            <v>1.5</v>
          </cell>
          <cell r="O87" t="str">
            <v>128M SDRAM</v>
          </cell>
        </row>
        <row r="87">
          <cell r="R87">
            <v>1000</v>
          </cell>
        </row>
        <row r="89">
          <cell r="R89">
            <v>5000</v>
          </cell>
        </row>
        <row r="91">
          <cell r="K91" t="str">
            <v>Bcf</v>
          </cell>
        </row>
        <row r="91">
          <cell r="O91" t="str">
            <v>Bcf</v>
          </cell>
        </row>
        <row r="92">
          <cell r="K92" t="str">
            <v>Mil MWH</v>
          </cell>
        </row>
        <row r="92">
          <cell r="O92" t="str">
            <v>Mil MWH</v>
          </cell>
        </row>
        <row r="98">
          <cell r="R98">
            <v>125000</v>
          </cell>
        </row>
        <row r="108">
          <cell r="J108">
            <v>300</v>
          </cell>
          <cell r="K108" t="str">
            <v>Mil</v>
          </cell>
        </row>
        <row r="108">
          <cell r="R108">
            <v>10000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<Relationship Id="rId6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.75" customHeight="true" zeroHeight="false" outlineLevelRow="0" outlineLevelCol="0"/>
  <cols>
    <col collapsed="false" customWidth="true" hidden="false" outlineLevel="0" max="1" min="1" style="1" width="62.99"/>
    <col collapsed="false" customWidth="true" hidden="false" outlineLevel="0" max="2" min="2" style="1" width="2.13"/>
    <col collapsed="false" customWidth="true" hidden="false" outlineLevel="0" max="3" min="3" style="1" width="24.13"/>
    <col collapsed="false" customWidth="true" hidden="false" outlineLevel="0" max="4" min="4" style="1" width="32.99"/>
    <col collapsed="false" customWidth="true" hidden="false" outlineLevel="0" max="5" min="5" style="1" width="1.56"/>
    <col collapsed="false" customWidth="true" hidden="false" outlineLevel="0" max="6" min="6" style="1" width="25.13"/>
    <col collapsed="false" customWidth="true" hidden="false" outlineLevel="0" max="7" min="7" style="1" width="33.28"/>
    <col collapsed="false" customWidth="true" hidden="false" outlineLevel="0" max="8" min="8" style="1" width="4.41"/>
    <col collapsed="false" customWidth="true" hidden="false" outlineLevel="0" max="9" min="9" style="1" width="19.7"/>
    <col collapsed="false" customWidth="true" hidden="false" outlineLevel="0" max="10" min="10" style="1" width="1.41"/>
    <col collapsed="false" customWidth="true" hidden="false" outlineLevel="0" max="11" min="11" style="2" width="20.56"/>
    <col collapsed="false" customWidth="true" hidden="false" outlineLevel="0" max="12" min="12" style="3" width="8.85"/>
    <col collapsed="false" customWidth="true" hidden="false" outlineLevel="0" max="16" min="13" style="2" width="26.7"/>
    <col collapsed="false" customWidth="true" hidden="false" outlineLevel="0" max="17" min="17" style="2" width="29.28"/>
    <col collapsed="false" customWidth="true" hidden="false" outlineLevel="0" max="18" min="18" style="4" width="11.85"/>
    <col collapsed="false" customWidth="true" hidden="false" outlineLevel="0" max="19" min="19" style="4" width="25.41"/>
    <col collapsed="false" customWidth="true" hidden="false" outlineLevel="0" max="20" min="20" style="4" width="24.99"/>
    <col collapsed="false" customWidth="true" hidden="false" outlineLevel="0" max="21" min="21" style="4" width="24.13"/>
    <col collapsed="false" customWidth="true" hidden="false" outlineLevel="0" max="22" min="22" style="4" width="16.99"/>
    <col collapsed="false" customWidth="true" hidden="false" outlineLevel="0" max="23" min="23" style="4" width="2.13"/>
    <col collapsed="false" customWidth="true" hidden="false" outlineLevel="0" max="24" min="24" style="4" width="12.42"/>
    <col collapsed="false" customWidth="true" hidden="false" outlineLevel="0" max="25" min="25" style="4" width="15.99"/>
    <col collapsed="false" customWidth="true" hidden="false" outlineLevel="0" max="26" min="26" style="4" width="19.14"/>
    <col collapsed="false" customWidth="true" hidden="false" outlineLevel="0" max="27" min="27" style="4" width="20.41"/>
    <col collapsed="false" customWidth="true" hidden="false" outlineLevel="0" max="28" min="28" style="4" width="18.56"/>
    <col collapsed="false" customWidth="false" hidden="false" outlineLevel="0" max="29" min="29" style="4" width="9.14"/>
    <col collapsed="false" customWidth="true" hidden="false" outlineLevel="0" max="32" min="30" style="4" width="19.85"/>
    <col collapsed="false" customWidth="true" hidden="false" outlineLevel="0" max="33" min="33" style="4" width="13.56"/>
    <col collapsed="false" customWidth="true" hidden="true" outlineLevel="0" max="34" min="34" style="4" width="22.14"/>
    <col collapsed="false" customWidth="true" hidden="true" outlineLevel="0" max="35" min="35" style="4" width="32.56"/>
    <col collapsed="false" customWidth="true" hidden="true" outlineLevel="0" max="36" min="36" style="4" width="20.7"/>
    <col collapsed="false" customWidth="true" hidden="false" outlineLevel="0" max="37" min="37" style="4" width="19.85"/>
    <col collapsed="false" customWidth="true" hidden="false" outlineLevel="0" max="38" min="38" style="4" width="14.41"/>
    <col collapsed="false" customWidth="true" hidden="false" outlineLevel="0" max="39" min="39" style="4" width="14.14"/>
    <col collapsed="false" customWidth="true" hidden="false" outlineLevel="0" max="40" min="40" style="4" width="14.7"/>
    <col collapsed="false" customWidth="true" hidden="false" outlineLevel="0" max="41" min="41" style="4" width="13.28"/>
    <col collapsed="false" customWidth="true" hidden="false" outlineLevel="0" max="42" min="42" style="4" width="18.56"/>
    <col collapsed="false" customWidth="true" hidden="false" outlineLevel="0" max="43" min="43" style="4" width="14.41"/>
    <col collapsed="false" customWidth="true" hidden="false" outlineLevel="0" max="45" min="44" style="4" width="12.42"/>
    <col collapsed="false" customWidth="false" hidden="false" outlineLevel="0" max="257" min="46" style="4" width="9.14"/>
  </cols>
  <sheetData>
    <row r="1" customFormat="false" ht="27" hidden="false" customHeight="true" outlineLevel="0" collapsed="false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6"/>
      <c r="P1" s="6"/>
      <c r="Q1" s="6"/>
      <c r="R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33" hidden="false" customHeight="fals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9"/>
      <c r="P2" s="6"/>
      <c r="Q2" s="10"/>
    </row>
    <row r="3" customFormat="false" ht="72.75" hidden="false" customHeight="true" outlineLevel="0" collapsed="false">
      <c r="A3" s="11"/>
      <c r="G3" s="12"/>
      <c r="I3" s="13" t="s">
        <v>0</v>
      </c>
      <c r="L3" s="14"/>
      <c r="M3" s="2" t="s">
        <v>1</v>
      </c>
      <c r="N3" s="15"/>
      <c r="Q3" s="16" t="s">
        <v>2</v>
      </c>
    </row>
    <row r="4" customFormat="false" ht="21" hidden="false" customHeight="true" outlineLevel="0" collapsed="false">
      <c r="Q4" s="17" t="str">
        <f aca="false">TEXT([1]Summary!X6,"mmmm d, yyyy")</f>
        <v>As of February 20, 2001</v>
      </c>
      <c r="Z4" s="18"/>
      <c r="AA4" s="19"/>
      <c r="AB4" s="20"/>
      <c r="AC4" s="18"/>
    </row>
    <row r="5" customFormat="false" ht="30" hidden="false" customHeight="false" outlineLevel="0" collapsed="false">
      <c r="A5" s="11"/>
      <c r="M5" s="21"/>
      <c r="N5" s="22"/>
      <c r="Z5" s="18"/>
      <c r="AA5" s="19"/>
      <c r="AB5" s="20"/>
      <c r="AC5" s="18"/>
    </row>
    <row r="6" customFormat="false" ht="15.75" hidden="false" customHeight="true" outlineLevel="0" collapsed="false">
      <c r="A6" s="23"/>
      <c r="M6" s="22"/>
      <c r="N6" s="22"/>
      <c r="O6" s="22"/>
      <c r="P6" s="22"/>
      <c r="Q6" s="22"/>
      <c r="Z6" s="18"/>
      <c r="AA6" s="19"/>
      <c r="AB6" s="20"/>
      <c r="AC6" s="18"/>
      <c r="AD6" s="18"/>
      <c r="AE6" s="18"/>
      <c r="AF6" s="18"/>
      <c r="AG6" s="18"/>
      <c r="AH6" s="24"/>
      <c r="AI6" s="18"/>
      <c r="AJ6" s="18"/>
      <c r="AK6" s="18"/>
    </row>
    <row r="7" customFormat="false" ht="31.5" hidden="false" customHeight="true" outlineLevel="0" collapsed="false">
      <c r="A7" s="23"/>
      <c r="C7" s="25" t="s">
        <v>3</v>
      </c>
      <c r="D7" s="25"/>
      <c r="E7" s="3"/>
      <c r="F7" s="25" t="s">
        <v>4</v>
      </c>
      <c r="G7" s="25"/>
      <c r="H7" s="26"/>
      <c r="I7" s="25" t="s">
        <v>5</v>
      </c>
      <c r="J7" s="25"/>
      <c r="K7" s="25"/>
      <c r="M7" s="27" t="s">
        <v>6</v>
      </c>
      <c r="N7" s="27"/>
      <c r="O7" s="27"/>
      <c r="P7" s="27"/>
      <c r="Q7" s="27"/>
      <c r="V7" s="19"/>
      <c r="W7" s="20"/>
      <c r="X7" s="18"/>
      <c r="Y7" s="18"/>
      <c r="Z7" s="18"/>
      <c r="AA7" s="28"/>
      <c r="AB7" s="29"/>
      <c r="AC7" s="30"/>
      <c r="AD7" s="29"/>
      <c r="AE7" s="18"/>
      <c r="AF7" s="18"/>
    </row>
    <row r="8" customFormat="false" ht="18.75" hidden="false" customHeight="false" outlineLevel="0" collapsed="false">
      <c r="A8" s="31" t="s">
        <v>7</v>
      </c>
      <c r="B8" s="3"/>
      <c r="C8" s="32" t="s">
        <v>8</v>
      </c>
      <c r="D8" s="33" t="s">
        <v>9</v>
      </c>
      <c r="E8" s="3"/>
      <c r="F8" s="32" t="s">
        <v>10</v>
      </c>
      <c r="G8" s="33" t="s">
        <v>9</v>
      </c>
      <c r="H8" s="34"/>
      <c r="I8" s="32" t="s">
        <v>11</v>
      </c>
      <c r="J8" s="35"/>
      <c r="K8" s="36" t="s">
        <v>9</v>
      </c>
      <c r="M8" s="33" t="s">
        <v>12</v>
      </c>
      <c r="N8" s="33" t="s">
        <v>13</v>
      </c>
      <c r="O8" s="37" t="s">
        <v>14</v>
      </c>
      <c r="P8" s="37" t="s">
        <v>15</v>
      </c>
      <c r="Q8" s="37" t="s">
        <v>16</v>
      </c>
      <c r="R8" s="38"/>
      <c r="V8" s="38"/>
      <c r="W8" s="38"/>
      <c r="X8" s="38"/>
      <c r="Y8" s="38"/>
      <c r="Z8" s="38"/>
      <c r="AA8" s="38"/>
      <c r="AB8" s="38"/>
      <c r="AC8" s="38"/>
      <c r="AD8" s="39"/>
      <c r="AE8" s="39"/>
      <c r="AF8" s="40"/>
      <c r="AG8" s="34"/>
      <c r="AH8" s="34"/>
      <c r="AI8" s="41" t="s">
        <v>17</v>
      </c>
      <c r="AJ8" s="34"/>
      <c r="AK8" s="39"/>
      <c r="AL8" s="4" t="s">
        <v>18</v>
      </c>
      <c r="AM8" s="2" t="n">
        <v>1</v>
      </c>
      <c r="AN8" s="2" t="n">
        <v>-2</v>
      </c>
      <c r="AO8" s="2" t="n">
        <v>-3</v>
      </c>
      <c r="AP8" s="2" t="n">
        <v>-4</v>
      </c>
      <c r="AQ8" s="2" t="n">
        <v>-5</v>
      </c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true" outlineLevel="0" collapsed="false">
      <c r="A9" s="29"/>
      <c r="C9" s="29"/>
      <c r="D9" s="29"/>
      <c r="K9" s="29"/>
      <c r="M9" s="29"/>
      <c r="N9" s="29"/>
      <c r="O9" s="29"/>
      <c r="P9" s="29"/>
      <c r="Q9" s="29"/>
      <c r="AD9" s="18"/>
      <c r="AE9" s="18"/>
      <c r="AF9" s="28"/>
      <c r="AG9" s="29"/>
      <c r="AH9" s="29"/>
      <c r="AI9" s="29"/>
      <c r="AJ9" s="29"/>
      <c r="AK9" s="18"/>
    </row>
    <row r="10" customFormat="false" ht="18.75" hidden="false" customHeight="false" outlineLevel="0" collapsed="false">
      <c r="A10" s="29"/>
      <c r="C10" s="29"/>
      <c r="D10" s="29"/>
      <c r="K10" s="29"/>
      <c r="M10" s="29"/>
      <c r="N10" s="29"/>
      <c r="O10" s="29"/>
      <c r="P10" s="29"/>
      <c r="Q10" s="29"/>
      <c r="AD10" s="18"/>
      <c r="AE10" s="18"/>
      <c r="AF10" s="28"/>
      <c r="AG10" s="29"/>
      <c r="AH10" s="29"/>
      <c r="AI10" s="29"/>
      <c r="AJ10" s="29"/>
      <c r="AK10" s="18"/>
    </row>
    <row r="11" customFormat="false" ht="34.5" hidden="false" customHeight="false" outlineLevel="0" collapsed="false">
      <c r="A11" s="42" t="s">
        <v>19</v>
      </c>
      <c r="B11" s="42"/>
      <c r="C11" s="42"/>
      <c r="D11" s="42"/>
      <c r="K11" s="29"/>
      <c r="M11" s="43"/>
      <c r="N11" s="43"/>
      <c r="O11" s="43"/>
      <c r="P11" s="43"/>
      <c r="Q11" s="43"/>
      <c r="Y11" s="44" t="str">
        <f aca="false">A11</f>
        <v>ENRON WHOLESALE SERVICES</v>
      </c>
      <c r="Z11" s="45" t="n">
        <v>38738.7653</v>
      </c>
      <c r="AA11" s="45" t="n">
        <v>613654.56366</v>
      </c>
      <c r="AB11" s="45" t="n">
        <v>613654.56366</v>
      </c>
      <c r="AD11" s="46" t="n">
        <f aca="false">Z11+$M11-O11</f>
        <v>38738.7653</v>
      </c>
      <c r="AE11" s="46" t="n">
        <f aca="false">AA11+$M11-P11</f>
        <v>613654.56366</v>
      </c>
      <c r="AF11" s="46" t="n">
        <f aca="false">AB11+$M11-Q11</f>
        <v>613654.56366</v>
      </c>
      <c r="AG11" s="29"/>
      <c r="AH11" s="29"/>
      <c r="AI11" s="29"/>
      <c r="AJ11" s="29"/>
      <c r="AK11" s="18"/>
      <c r="AL11" s="47" t="n">
        <f aca="false">SUM(AM11:AQ11)</f>
        <v>97441.4629</v>
      </c>
      <c r="AM11" s="47" t="n">
        <f aca="false">M11</f>
        <v>0</v>
      </c>
      <c r="AN11" s="47" t="n">
        <v>20813.93215</v>
      </c>
      <c r="AO11" s="47" t="n">
        <v>9919.90712</v>
      </c>
      <c r="AP11" s="47" t="n">
        <v>-16318.07216</v>
      </c>
      <c r="AQ11" s="47" t="n">
        <v>83025.69579</v>
      </c>
    </row>
    <row r="12" customFormat="false" ht="14.25" hidden="false" customHeight="true" outlineLevel="0" collapsed="false">
      <c r="A12" s="29"/>
      <c r="C12" s="29"/>
      <c r="D12" s="29"/>
      <c r="K12" s="29"/>
      <c r="M12" s="29"/>
      <c r="N12" s="29"/>
      <c r="O12" s="29"/>
      <c r="P12" s="29"/>
      <c r="Q12" s="29"/>
      <c r="AD12" s="18"/>
      <c r="AE12" s="18"/>
      <c r="AF12" s="28"/>
      <c r="AG12" s="29"/>
      <c r="AH12" s="29"/>
      <c r="AI12" s="29"/>
      <c r="AJ12" s="29"/>
      <c r="AK12" s="18"/>
    </row>
    <row r="13" customFormat="false" ht="30" hidden="false" customHeight="true" outlineLevel="0" collapsed="false">
      <c r="A13" s="48" t="s">
        <v>20</v>
      </c>
      <c r="B13" s="11"/>
      <c r="C13" s="11"/>
      <c r="D13" s="11"/>
      <c r="E13" s="49"/>
      <c r="F13" s="50"/>
      <c r="G13" s="51" t="s">
        <v>21</v>
      </c>
      <c r="H13" s="51"/>
      <c r="I13" s="52"/>
      <c r="J13" s="52"/>
      <c r="K13" s="53"/>
      <c r="L13" s="54"/>
      <c r="M13" s="55"/>
      <c r="N13" s="55"/>
      <c r="O13" s="55"/>
      <c r="P13" s="55"/>
      <c r="Q13" s="55"/>
      <c r="R13" s="56"/>
      <c r="V13" s="57"/>
      <c r="W13" s="57"/>
      <c r="X13" s="57"/>
      <c r="Y13" s="44" t="str">
        <f aca="false">A13</f>
        <v>ENRON AMERICAS</v>
      </c>
      <c r="Z13" s="45" t="n">
        <v>44301.87741</v>
      </c>
      <c r="AA13" s="45" t="n">
        <v>591879.87812</v>
      </c>
      <c r="AB13" s="45" t="n">
        <v>591879.87812</v>
      </c>
      <c r="AC13" s="8"/>
      <c r="AD13" s="46" t="n">
        <f aca="false">Z13+$M13-O13</f>
        <v>44301.87741</v>
      </c>
      <c r="AE13" s="46" t="n">
        <f aca="false">AA13+$M13-P13</f>
        <v>591879.87812</v>
      </c>
      <c r="AF13" s="46" t="n">
        <f aca="false">AB13+$M13-Q13</f>
        <v>591879.87812</v>
      </c>
      <c r="AG13" s="58"/>
      <c r="AH13" s="58"/>
      <c r="AI13" s="58"/>
      <c r="AJ13" s="57"/>
      <c r="AK13" s="57"/>
      <c r="AL13" s="47" t="n">
        <f aca="false">SUM(AM13:AQ13)</f>
        <v>86790.79063</v>
      </c>
      <c r="AM13" s="47" t="n">
        <f aca="false">M13</f>
        <v>0</v>
      </c>
      <c r="AN13" s="47" t="n">
        <v>16003.00062</v>
      </c>
      <c r="AO13" s="47" t="n">
        <v>-3000.51651</v>
      </c>
      <c r="AP13" s="47" t="n">
        <v>-13939.99663</v>
      </c>
      <c r="AQ13" s="47" t="n">
        <v>87728.30315</v>
      </c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4.25" hidden="false" customHeight="true" outlineLevel="0" collapsed="false">
      <c r="A14" s="59"/>
      <c r="C14" s="22"/>
      <c r="D14" s="60"/>
      <c r="E14" s="61"/>
      <c r="F14" s="22"/>
      <c r="G14" s="60"/>
      <c r="H14" s="60"/>
      <c r="I14" s="60"/>
      <c r="J14" s="60"/>
      <c r="K14" s="22"/>
      <c r="L14" s="54"/>
      <c r="M14" s="62"/>
      <c r="N14" s="63"/>
      <c r="O14" s="63"/>
      <c r="P14" s="64"/>
      <c r="Q14" s="64"/>
      <c r="R14" s="65"/>
      <c r="V14" s="18"/>
      <c r="W14" s="18"/>
      <c r="X14" s="18"/>
      <c r="Y14" s="2"/>
      <c r="Z14" s="2"/>
      <c r="AA14" s="2"/>
      <c r="AB14" s="2"/>
      <c r="AD14" s="47"/>
      <c r="AE14" s="47"/>
      <c r="AF14" s="47"/>
      <c r="AG14" s="28"/>
      <c r="AH14" s="28"/>
      <c r="AI14" s="28"/>
      <c r="AJ14" s="18"/>
      <c r="AK14" s="18"/>
      <c r="AL14" s="47"/>
      <c r="AM14" s="47"/>
      <c r="AN14" s="47"/>
      <c r="AO14" s="47"/>
      <c r="AP14" s="47"/>
      <c r="AQ14" s="47"/>
      <c r="AT14" s="8"/>
    </row>
    <row r="15" customFormat="false" ht="26.25" hidden="false" customHeight="false" outlineLevel="0" collapsed="false">
      <c r="A15" s="66" t="s">
        <v>22</v>
      </c>
      <c r="B15" s="67"/>
      <c r="C15" s="68"/>
      <c r="D15" s="69" t="str">
        <f aca="false">CONCATENATE([1]Summary!J15," ",[1]Summary!K15)</f>
        <v>90 Mil MWH</v>
      </c>
      <c r="E15" s="70"/>
      <c r="F15" s="68"/>
      <c r="G15" s="69" t="str">
        <f aca="false">CONCATENATE([1]Summary!N15," ",[1]Summary!O15)</f>
        <v>25 Mil MWH</v>
      </c>
      <c r="H15" s="71"/>
      <c r="I15" s="72"/>
      <c r="J15" s="71"/>
      <c r="K15" s="73" t="n">
        <f aca="false">[1]Summary!R15</f>
        <v>50000</v>
      </c>
      <c r="L15" s="74"/>
      <c r="M15" s="75"/>
      <c r="N15" s="75"/>
      <c r="O15" s="75"/>
      <c r="P15" s="75"/>
      <c r="Q15" s="75"/>
      <c r="R15" s="76"/>
      <c r="V15" s="77"/>
      <c r="W15" s="77"/>
      <c r="X15" s="8"/>
      <c r="Y15" s="44" t="str">
        <f aca="false">A15</f>
        <v>     NA POWER</v>
      </c>
      <c r="Z15" s="45" t="n">
        <v>-4191.55521000001</v>
      </c>
      <c r="AA15" s="45" t="n">
        <v>386721.17519</v>
      </c>
      <c r="AB15" s="45" t="n">
        <v>386721.17519</v>
      </c>
      <c r="AC15" s="77"/>
      <c r="AD15" s="46" t="n">
        <f aca="false">Z15+$M15-O15</f>
        <v>-4191.55521000001</v>
      </c>
      <c r="AE15" s="46" t="n">
        <f aca="false">AA15+$M15-P15</f>
        <v>386721.17519</v>
      </c>
      <c r="AF15" s="46" t="n">
        <f aca="false">AB15+$M15-Q15</f>
        <v>386721.17519</v>
      </c>
      <c r="AG15" s="78"/>
      <c r="AH15" s="78" t="s">
        <v>23</v>
      </c>
      <c r="AI15" s="78"/>
      <c r="AJ15" s="79"/>
      <c r="AK15" s="79"/>
      <c r="AL15" s="47" t="n">
        <f aca="false">SUM(AM15:AQ15)</f>
        <v>14691.9451</v>
      </c>
      <c r="AM15" s="47" t="n">
        <f aca="false">M15</f>
        <v>0</v>
      </c>
      <c r="AN15" s="47" t="n">
        <v>3148.45924</v>
      </c>
      <c r="AO15" s="47" t="n">
        <v>-11002.24137</v>
      </c>
      <c r="AP15" s="47" t="n">
        <v>3357.72692</v>
      </c>
      <c r="AQ15" s="47" t="n">
        <v>19188.00031</v>
      </c>
      <c r="AR15" s="8"/>
      <c r="AS15" s="77"/>
      <c r="AT15" s="8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</row>
    <row r="16" customFormat="false" ht="26.25" hidden="false" customHeight="false" outlineLevel="0" collapsed="false">
      <c r="A16" s="80" t="s">
        <v>24</v>
      </c>
      <c r="B16" s="67"/>
      <c r="C16" s="68"/>
      <c r="D16" s="71"/>
      <c r="E16" s="70"/>
      <c r="F16" s="81"/>
      <c r="G16" s="71"/>
      <c r="H16" s="71"/>
      <c r="I16" s="82"/>
      <c r="J16" s="71"/>
      <c r="K16" s="83"/>
      <c r="L16" s="84"/>
      <c r="M16" s="85"/>
      <c r="N16" s="85"/>
      <c r="O16" s="85"/>
      <c r="P16" s="85"/>
      <c r="Q16" s="85"/>
      <c r="R16" s="86"/>
      <c r="V16" s="79"/>
      <c r="W16" s="79"/>
      <c r="X16" s="79"/>
      <c r="Y16" s="44" t="str">
        <f aca="false">A16</f>
        <v>             POWER EAST</v>
      </c>
      <c r="Z16" s="45" t="n">
        <v>14543.05186</v>
      </c>
      <c r="AA16" s="45" t="n">
        <v>6549.60766</v>
      </c>
      <c r="AB16" s="45" t="n">
        <v>6549.60766</v>
      </c>
      <c r="AC16" s="77"/>
      <c r="AD16" s="46" t="n">
        <f aca="false">Z16+$M16-O16</f>
        <v>14543.05186</v>
      </c>
      <c r="AE16" s="46" t="n">
        <f aca="false">AA16+$M16-P16</f>
        <v>6549.60766</v>
      </c>
      <c r="AF16" s="46" t="n">
        <f aca="false">AB16+$M16-Q16</f>
        <v>6549.60766</v>
      </c>
      <c r="AG16" s="78"/>
      <c r="AH16" s="78"/>
      <c r="AI16" s="78"/>
      <c r="AJ16" s="79"/>
      <c r="AK16" s="79"/>
      <c r="AL16" s="47" t="n">
        <f aca="false">SUM(AM16:AQ16)</f>
        <v>-4566.14441</v>
      </c>
      <c r="AM16" s="47" t="n">
        <f aca="false">M16</f>
        <v>0</v>
      </c>
      <c r="AN16" s="47" t="n">
        <v>-2069.32816</v>
      </c>
      <c r="AO16" s="47" t="n">
        <v>-4489.21041</v>
      </c>
      <c r="AP16" s="47" t="n">
        <v>2799.57241</v>
      </c>
      <c r="AQ16" s="47" t="n">
        <v>-807.17825</v>
      </c>
      <c r="AR16" s="77"/>
      <c r="AS16" s="77"/>
      <c r="AT16" s="8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</row>
    <row r="17" customFormat="false" ht="26.25" hidden="false" customHeight="false" outlineLevel="0" collapsed="false">
      <c r="A17" s="80" t="s">
        <v>25</v>
      </c>
      <c r="B17" s="87"/>
      <c r="C17" s="68"/>
      <c r="D17" s="71"/>
      <c r="E17" s="88"/>
      <c r="F17" s="81"/>
      <c r="G17" s="71"/>
      <c r="H17" s="71"/>
      <c r="I17" s="82"/>
      <c r="J17" s="71"/>
      <c r="K17" s="83"/>
      <c r="L17" s="89"/>
      <c r="M17" s="85"/>
      <c r="N17" s="85"/>
      <c r="O17" s="85"/>
      <c r="P17" s="85"/>
      <c r="Q17" s="85"/>
      <c r="R17" s="90"/>
      <c r="V17" s="79"/>
      <c r="W17" s="79"/>
      <c r="X17" s="79"/>
      <c r="Y17" s="44" t="str">
        <f aca="false">A17</f>
        <v>             POWER WEST</v>
      </c>
      <c r="Z17" s="45" t="n">
        <v>9376.74986</v>
      </c>
      <c r="AA17" s="45" t="n">
        <v>263099.7182</v>
      </c>
      <c r="AB17" s="45" t="n">
        <v>263099.7182</v>
      </c>
      <c r="AC17" s="79"/>
      <c r="AD17" s="46" t="n">
        <f aca="false">Z17+$M17-O17</f>
        <v>9376.74986</v>
      </c>
      <c r="AE17" s="46" t="n">
        <f aca="false">AA17+$M17-P17</f>
        <v>263099.7182</v>
      </c>
      <c r="AF17" s="46" t="n">
        <f aca="false">AB17+$M17-Q17</f>
        <v>263099.7182</v>
      </c>
      <c r="AG17" s="78"/>
      <c r="AH17" s="78" t="s">
        <v>26</v>
      </c>
      <c r="AI17" s="78"/>
      <c r="AJ17" s="79"/>
      <c r="AK17" s="79"/>
      <c r="AL17" s="47" t="n">
        <f aca="false">SUM(AM17:AQ17)</f>
        <v>17465.77716</v>
      </c>
      <c r="AM17" s="47" t="n">
        <f aca="false">M17</f>
        <v>0</v>
      </c>
      <c r="AN17" s="91" t="n">
        <v>5159.14387</v>
      </c>
      <c r="AO17" s="91" t="n">
        <v>-7845.05129</v>
      </c>
      <c r="AP17" s="91" t="n">
        <v>625.5155</v>
      </c>
      <c r="AQ17" s="91" t="n">
        <v>19526.16908</v>
      </c>
      <c r="AR17" s="79"/>
      <c r="AS17" s="79"/>
      <c r="AT17" s="8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</row>
    <row r="18" customFormat="false" ht="26.25" hidden="false" customHeight="false" outlineLevel="0" collapsed="false">
      <c r="A18" s="80" t="s">
        <v>27</v>
      </c>
      <c r="B18" s="87"/>
      <c r="C18" s="68"/>
      <c r="D18" s="71"/>
      <c r="E18" s="88"/>
      <c r="F18" s="81"/>
      <c r="G18" s="71"/>
      <c r="H18" s="71"/>
      <c r="I18" s="82"/>
      <c r="J18" s="71"/>
      <c r="K18" s="83"/>
      <c r="L18" s="89"/>
      <c r="M18" s="85"/>
      <c r="N18" s="85"/>
      <c r="O18" s="85"/>
      <c r="P18" s="85"/>
      <c r="Q18" s="85"/>
      <c r="R18" s="90"/>
      <c r="V18" s="79"/>
      <c r="W18" s="79"/>
      <c r="X18" s="79"/>
      <c r="Y18" s="44" t="str">
        <f aca="false">A18</f>
        <v>             POWER CANADA</v>
      </c>
      <c r="Z18" s="45" t="n">
        <v>-1451.28946</v>
      </c>
      <c r="AA18" s="45" t="n">
        <v>102484.34499</v>
      </c>
      <c r="AB18" s="45" t="n">
        <v>102484.34499</v>
      </c>
      <c r="AC18" s="79"/>
      <c r="AD18" s="46" t="n">
        <f aca="false">Z18+$M18-O18</f>
        <v>-1451.28946</v>
      </c>
      <c r="AE18" s="46" t="n">
        <f aca="false">AA18+$M18-P18</f>
        <v>102484.34499</v>
      </c>
      <c r="AF18" s="46" t="n">
        <f aca="false">AB18+$M18-Q18</f>
        <v>102484.34499</v>
      </c>
      <c r="AG18" s="78"/>
      <c r="AH18" s="78"/>
      <c r="AI18" s="78"/>
      <c r="AJ18" s="79"/>
      <c r="AK18" s="79"/>
      <c r="AL18" s="47" t="n">
        <f aca="false">SUM(AM18:AQ18)</f>
        <v>1421.06735</v>
      </c>
      <c r="AM18" s="47" t="n">
        <f aca="false">M18</f>
        <v>0</v>
      </c>
      <c r="AN18" s="91" t="n">
        <v>-33.97047</v>
      </c>
      <c r="AO18" s="91" t="n">
        <v>1012.73033</v>
      </c>
      <c r="AP18" s="91" t="n">
        <v>38.79001</v>
      </c>
      <c r="AQ18" s="91" t="n">
        <v>403.51748</v>
      </c>
      <c r="AR18" s="79"/>
      <c r="AS18" s="79"/>
      <c r="AT18" s="8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</row>
    <row r="19" customFormat="false" ht="26.25" hidden="false" customHeight="false" outlineLevel="0" collapsed="false">
      <c r="A19" s="80" t="s">
        <v>28</v>
      </c>
      <c r="B19" s="87"/>
      <c r="C19" s="81"/>
      <c r="D19" s="71"/>
      <c r="E19" s="88"/>
      <c r="F19" s="81"/>
      <c r="G19" s="71"/>
      <c r="H19" s="71"/>
      <c r="I19" s="92"/>
      <c r="J19" s="71"/>
      <c r="K19" s="83"/>
      <c r="L19" s="89"/>
      <c r="M19" s="85"/>
      <c r="N19" s="85"/>
      <c r="O19" s="85"/>
      <c r="P19" s="85"/>
      <c r="Q19" s="85"/>
      <c r="R19" s="90"/>
      <c r="V19" s="79"/>
      <c r="W19" s="79"/>
      <c r="X19" s="79"/>
      <c r="Y19" s="44"/>
      <c r="Z19" s="45" t="n">
        <v>8660.775</v>
      </c>
      <c r="AA19" s="45" t="n">
        <v>7356.925</v>
      </c>
      <c r="AB19" s="45" t="n">
        <v>7356.925</v>
      </c>
      <c r="AC19" s="79"/>
      <c r="AD19" s="46" t="n">
        <f aca="false">Z19+$M19-O19</f>
        <v>8660.775</v>
      </c>
      <c r="AE19" s="46" t="n">
        <f aca="false">AA19+$M19-P19</f>
        <v>7356.925</v>
      </c>
      <c r="AF19" s="46" t="n">
        <f aca="false">AB19+$M19-Q19</f>
        <v>7356.925</v>
      </c>
      <c r="AG19" s="78"/>
      <c r="AH19" s="78"/>
      <c r="AI19" s="78"/>
      <c r="AJ19" s="79"/>
      <c r="AK19" s="79"/>
      <c r="AL19" s="47"/>
      <c r="AM19" s="47"/>
      <c r="AN19" s="91"/>
      <c r="AO19" s="91"/>
      <c r="AP19" s="91"/>
      <c r="AQ19" s="91"/>
      <c r="AR19" s="79"/>
      <c r="AS19" s="79"/>
      <c r="AT19" s="8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</row>
    <row r="20" customFormat="false" ht="26.25" hidden="false" customHeight="false" outlineLevel="0" collapsed="false">
      <c r="A20" s="80" t="s">
        <v>29</v>
      </c>
      <c r="B20" s="87"/>
      <c r="C20" s="81"/>
      <c r="D20" s="71"/>
      <c r="E20" s="88"/>
      <c r="F20" s="81"/>
      <c r="G20" s="71"/>
      <c r="H20" s="71"/>
      <c r="I20" s="92"/>
      <c r="J20" s="71"/>
      <c r="K20" s="83"/>
      <c r="L20" s="89"/>
      <c r="M20" s="85"/>
      <c r="N20" s="85"/>
      <c r="O20" s="85"/>
      <c r="P20" s="85"/>
      <c r="Q20" s="85"/>
      <c r="R20" s="90"/>
      <c r="V20" s="79"/>
      <c r="W20" s="79"/>
      <c r="X20" s="79"/>
      <c r="Y20" s="44"/>
      <c r="Z20" s="45" t="n">
        <v>5590.56</v>
      </c>
      <c r="AA20" s="45" t="n">
        <v>7180.3</v>
      </c>
      <c r="AB20" s="45" t="n">
        <v>7180.3</v>
      </c>
      <c r="AC20" s="79"/>
      <c r="AD20" s="46" t="n">
        <f aca="false">Z20+$M20-O20</f>
        <v>5590.56</v>
      </c>
      <c r="AE20" s="46" t="n">
        <f aca="false">AA20+$M20-P20</f>
        <v>7180.3</v>
      </c>
      <c r="AF20" s="46" t="n">
        <f aca="false">AB20+$M20-Q20</f>
        <v>7180.3</v>
      </c>
      <c r="AG20" s="78"/>
      <c r="AH20" s="78"/>
      <c r="AI20" s="78"/>
      <c r="AJ20" s="79"/>
      <c r="AK20" s="79"/>
      <c r="AL20" s="47" t="n">
        <f aca="false">SUM(AM20:AQ20)</f>
        <v>313.6</v>
      </c>
      <c r="AM20" s="47" t="n">
        <f aca="false">M20</f>
        <v>0</v>
      </c>
      <c r="AN20" s="91" t="n">
        <v>0</v>
      </c>
      <c r="AO20" s="91" t="n">
        <v>313.6</v>
      </c>
      <c r="AP20" s="91"/>
      <c r="AQ20" s="91"/>
      <c r="AR20" s="79"/>
      <c r="AS20" s="79"/>
      <c r="AT20" s="8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</row>
    <row r="21" customFormat="false" ht="26.25" hidden="false" customHeight="false" outlineLevel="0" collapsed="false">
      <c r="A21" s="80" t="s">
        <v>30</v>
      </c>
      <c r="B21" s="87"/>
      <c r="C21" s="81"/>
      <c r="D21" s="71"/>
      <c r="E21" s="88"/>
      <c r="F21" s="81"/>
      <c r="G21" s="71"/>
      <c r="H21" s="71"/>
      <c r="I21" s="71"/>
      <c r="J21" s="71"/>
      <c r="K21" s="83"/>
      <c r="L21" s="89"/>
      <c r="M21" s="85"/>
      <c r="N21" s="85"/>
      <c r="O21" s="85"/>
      <c r="P21" s="85"/>
      <c r="Q21" s="85"/>
      <c r="R21" s="90"/>
      <c r="V21" s="79"/>
      <c r="W21" s="79"/>
      <c r="X21" s="79"/>
      <c r="Y21" s="44" t="str">
        <f aca="false">A21</f>
        <v>             ENA-CAL</v>
      </c>
      <c r="Z21" s="45" t="n">
        <v>-40911.40247</v>
      </c>
      <c r="AA21" s="45" t="n">
        <v>50.2793399999991</v>
      </c>
      <c r="AB21" s="45" t="n">
        <v>50.2793399999991</v>
      </c>
      <c r="AC21" s="79"/>
      <c r="AD21" s="46" t="n">
        <f aca="false">Z21+$M21-O21</f>
        <v>-40911.40247</v>
      </c>
      <c r="AE21" s="46" t="n">
        <f aca="false">AA21+$M21-P21</f>
        <v>50.2793399999991</v>
      </c>
      <c r="AF21" s="46" t="n">
        <f aca="false">AB21+$M21-Q21</f>
        <v>50.2793399999991</v>
      </c>
      <c r="AG21" s="78"/>
      <c r="AH21" s="78"/>
      <c r="AI21" s="78"/>
      <c r="AJ21" s="79"/>
      <c r="AK21" s="79"/>
      <c r="AL21" s="47" t="n">
        <f aca="false">SUM(AM21:AQ21)</f>
        <v>0</v>
      </c>
      <c r="AM21" s="47" t="n">
        <f aca="false">M21</f>
        <v>0</v>
      </c>
      <c r="AN21" s="91" t="n">
        <v>0</v>
      </c>
      <c r="AO21" s="91" t="n">
        <v>0</v>
      </c>
      <c r="AP21" s="91" t="n">
        <v>0</v>
      </c>
      <c r="AQ21" s="91" t="n">
        <v>0</v>
      </c>
      <c r="AR21" s="79"/>
      <c r="AS21" s="79"/>
      <c r="AT21" s="8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</row>
    <row r="22" customFormat="false" ht="14.25" hidden="false" customHeight="true" outlineLevel="0" collapsed="false">
      <c r="A22" s="59"/>
      <c r="C22" s="22"/>
      <c r="D22" s="60"/>
      <c r="E22" s="61"/>
      <c r="F22" s="22"/>
      <c r="G22" s="60"/>
      <c r="H22" s="60"/>
      <c r="I22" s="60"/>
      <c r="J22" s="60"/>
      <c r="K22" s="22"/>
      <c r="L22" s="54"/>
      <c r="M22" s="62"/>
      <c r="N22" s="63"/>
      <c r="O22" s="63"/>
      <c r="P22" s="64"/>
      <c r="Q22" s="64"/>
      <c r="R22" s="65"/>
      <c r="V22" s="18"/>
      <c r="W22" s="18"/>
      <c r="X22" s="18"/>
      <c r="Y22" s="2"/>
      <c r="Z22" s="2"/>
      <c r="AA22" s="2"/>
      <c r="AB22" s="2"/>
      <c r="AD22" s="47"/>
      <c r="AE22" s="47"/>
      <c r="AF22" s="47"/>
      <c r="AG22" s="28"/>
      <c r="AH22" s="28"/>
      <c r="AI22" s="28"/>
      <c r="AJ22" s="18"/>
      <c r="AK22" s="18"/>
      <c r="AL22" s="47"/>
      <c r="AM22" s="47"/>
      <c r="AN22" s="47"/>
      <c r="AO22" s="47"/>
      <c r="AP22" s="47"/>
      <c r="AQ22" s="47"/>
      <c r="AT22" s="8"/>
    </row>
    <row r="23" customFormat="false" ht="26.25" hidden="false" customHeight="false" outlineLevel="0" collapsed="false">
      <c r="A23" s="66" t="s">
        <v>31</v>
      </c>
      <c r="B23" s="67"/>
      <c r="C23" s="93"/>
      <c r="D23" s="69" t="str">
        <f aca="false">CONCATENATE([1]Summary!J25," ",[1]Summary!K25)</f>
        <v>500 Bcf</v>
      </c>
      <c r="E23" s="70"/>
      <c r="F23" s="93"/>
      <c r="G23" s="69" t="str">
        <f aca="false">CONCATENATE([1]Summary!N25," ",[1]Summary!O25)</f>
        <v>200 Bcf</v>
      </c>
      <c r="H23" s="71"/>
      <c r="I23" s="82"/>
      <c r="J23" s="71"/>
      <c r="K23" s="94" t="n">
        <f aca="false">[1]Summary!R25</f>
        <v>75000</v>
      </c>
      <c r="L23" s="74"/>
      <c r="M23" s="75"/>
      <c r="N23" s="75"/>
      <c r="O23" s="75"/>
      <c r="P23" s="75"/>
      <c r="Q23" s="75"/>
      <c r="R23" s="76"/>
      <c r="V23" s="77"/>
      <c r="W23" s="77"/>
      <c r="X23" s="8"/>
      <c r="Y23" s="44" t="str">
        <f aca="false">A23</f>
        <v>     NA NATURAL GAS</v>
      </c>
      <c r="Z23" s="45" t="n">
        <v>47274.06907</v>
      </c>
      <c r="AA23" s="45" t="n">
        <v>205218.17008</v>
      </c>
      <c r="AB23" s="45" t="n">
        <v>205218.17008</v>
      </c>
      <c r="AC23" s="77"/>
      <c r="AD23" s="46" t="n">
        <f aca="false">Z23+$M23-O23</f>
        <v>47274.06907</v>
      </c>
      <c r="AE23" s="46" t="n">
        <f aca="false">AA23+$M23-P23</f>
        <v>205218.17008</v>
      </c>
      <c r="AF23" s="46" t="n">
        <f aca="false">AB23+$M23-Q23</f>
        <v>205218.17008</v>
      </c>
      <c r="AG23" s="78"/>
      <c r="AH23" s="78" t="s">
        <v>32</v>
      </c>
      <c r="AI23" s="78"/>
      <c r="AJ23" s="79"/>
      <c r="AK23" s="79"/>
      <c r="AL23" s="47" t="n">
        <f aca="false">SUM(AM23:AQ23)</f>
        <v>70414.38863</v>
      </c>
      <c r="AM23" s="47" t="n">
        <f aca="false">M23</f>
        <v>0</v>
      </c>
      <c r="AN23" s="47" t="n">
        <v>12774.71074</v>
      </c>
      <c r="AO23" s="47" t="n">
        <v>7922.95573</v>
      </c>
      <c r="AP23" s="47" t="n">
        <v>-18875.94487</v>
      </c>
      <c r="AQ23" s="47" t="n">
        <v>68592.66703</v>
      </c>
      <c r="AR23" s="8"/>
      <c r="AS23" s="77"/>
      <c r="AT23" s="8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  <c r="IW23" s="77"/>
    </row>
    <row r="24" customFormat="false" ht="26.25" hidden="false" customHeight="false" outlineLevel="0" collapsed="false">
      <c r="A24" s="95" t="s">
        <v>33</v>
      </c>
      <c r="B24" s="67"/>
      <c r="C24" s="96"/>
      <c r="D24" s="71"/>
      <c r="E24" s="70"/>
      <c r="F24" s="96"/>
      <c r="G24" s="71"/>
      <c r="H24" s="71"/>
      <c r="I24" s="71"/>
      <c r="J24" s="71"/>
      <c r="K24" s="71"/>
      <c r="L24" s="74"/>
      <c r="M24" s="85"/>
      <c r="N24" s="85"/>
      <c r="O24" s="85"/>
      <c r="P24" s="85"/>
      <c r="Q24" s="85"/>
      <c r="R24" s="76"/>
      <c r="V24" s="77"/>
      <c r="W24" s="77"/>
      <c r="X24" s="8"/>
      <c r="Y24" s="44" t="str">
        <f aca="false">A24</f>
        <v>             US NATURAL GAS</v>
      </c>
      <c r="Z24" s="45" t="n">
        <v>45213.40779</v>
      </c>
      <c r="AA24" s="45" t="n">
        <v>179124.37141</v>
      </c>
      <c r="AB24" s="45" t="n">
        <v>179124.37141</v>
      </c>
      <c r="AC24" s="77"/>
      <c r="AD24" s="46" t="n">
        <f aca="false">Z24+$M24-O24</f>
        <v>45213.40779</v>
      </c>
      <c r="AE24" s="46" t="n">
        <f aca="false">AA24+$M24-P24</f>
        <v>179124.37141</v>
      </c>
      <c r="AF24" s="46" t="n">
        <f aca="false">AB24+$M24-Q24</f>
        <v>179124.37141</v>
      </c>
      <c r="AG24" s="78"/>
      <c r="AH24" s="78"/>
      <c r="AI24" s="78"/>
      <c r="AJ24" s="79"/>
      <c r="AK24" s="79"/>
      <c r="AL24" s="47" t="n">
        <f aca="false">SUM(AM24:AQ24)</f>
        <v>73910.69487</v>
      </c>
      <c r="AM24" s="47" t="n">
        <f aca="false">M24</f>
        <v>0</v>
      </c>
      <c r="AN24" s="47" t="n">
        <v>13063.52799</v>
      </c>
      <c r="AO24" s="47" t="n">
        <v>8180.07683</v>
      </c>
      <c r="AP24" s="47" t="n">
        <v>-18907.69462</v>
      </c>
      <c r="AQ24" s="47" t="n">
        <v>71574.78467</v>
      </c>
      <c r="AR24" s="8"/>
      <c r="AS24" s="77"/>
      <c r="AT24" s="8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</row>
    <row r="25" customFormat="false" ht="26.25" hidden="false" customHeight="false" outlineLevel="0" collapsed="false">
      <c r="A25" s="95" t="s">
        <v>34</v>
      </c>
      <c r="B25" s="67"/>
      <c r="C25" s="96"/>
      <c r="D25" s="71"/>
      <c r="E25" s="70"/>
      <c r="F25" s="96"/>
      <c r="G25" s="71"/>
      <c r="H25" s="71"/>
      <c r="I25" s="71"/>
      <c r="J25" s="71"/>
      <c r="K25" s="71"/>
      <c r="L25" s="74"/>
      <c r="M25" s="85"/>
      <c r="N25" s="85"/>
      <c r="O25" s="85"/>
      <c r="P25" s="85"/>
      <c r="Q25" s="85"/>
      <c r="R25" s="76"/>
      <c r="V25" s="77"/>
      <c r="W25" s="77"/>
      <c r="X25" s="8"/>
      <c r="Y25" s="44" t="str">
        <f aca="false">A25</f>
        <v>             CANADA NATURAL GAS</v>
      </c>
      <c r="Z25" s="45" t="n">
        <v>618.09328</v>
      </c>
      <c r="AA25" s="45" t="n">
        <v>16871.02776</v>
      </c>
      <c r="AB25" s="45" t="n">
        <v>16871.02776</v>
      </c>
      <c r="AC25" s="77"/>
      <c r="AD25" s="46" t="n">
        <f aca="false">Z25+$M25-O25</f>
        <v>618.09328</v>
      </c>
      <c r="AE25" s="46" t="n">
        <f aca="false">AA25+$M25-P25</f>
        <v>16871.02776</v>
      </c>
      <c r="AF25" s="46" t="n">
        <f aca="false">AB25+$M25-Q25</f>
        <v>16871.02776</v>
      </c>
      <c r="AG25" s="78"/>
      <c r="AH25" s="78"/>
      <c r="AI25" s="78"/>
      <c r="AJ25" s="79"/>
      <c r="AK25" s="79"/>
      <c r="AL25" s="47" t="n">
        <f aca="false">SUM(AM25:AQ25)</f>
        <v>-3885.84024</v>
      </c>
      <c r="AM25" s="47" t="n">
        <f aca="false">M25</f>
        <v>0</v>
      </c>
      <c r="AN25" s="47" t="n">
        <v>-678.35125</v>
      </c>
      <c r="AO25" s="47" t="n">
        <v>-257.1211</v>
      </c>
      <c r="AP25" s="47" t="n">
        <v>31.74975</v>
      </c>
      <c r="AQ25" s="47" t="n">
        <v>-2982.11764</v>
      </c>
      <c r="AR25" s="8"/>
      <c r="AS25" s="77"/>
      <c r="AT25" s="8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77"/>
      <c r="IW25" s="77"/>
    </row>
    <row r="26" customFormat="false" ht="26.25" hidden="false" customHeight="false" outlineLevel="0" collapsed="false">
      <c r="A26" s="95" t="s">
        <v>35</v>
      </c>
      <c r="B26" s="67"/>
      <c r="C26" s="96"/>
      <c r="D26" s="71"/>
      <c r="E26" s="70"/>
      <c r="F26" s="96"/>
      <c r="G26" s="71"/>
      <c r="H26" s="71"/>
      <c r="I26" s="71"/>
      <c r="J26" s="71"/>
      <c r="K26" s="71"/>
      <c r="L26" s="74"/>
      <c r="M26" s="85"/>
      <c r="N26" s="85"/>
      <c r="O26" s="85"/>
      <c r="P26" s="85"/>
      <c r="Q26" s="85"/>
      <c r="R26" s="76"/>
      <c r="V26" s="77"/>
      <c r="W26" s="77"/>
      <c r="X26" s="8"/>
      <c r="Y26" s="44"/>
      <c r="Z26" s="45" t="n">
        <v>1442.568</v>
      </c>
      <c r="AA26" s="45" t="n">
        <v>9222.77091</v>
      </c>
      <c r="AB26" s="45" t="n">
        <v>9222.77091</v>
      </c>
      <c r="AC26" s="77"/>
      <c r="AD26" s="46" t="n">
        <f aca="false">Z26+$M26-O26</f>
        <v>1442.568</v>
      </c>
      <c r="AE26" s="46" t="n">
        <f aca="false">AA26+$M26-P26</f>
        <v>9222.77091</v>
      </c>
      <c r="AF26" s="46" t="n">
        <f aca="false">AB26+$M26-Q26</f>
        <v>9222.77091</v>
      </c>
      <c r="AG26" s="78"/>
      <c r="AH26" s="78"/>
      <c r="AI26" s="78"/>
      <c r="AJ26" s="79"/>
      <c r="AK26" s="79"/>
      <c r="AL26" s="47" t="n">
        <f aca="false">SUM(AM26:AQ26)</f>
        <v>389.534</v>
      </c>
      <c r="AM26" s="47" t="n">
        <f aca="false">M26</f>
        <v>0</v>
      </c>
      <c r="AN26" s="47" t="n">
        <v>389.534</v>
      </c>
      <c r="AO26" s="47" t="n">
        <v>0</v>
      </c>
      <c r="AP26" s="47"/>
      <c r="AQ26" s="47"/>
      <c r="AR26" s="8"/>
      <c r="AS26" s="77"/>
      <c r="AT26" s="8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  <c r="IV26" s="77"/>
      <c r="IW26" s="77"/>
    </row>
    <row r="27" customFormat="false" ht="14.25" hidden="false" customHeight="true" outlineLevel="0" collapsed="false">
      <c r="A27" s="59"/>
      <c r="C27" s="22"/>
      <c r="D27" s="60"/>
      <c r="E27" s="61"/>
      <c r="F27" s="22"/>
      <c r="G27" s="60"/>
      <c r="H27" s="60"/>
      <c r="I27" s="60"/>
      <c r="J27" s="60"/>
      <c r="K27" s="22"/>
      <c r="L27" s="54"/>
      <c r="M27" s="62"/>
      <c r="N27" s="63"/>
      <c r="O27" s="63"/>
      <c r="P27" s="64"/>
      <c r="Q27" s="64"/>
      <c r="R27" s="65"/>
      <c r="V27" s="18"/>
      <c r="W27" s="18"/>
      <c r="X27" s="18"/>
      <c r="Y27" s="2"/>
      <c r="Z27" s="2"/>
      <c r="AA27" s="2"/>
      <c r="AB27" s="2"/>
      <c r="AD27" s="47"/>
      <c r="AE27" s="47"/>
      <c r="AF27" s="47"/>
      <c r="AG27" s="28"/>
      <c r="AH27" s="28"/>
      <c r="AI27" s="28"/>
      <c r="AJ27" s="18"/>
      <c r="AK27" s="18"/>
      <c r="AL27" s="47"/>
      <c r="AM27" s="47"/>
      <c r="AN27" s="47"/>
      <c r="AO27" s="47"/>
      <c r="AP27" s="47"/>
      <c r="AQ27" s="47"/>
      <c r="AT27" s="8"/>
    </row>
    <row r="28" customFormat="false" ht="27" hidden="false" customHeight="true" outlineLevel="0" collapsed="false">
      <c r="A28" s="95" t="s">
        <v>36</v>
      </c>
      <c r="B28" s="60"/>
      <c r="C28" s="68"/>
      <c r="D28" s="97" t="str">
        <f aca="false">CONCATENATE(TEXT([1]Summary!J31,"00")," ",[1]Summary!K31)</f>
        <v>35 Bcf</v>
      </c>
      <c r="E28" s="49"/>
      <c r="F28" s="68"/>
      <c r="G28" s="97" t="str">
        <f aca="false">(CONCATENATE([1]Summary!N31," ",[1]Summary!O31))</f>
        <v>20 Bcf</v>
      </c>
      <c r="H28" s="60"/>
      <c r="I28" s="82"/>
      <c r="J28" s="60"/>
      <c r="K28" s="97" t="n">
        <f aca="false">[1]Summary!R31</f>
        <v>2000</v>
      </c>
      <c r="L28" s="98"/>
      <c r="M28" s="85"/>
      <c r="N28" s="85"/>
      <c r="O28" s="85"/>
      <c r="P28" s="85"/>
      <c r="Q28" s="85"/>
      <c r="R28" s="99"/>
      <c r="V28" s="100"/>
      <c r="W28" s="99"/>
      <c r="X28" s="79"/>
      <c r="Y28" s="44" t="str">
        <f aca="false">A28</f>
        <v>     SA GAS TRADING</v>
      </c>
      <c r="Z28" s="45" t="n">
        <v>-311.10532</v>
      </c>
      <c r="AA28" s="45" t="n">
        <v>-1639.38407</v>
      </c>
      <c r="AB28" s="45" t="n">
        <v>-1639.38407</v>
      </c>
      <c r="AC28" s="99"/>
      <c r="AD28" s="46" t="n">
        <f aca="false">Z28+$M28-O28</f>
        <v>-311.10532</v>
      </c>
      <c r="AE28" s="46" t="n">
        <f aca="false">AA28+$M28-P28</f>
        <v>-1639.38407</v>
      </c>
      <c r="AF28" s="46" t="n">
        <f aca="false">AB28+$M28-Q28</f>
        <v>-1639.38407</v>
      </c>
      <c r="AG28" s="101"/>
      <c r="AH28" s="101" t="s">
        <v>37</v>
      </c>
      <c r="AI28" s="101"/>
      <c r="AJ28" s="101"/>
      <c r="AK28" s="101"/>
      <c r="AL28" s="47" t="n">
        <f aca="false">SUM(AM28:AQ28)</f>
        <v>107.23429</v>
      </c>
      <c r="AM28" s="47" t="n">
        <f aca="false">M28</f>
        <v>0</v>
      </c>
      <c r="AN28" s="102" t="n">
        <v>78.04134</v>
      </c>
      <c r="AO28" s="102" t="n">
        <v>75.07135</v>
      </c>
      <c r="AP28" s="102" t="n">
        <v>7.12828999999999</v>
      </c>
      <c r="AQ28" s="102" t="n">
        <v>-53.00669</v>
      </c>
      <c r="AR28" s="99"/>
      <c r="AS28" s="99"/>
      <c r="AT28" s="8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  <c r="IW28" s="99"/>
    </row>
    <row r="29" customFormat="false" ht="27" hidden="false" customHeight="true" outlineLevel="0" collapsed="false">
      <c r="A29" s="103" t="s">
        <v>38</v>
      </c>
      <c r="B29" s="60"/>
      <c r="C29" s="68"/>
      <c r="D29" s="97" t="str">
        <f aca="false">CONCATENATE(TEXT([1]Summary!J32,"0.0")," ",[1]Summary!K32)</f>
        <v>3.5 Mil MWH</v>
      </c>
      <c r="E29" s="49"/>
      <c r="F29" s="68"/>
      <c r="G29" s="97" t="str">
        <f aca="false">(CONCATENATE([1]Summary!N32," ",[1]Summary!O32))</f>
        <v>3.5 Mil MWH</v>
      </c>
      <c r="H29" s="60"/>
      <c r="I29" s="82"/>
      <c r="J29" s="60"/>
      <c r="K29" s="97" t="n">
        <f aca="false">[1]Summary!R32</f>
        <v>5000</v>
      </c>
      <c r="L29" s="104"/>
      <c r="M29" s="85"/>
      <c r="N29" s="85"/>
      <c r="O29" s="85"/>
      <c r="P29" s="85"/>
      <c r="Q29" s="85"/>
      <c r="R29" s="99"/>
      <c r="V29" s="100"/>
      <c r="W29" s="99"/>
      <c r="X29" s="79"/>
      <c r="Y29" s="44" t="str">
        <f aca="false">A29</f>
        <v>     SA POWER TRADING</v>
      </c>
      <c r="Z29" s="45" t="n">
        <v>1530.46887</v>
      </c>
      <c r="AA29" s="45" t="n">
        <v>1579.91692</v>
      </c>
      <c r="AB29" s="45" t="n">
        <v>1579.91692</v>
      </c>
      <c r="AC29" s="99"/>
      <c r="AD29" s="46" t="n">
        <f aca="false">Z29+$M29-O29</f>
        <v>1530.46887</v>
      </c>
      <c r="AE29" s="46" t="n">
        <f aca="false">AA29+$M29-P29</f>
        <v>1579.91692</v>
      </c>
      <c r="AF29" s="46" t="n">
        <f aca="false">AB29+$M29-Q29</f>
        <v>1579.91692</v>
      </c>
      <c r="AG29" s="101"/>
      <c r="AH29" s="101" t="s">
        <v>39</v>
      </c>
      <c r="AI29" s="101"/>
      <c r="AJ29" s="101"/>
      <c r="AK29" s="101"/>
      <c r="AL29" s="47" t="n">
        <f aca="false">SUM(AM29:AQ29)</f>
        <v>1577.22261</v>
      </c>
      <c r="AM29" s="47" t="n">
        <f aca="false">M29</f>
        <v>0</v>
      </c>
      <c r="AN29" s="102" t="n">
        <v>1.7893</v>
      </c>
      <c r="AO29" s="102" t="n">
        <v>3.69778</v>
      </c>
      <c r="AP29" s="102" t="n">
        <v>1571.09303</v>
      </c>
      <c r="AQ29" s="102" t="n">
        <v>0.6425</v>
      </c>
      <c r="AR29" s="99"/>
      <c r="AS29" s="99"/>
      <c r="AT29" s="8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</row>
    <row r="30" customFormat="false" ht="12" hidden="false" customHeight="true" outlineLevel="0" collapsed="false">
      <c r="A30" s="105"/>
      <c r="B30" s="60"/>
      <c r="C30" s="81"/>
      <c r="D30" s="106"/>
      <c r="E30" s="49"/>
      <c r="F30" s="81"/>
      <c r="G30" s="106"/>
      <c r="H30" s="60"/>
      <c r="I30" s="92"/>
      <c r="J30" s="60"/>
      <c r="K30" s="106"/>
      <c r="L30" s="104"/>
      <c r="M30" s="107"/>
      <c r="N30" s="107"/>
      <c r="O30" s="107"/>
      <c r="P30" s="107"/>
      <c r="Q30" s="107"/>
      <c r="R30" s="99"/>
      <c r="V30" s="100"/>
      <c r="W30" s="99"/>
      <c r="X30" s="79"/>
      <c r="Y30" s="44"/>
      <c r="Z30" s="45"/>
      <c r="AA30" s="45"/>
      <c r="AB30" s="45"/>
      <c r="AC30" s="99"/>
      <c r="AD30" s="46"/>
      <c r="AE30" s="46"/>
      <c r="AF30" s="46"/>
      <c r="AG30" s="101"/>
      <c r="AH30" s="101"/>
      <c r="AI30" s="101"/>
      <c r="AJ30" s="101"/>
      <c r="AK30" s="101"/>
      <c r="AL30" s="47"/>
      <c r="AM30" s="47"/>
      <c r="AN30" s="102"/>
      <c r="AO30" s="102"/>
      <c r="AP30" s="102"/>
      <c r="AQ30" s="102"/>
      <c r="AR30" s="99"/>
      <c r="AS30" s="99"/>
      <c r="AT30" s="8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</row>
    <row r="31" customFormat="false" ht="27" hidden="false" customHeight="true" outlineLevel="0" collapsed="false">
      <c r="A31" s="103" t="s">
        <v>40</v>
      </c>
      <c r="B31" s="60"/>
      <c r="C31" s="11"/>
      <c r="D31" s="11"/>
      <c r="E31" s="11"/>
      <c r="F31" s="11"/>
      <c r="G31" s="11"/>
      <c r="H31" s="11"/>
      <c r="I31" s="108"/>
      <c r="J31" s="11"/>
      <c r="K31" s="11"/>
      <c r="L31" s="98"/>
      <c r="M31" s="85"/>
      <c r="N31" s="85"/>
      <c r="O31" s="85"/>
      <c r="P31" s="85"/>
      <c r="Q31" s="85"/>
      <c r="R31" s="99"/>
      <c r="V31" s="100"/>
      <c r="W31" s="99"/>
      <c r="X31" s="79"/>
      <c r="Y31" s="44" t="str">
        <f aca="false">A31</f>
        <v>     MERCHANT ASSETS</v>
      </c>
      <c r="Z31" s="45" t="n">
        <v>0</v>
      </c>
      <c r="AA31" s="45" t="n">
        <v>0</v>
      </c>
      <c r="AB31" s="45" t="n">
        <v>0</v>
      </c>
      <c r="AC31" s="99"/>
      <c r="AD31" s="46" t="n">
        <f aca="false">Z31+$M31-O31</f>
        <v>0</v>
      </c>
      <c r="AE31" s="46" t="n">
        <f aca="false">AA31+$M31-P31</f>
        <v>0</v>
      </c>
      <c r="AF31" s="46" t="n">
        <f aca="false">AB31+$M31-Q31</f>
        <v>0</v>
      </c>
      <c r="AG31" s="101"/>
      <c r="AH31" s="101"/>
      <c r="AI31" s="101"/>
      <c r="AJ31" s="101"/>
      <c r="AK31" s="101"/>
      <c r="AL31" s="47" t="n">
        <f aca="false">SUM(AM31:AQ31)</f>
        <v>0</v>
      </c>
      <c r="AM31" s="47" t="n">
        <f aca="false">M31</f>
        <v>0</v>
      </c>
      <c r="AN31" s="102" t="n">
        <v>0</v>
      </c>
      <c r="AO31" s="102" t="n">
        <v>0</v>
      </c>
      <c r="AP31" s="102" t="n">
        <v>0</v>
      </c>
      <c r="AQ31" s="102" t="n">
        <v>0</v>
      </c>
      <c r="AR31" s="99"/>
      <c r="AS31" s="99"/>
      <c r="AT31" s="8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</row>
    <row r="32" customFormat="false" ht="27" hidden="false" customHeight="true" outlineLevel="0" collapsed="false">
      <c r="A32" s="103" t="s">
        <v>41</v>
      </c>
      <c r="B32" s="60"/>
      <c r="C32" s="11"/>
      <c r="D32" s="11"/>
      <c r="E32" s="11"/>
      <c r="F32" s="11"/>
      <c r="G32" s="11"/>
      <c r="H32" s="11"/>
      <c r="I32" s="108"/>
      <c r="J32" s="11"/>
      <c r="K32" s="11"/>
      <c r="L32" s="98"/>
      <c r="M32" s="85"/>
      <c r="N32" s="85"/>
      <c r="O32" s="85"/>
      <c r="P32" s="85"/>
      <c r="Q32" s="85"/>
      <c r="R32" s="99"/>
      <c r="V32" s="100"/>
      <c r="W32" s="99"/>
      <c r="X32" s="79"/>
      <c r="Y32" s="44" t="str">
        <f aca="false">A32</f>
        <v>     OTHER</v>
      </c>
      <c r="Z32" s="45" t="n">
        <v>0</v>
      </c>
      <c r="AA32" s="45" t="n">
        <v>0</v>
      </c>
      <c r="AB32" s="45" t="n">
        <v>0</v>
      </c>
      <c r="AC32" s="99"/>
      <c r="AD32" s="46" t="n">
        <f aca="false">Z32+$M32-O32</f>
        <v>0</v>
      </c>
      <c r="AE32" s="46" t="n">
        <f aca="false">AA32+$M32-P32</f>
        <v>0</v>
      </c>
      <c r="AF32" s="46" t="n">
        <f aca="false">AB32+$M32-Q32</f>
        <v>0</v>
      </c>
      <c r="AG32" s="101"/>
      <c r="AH32" s="101"/>
      <c r="AI32" s="101"/>
      <c r="AJ32" s="101"/>
      <c r="AK32" s="101"/>
      <c r="AL32" s="47" t="n">
        <f aca="false">SUM(AM32:AQ32)</f>
        <v>0</v>
      </c>
      <c r="AM32" s="47" t="n">
        <f aca="false">M32</f>
        <v>0</v>
      </c>
      <c r="AN32" s="102" t="n">
        <v>0</v>
      </c>
      <c r="AO32" s="102" t="n">
        <v>0</v>
      </c>
      <c r="AP32" s="102" t="n">
        <v>0</v>
      </c>
      <c r="AQ32" s="102" t="n">
        <v>0</v>
      </c>
      <c r="AR32" s="99"/>
      <c r="AS32" s="99"/>
      <c r="AT32" s="8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  <c r="IP32" s="99"/>
      <c r="IQ32" s="99"/>
      <c r="IR32" s="99"/>
      <c r="IS32" s="99"/>
      <c r="IT32" s="99"/>
      <c r="IU32" s="99"/>
      <c r="IV32" s="99"/>
      <c r="IW32" s="99"/>
    </row>
    <row r="33" customFormat="false" ht="14.25" hidden="false" customHeight="true" outlineLevel="0" collapsed="false">
      <c r="A33" s="109"/>
      <c r="B33" s="3"/>
      <c r="C33" s="110"/>
      <c r="D33" s="71"/>
      <c r="E33" s="54"/>
      <c r="F33" s="110"/>
      <c r="G33" s="111"/>
      <c r="H33" s="111"/>
      <c r="I33" s="112"/>
      <c r="J33" s="111"/>
      <c r="K33" s="113"/>
      <c r="L33" s="54"/>
      <c r="M33" s="114"/>
      <c r="N33" s="114"/>
      <c r="O33" s="114"/>
      <c r="P33" s="114"/>
      <c r="Q33" s="114"/>
      <c r="R33" s="115"/>
      <c r="V33" s="38"/>
      <c r="W33" s="38"/>
      <c r="X33" s="38"/>
      <c r="Y33" s="38"/>
      <c r="Z33" s="38"/>
      <c r="AA33" s="38"/>
      <c r="AB33" s="38"/>
      <c r="AC33" s="38"/>
      <c r="AD33" s="116"/>
      <c r="AE33" s="116"/>
      <c r="AF33" s="116"/>
      <c r="AG33" s="40"/>
      <c r="AH33" s="40"/>
      <c r="AI33" s="40"/>
      <c r="AJ33" s="39"/>
      <c r="AK33" s="39"/>
      <c r="AL33" s="47"/>
      <c r="AM33" s="47"/>
      <c r="AN33" s="47"/>
      <c r="AO33" s="47"/>
      <c r="AP33" s="47"/>
      <c r="AQ33" s="47"/>
      <c r="AR33" s="38"/>
      <c r="AS33" s="38"/>
      <c r="AT33" s="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30" hidden="false" customHeight="true" outlineLevel="0" collapsed="false">
      <c r="A34" s="117" t="s">
        <v>42</v>
      </c>
      <c r="B34" s="3"/>
      <c r="C34" s="110"/>
      <c r="D34" s="111"/>
      <c r="E34" s="54"/>
      <c r="F34" s="110"/>
      <c r="G34" s="111"/>
      <c r="H34" s="111"/>
      <c r="I34" s="118"/>
      <c r="J34" s="111"/>
      <c r="K34" s="119"/>
      <c r="L34" s="54"/>
      <c r="M34" s="55"/>
      <c r="N34" s="55"/>
      <c r="O34" s="55"/>
      <c r="P34" s="55"/>
      <c r="Q34" s="55"/>
      <c r="R34" s="115"/>
      <c r="V34" s="120"/>
      <c r="W34" s="120"/>
      <c r="X34" s="38"/>
      <c r="Y34" s="44" t="str">
        <f aca="false">A34</f>
        <v>ENRON EUROPE</v>
      </c>
      <c r="Z34" s="45" t="n">
        <v>-20038.81245</v>
      </c>
      <c r="AA34" s="45" t="n">
        <v>-10666.98793</v>
      </c>
      <c r="AB34" s="45" t="n">
        <v>-10666.98793</v>
      </c>
      <c r="AC34" s="38"/>
      <c r="AD34" s="46" t="n">
        <f aca="false">Z34+$M34-O34</f>
        <v>-20038.81245</v>
      </c>
      <c r="AE34" s="46" t="n">
        <f aca="false">AA34+$M34-P34</f>
        <v>-10666.98793</v>
      </c>
      <c r="AF34" s="46" t="n">
        <f aca="false">AB34+$M34-Q34</f>
        <v>-10666.98793</v>
      </c>
      <c r="AG34" s="40"/>
      <c r="AH34" s="40"/>
      <c r="AI34" s="40"/>
      <c r="AJ34" s="39"/>
      <c r="AK34" s="39"/>
      <c r="AL34" s="47" t="n">
        <f aca="false">SUM(AM34:AQ34)</f>
        <v>2838.10759</v>
      </c>
      <c r="AM34" s="47" t="n">
        <f aca="false">M34</f>
        <v>0</v>
      </c>
      <c r="AN34" s="47" t="n">
        <v>-3231.35195</v>
      </c>
      <c r="AO34" s="47" t="n">
        <v>12585.38139</v>
      </c>
      <c r="AP34" s="47" t="n">
        <v>-3209.5936</v>
      </c>
      <c r="AQ34" s="47" t="n">
        <v>-3306.32825</v>
      </c>
      <c r="AR34" s="8"/>
      <c r="AS34" s="38"/>
      <c r="AT34" s="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false" customHeight="true" outlineLevel="0" collapsed="false">
      <c r="A35" s="117"/>
      <c r="B35" s="3"/>
      <c r="C35" s="110"/>
      <c r="D35" s="111"/>
      <c r="E35" s="54"/>
      <c r="F35" s="110"/>
      <c r="G35" s="111"/>
      <c r="H35" s="111"/>
      <c r="I35" s="112"/>
      <c r="J35" s="111"/>
      <c r="K35" s="119"/>
      <c r="L35" s="54"/>
      <c r="M35" s="121"/>
      <c r="N35" s="122"/>
      <c r="O35" s="122"/>
      <c r="P35" s="121"/>
      <c r="Q35" s="121"/>
      <c r="R35" s="115"/>
      <c r="V35" s="38"/>
      <c r="W35" s="38"/>
      <c r="X35" s="38"/>
      <c r="Y35" s="38"/>
      <c r="Z35" s="38"/>
      <c r="AA35" s="38"/>
      <c r="AB35" s="38"/>
      <c r="AC35" s="38"/>
      <c r="AD35" s="116"/>
      <c r="AE35" s="116"/>
      <c r="AF35" s="116"/>
      <c r="AG35" s="40"/>
      <c r="AH35" s="40"/>
      <c r="AI35" s="40"/>
      <c r="AJ35" s="39"/>
      <c r="AK35" s="39"/>
      <c r="AL35" s="47"/>
      <c r="AM35" s="47"/>
      <c r="AN35" s="47"/>
      <c r="AO35" s="47"/>
      <c r="AP35" s="47"/>
      <c r="AQ35" s="47"/>
      <c r="AR35" s="8"/>
      <c r="AS35" s="38"/>
      <c r="AT35" s="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26.25" hidden="false" customHeight="false" outlineLevel="0" collapsed="false">
      <c r="A36" s="95" t="s">
        <v>43</v>
      </c>
      <c r="B36" s="67"/>
      <c r="C36" s="93"/>
      <c r="D36" s="69" t="str">
        <f aca="false">CONCATENATE(TEXT([1]Summary!J37,"000,000")," ",[1]Summary!K37)</f>
        <v>375,000 Metric Tons</v>
      </c>
      <c r="E36" s="70"/>
      <c r="F36" s="93"/>
      <c r="G36" s="69" t="str">
        <f aca="false">CONCATENATE(TEXT([1]Summary!N37,"000,000")," ",[1]Summary!O37)</f>
        <v>600,000 Metric Tons</v>
      </c>
      <c r="H36" s="71"/>
      <c r="I36" s="82"/>
      <c r="J36" s="71"/>
      <c r="K36" s="73" t="n">
        <f aca="false">[1]Summary!R37</f>
        <v>8000</v>
      </c>
      <c r="L36" s="74"/>
      <c r="M36" s="85"/>
      <c r="N36" s="85"/>
      <c r="O36" s="85"/>
      <c r="P36" s="85"/>
      <c r="Q36" s="85"/>
      <c r="R36" s="76"/>
      <c r="V36" s="77"/>
      <c r="W36" s="77"/>
      <c r="X36" s="8"/>
      <c r="Y36" s="44" t="str">
        <f aca="false">A36</f>
        <v>     ENRON METALS</v>
      </c>
      <c r="Z36" s="45" t="n">
        <v>-8168.23355</v>
      </c>
      <c r="AA36" s="45" t="n">
        <v>157.47313</v>
      </c>
      <c r="AB36" s="45" t="n">
        <v>157.47313</v>
      </c>
      <c r="AC36" s="77"/>
      <c r="AD36" s="46" t="n">
        <f aca="false">Z36+$M36-O36</f>
        <v>-8168.23355</v>
      </c>
      <c r="AE36" s="46" t="n">
        <f aca="false">AA36+$M36-P36</f>
        <v>157.47313</v>
      </c>
      <c r="AF36" s="46" t="n">
        <f aca="false">AB36+$M36-Q36</f>
        <v>157.47313</v>
      </c>
      <c r="AG36" s="78"/>
      <c r="AH36" s="78"/>
      <c r="AI36" s="78"/>
      <c r="AJ36" s="79"/>
      <c r="AK36" s="79"/>
      <c r="AL36" s="47" t="n">
        <f aca="false">SUM(AM36:AQ36)</f>
        <v>-1169.30423</v>
      </c>
      <c r="AM36" s="47" t="n">
        <f aca="false">M36</f>
        <v>0</v>
      </c>
      <c r="AN36" s="47" t="n">
        <v>278</v>
      </c>
      <c r="AO36" s="47" t="n">
        <v>-3898</v>
      </c>
      <c r="AP36" s="47" t="n">
        <v>4718.26833</v>
      </c>
      <c r="AQ36" s="47" t="n">
        <v>-2267.57256</v>
      </c>
      <c r="AR36" s="8"/>
      <c r="AS36" s="77"/>
      <c r="AT36" s="8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  <c r="IW36" s="77"/>
    </row>
    <row r="37" customFormat="false" ht="26.25" hidden="false" customHeight="false" outlineLevel="0" collapsed="false">
      <c r="A37" s="95" t="s">
        <v>44</v>
      </c>
      <c r="B37" s="67"/>
      <c r="C37" s="68"/>
      <c r="D37" s="69" t="str">
        <f aca="false">CONCATENATE([1]Summary!J38," ",[1]Summary!K38)</f>
        <v>200 Bcf</v>
      </c>
      <c r="E37" s="70"/>
      <c r="F37" s="68"/>
      <c r="G37" s="69" t="str">
        <f aca="false">CONCATENATE([1]Summary!N38," ",[1]Summary!O38)</f>
        <v>90 Bcf</v>
      </c>
      <c r="H37" s="71"/>
      <c r="I37" s="82"/>
      <c r="J37" s="71"/>
      <c r="K37" s="73" t="n">
        <f aca="false">[1]Summary!R38</f>
        <v>10000</v>
      </c>
      <c r="L37" s="74"/>
      <c r="M37" s="85"/>
      <c r="N37" s="85"/>
      <c r="O37" s="85"/>
      <c r="P37" s="85"/>
      <c r="Q37" s="85"/>
      <c r="R37" s="76"/>
      <c r="V37" s="77"/>
      <c r="W37" s="77"/>
      <c r="X37" s="8"/>
      <c r="Y37" s="44" t="str">
        <f aca="false">A37</f>
        <v>     EUROPEAN GAS</v>
      </c>
      <c r="Z37" s="45" t="n">
        <v>-24205.51966</v>
      </c>
      <c r="AA37" s="45" t="n">
        <v>-39933.07853</v>
      </c>
      <c r="AB37" s="45" t="n">
        <v>-39933.07853</v>
      </c>
      <c r="AC37" s="77"/>
      <c r="AD37" s="46" t="n">
        <f aca="false">Z37+$M37-O37</f>
        <v>-24205.51966</v>
      </c>
      <c r="AE37" s="46" t="n">
        <f aca="false">AA37+$M37-P37</f>
        <v>-39933.07853</v>
      </c>
      <c r="AF37" s="46" t="n">
        <f aca="false">AB37+$M37-Q37</f>
        <v>-39933.07853</v>
      </c>
      <c r="AG37" s="78"/>
      <c r="AH37" s="78"/>
      <c r="AI37" s="78"/>
      <c r="AJ37" s="79"/>
      <c r="AK37" s="79"/>
      <c r="AL37" s="47" t="n">
        <f aca="false">SUM(AM37:AQ37)</f>
        <v>-2671.29149</v>
      </c>
      <c r="AM37" s="47" t="n">
        <f aca="false">M37</f>
        <v>0</v>
      </c>
      <c r="AN37" s="47" t="n">
        <v>488</v>
      </c>
      <c r="AO37" s="47" t="n">
        <v>-3520</v>
      </c>
      <c r="AP37" s="47" t="n">
        <v>6574.81592</v>
      </c>
      <c r="AQ37" s="47" t="n">
        <v>-6214.10741</v>
      </c>
      <c r="AR37" s="8"/>
      <c r="AS37" s="77"/>
      <c r="AT37" s="8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  <c r="IV37" s="77"/>
      <c r="IW37" s="77"/>
    </row>
    <row r="38" customFormat="false" ht="26.25" hidden="false" customHeight="false" outlineLevel="0" collapsed="false">
      <c r="A38" s="95" t="s">
        <v>45</v>
      </c>
      <c r="B38" s="67"/>
      <c r="C38" s="68"/>
      <c r="D38" s="69" t="str">
        <f aca="false">(CONCATENATE([1]Summary!J39," ",[1]Summary!K39))</f>
        <v>76.5 Mil MWH</v>
      </c>
      <c r="E38" s="70"/>
      <c r="F38" s="68"/>
      <c r="G38" s="69" t="str">
        <f aca="false">(CONCATENATE([1]Summary!N39," ",[1]Summary!O39))</f>
        <v>15 Mil MWH</v>
      </c>
      <c r="H38" s="71"/>
      <c r="I38" s="82"/>
      <c r="J38" s="71"/>
      <c r="K38" s="73" t="n">
        <f aca="false">[1]Summary!R39</f>
        <v>17950</v>
      </c>
      <c r="L38" s="74"/>
      <c r="M38" s="85"/>
      <c r="N38" s="85"/>
      <c r="O38" s="85"/>
      <c r="P38" s="85"/>
      <c r="Q38" s="85"/>
      <c r="R38" s="76"/>
      <c r="V38" s="77"/>
      <c r="W38" s="77"/>
      <c r="X38" s="38"/>
      <c r="Y38" s="44" t="str">
        <f aca="false">A38</f>
        <v>     U.K. ELECTRICITY</v>
      </c>
      <c r="Z38" s="45" t="n">
        <v>14152.5658</v>
      </c>
      <c r="AA38" s="45" t="n">
        <v>42509.34303</v>
      </c>
      <c r="AB38" s="45" t="n">
        <v>42509.34303</v>
      </c>
      <c r="AC38" s="77"/>
      <c r="AD38" s="46" t="n">
        <f aca="false">Z38+$M38-O38</f>
        <v>14152.5658</v>
      </c>
      <c r="AE38" s="46" t="n">
        <f aca="false">AA38+$M38-P38</f>
        <v>42509.34303</v>
      </c>
      <c r="AF38" s="46" t="n">
        <f aca="false">AB38+$M38-Q38</f>
        <v>42509.34303</v>
      </c>
      <c r="AG38" s="78"/>
      <c r="AH38" s="78"/>
      <c r="AI38" s="78"/>
      <c r="AJ38" s="79"/>
      <c r="AK38" s="79"/>
      <c r="AL38" s="47" t="n">
        <f aca="false">SUM(AM38:AQ38)</f>
        <v>8678.49659</v>
      </c>
      <c r="AM38" s="47" t="n">
        <f aca="false">M38</f>
        <v>0</v>
      </c>
      <c r="AN38" s="47" t="n">
        <v>3912</v>
      </c>
      <c r="AO38" s="47" t="n">
        <v>2329</v>
      </c>
      <c r="AP38" s="47" t="n">
        <v>2167.72129</v>
      </c>
      <c r="AQ38" s="47" t="n">
        <v>269.7753</v>
      </c>
      <c r="AR38" s="8"/>
      <c r="AS38" s="77"/>
      <c r="AT38" s="8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  <c r="IW38" s="77"/>
    </row>
    <row r="39" customFormat="false" ht="26.25" hidden="false" customHeight="false" outlineLevel="0" collapsed="false">
      <c r="A39" s="95" t="s">
        <v>46</v>
      </c>
      <c r="B39" s="67"/>
      <c r="C39" s="68"/>
      <c r="D39" s="69" t="str">
        <f aca="false">(CONCATENATE([1]Summary!J40," ",[1]Summary!K40))</f>
        <v>20 Mil MWH</v>
      </c>
      <c r="E39" s="70"/>
      <c r="F39" s="68"/>
      <c r="G39" s="69" t="str">
        <f aca="false">CONCATENATE([1]Summary!N40," ",[1]Summary!O40)</f>
        <v>20 Mil MWH</v>
      </c>
      <c r="H39" s="71"/>
      <c r="I39" s="82"/>
      <c r="J39" s="71"/>
      <c r="K39" s="73" t="n">
        <f aca="false">[1]Summary!R40</f>
        <v>4000</v>
      </c>
      <c r="L39" s="74"/>
      <c r="M39" s="85"/>
      <c r="N39" s="85"/>
      <c r="O39" s="85"/>
      <c r="P39" s="85"/>
      <c r="Q39" s="85"/>
      <c r="R39" s="76"/>
      <c r="V39" s="77"/>
      <c r="W39" s="77"/>
      <c r="X39" s="77"/>
      <c r="Y39" s="44" t="str">
        <f aca="false">A39</f>
        <v>     CONTINENTAL ELECTRICITY</v>
      </c>
      <c r="Z39" s="45" t="n">
        <v>1230.65554</v>
      </c>
      <c r="AA39" s="45" t="n">
        <v>-3957.1583</v>
      </c>
      <c r="AB39" s="45" t="n">
        <v>-3957.1583</v>
      </c>
      <c r="AC39" s="77"/>
      <c r="AD39" s="46" t="n">
        <f aca="false">Z39+$M39-O39</f>
        <v>1230.65554</v>
      </c>
      <c r="AE39" s="46" t="n">
        <f aca="false">AA39+$M39-P39</f>
        <v>-3957.1583</v>
      </c>
      <c r="AF39" s="46" t="n">
        <f aca="false">AB39+$M39-Q39</f>
        <v>-3957.1583</v>
      </c>
      <c r="AG39" s="78"/>
      <c r="AH39" s="78"/>
      <c r="AI39" s="78"/>
      <c r="AJ39" s="79"/>
      <c r="AK39" s="79"/>
      <c r="AL39" s="47" t="n">
        <f aca="false">SUM(AM39:AQ39)</f>
        <v>-2484.98395</v>
      </c>
      <c r="AM39" s="47" t="n">
        <f aca="false">M39</f>
        <v>0</v>
      </c>
      <c r="AN39" s="47" t="n">
        <v>641</v>
      </c>
      <c r="AO39" s="47" t="n">
        <v>-620</v>
      </c>
      <c r="AP39" s="47" t="n">
        <v>-338.92576</v>
      </c>
      <c r="AQ39" s="47" t="n">
        <v>-2167.05819</v>
      </c>
      <c r="AR39" s="8"/>
      <c r="AS39" s="77"/>
      <c r="AT39" s="8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  <c r="IT39" s="77"/>
      <c r="IU39" s="77"/>
      <c r="IV39" s="77"/>
      <c r="IW39" s="77"/>
    </row>
    <row r="40" customFormat="false" ht="26.25" hidden="false" customHeight="false" outlineLevel="0" collapsed="false">
      <c r="A40" s="80" t="s">
        <v>47</v>
      </c>
      <c r="B40" s="67"/>
      <c r="C40" s="123"/>
      <c r="D40" s="69" t="str">
        <f aca="false">(CONCATENATE([1]Summary!J41," ",[1]Summary!K41))</f>
        <v>20 Mil MWH</v>
      </c>
      <c r="E40" s="70"/>
      <c r="F40" s="123"/>
      <c r="G40" s="69" t="str">
        <f aca="false">(CONCATENATE([1]Summary!N41," ",[1]Summary!O41))</f>
        <v>20 Mil MWH</v>
      </c>
      <c r="H40" s="124"/>
      <c r="I40" s="82"/>
      <c r="J40" s="106"/>
      <c r="K40" s="73" t="n">
        <f aca="false">[1]Summary!R41</f>
        <v>5000</v>
      </c>
      <c r="L40" s="74"/>
      <c r="M40" s="85"/>
      <c r="N40" s="85"/>
      <c r="O40" s="85"/>
      <c r="P40" s="85"/>
      <c r="Q40" s="85"/>
      <c r="R40" s="125"/>
      <c r="V40" s="77"/>
      <c r="W40" s="77"/>
      <c r="X40" s="77"/>
      <c r="Y40" s="44" t="str">
        <f aca="false">A40</f>
        <v>     NORDIC ELECTRICITY</v>
      </c>
      <c r="Z40" s="45" t="n">
        <v>-6074.41815</v>
      </c>
      <c r="AA40" s="45" t="n">
        <v>-18789.22279</v>
      </c>
      <c r="AB40" s="45" t="n">
        <v>-18789.22279</v>
      </c>
      <c r="AC40" s="77"/>
      <c r="AD40" s="46" t="n">
        <f aca="false">Z40+$M40-O40</f>
        <v>-6074.41815</v>
      </c>
      <c r="AE40" s="46" t="n">
        <f aca="false">AA40+$M40-P40</f>
        <v>-18789.22279</v>
      </c>
      <c r="AF40" s="46" t="n">
        <f aca="false">AB40+$M40-Q40</f>
        <v>-18789.22279</v>
      </c>
      <c r="AG40" s="78"/>
      <c r="AH40" s="78"/>
      <c r="AI40" s="78"/>
      <c r="AJ40" s="79"/>
      <c r="AK40" s="79"/>
      <c r="AL40" s="47" t="n">
        <f aca="false">SUM(AM40:AQ40)</f>
        <v>-1435.48973</v>
      </c>
      <c r="AM40" s="47" t="n">
        <f aca="false">M40</f>
        <v>0</v>
      </c>
      <c r="AN40" s="47" t="n">
        <v>-52</v>
      </c>
      <c r="AO40" s="47" t="n">
        <v>-1431</v>
      </c>
      <c r="AP40" s="47" t="n">
        <v>114.23873</v>
      </c>
      <c r="AQ40" s="47" t="n">
        <v>-66.72846</v>
      </c>
      <c r="AR40" s="8"/>
      <c r="AS40" s="77"/>
      <c r="AT40" s="8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  <c r="IQ40" s="77"/>
      <c r="IR40" s="77"/>
      <c r="IS40" s="77"/>
      <c r="IT40" s="77"/>
      <c r="IU40" s="77"/>
      <c r="IV40" s="77"/>
      <c r="IW40" s="77"/>
    </row>
    <row r="41" customFormat="false" ht="26.25" hidden="false" customHeight="false" outlineLevel="0" collapsed="false">
      <c r="A41" s="95" t="s">
        <v>48</v>
      </c>
      <c r="B41" s="3"/>
      <c r="C41" s="123"/>
      <c r="D41" s="126" t="str">
        <f aca="false">(CONCATENATE([1]Summary!J42," ",[1]Summary!K42))</f>
        <v>3 Mil MWH</v>
      </c>
      <c r="E41" s="54"/>
      <c r="F41" s="68"/>
      <c r="G41" s="69" t="str">
        <f aca="false">(CONCATENATE([1]Summary!N42," ",[1]Summary!O42))</f>
        <v>6 Mil MWH</v>
      </c>
      <c r="H41" s="111"/>
      <c r="I41" s="82"/>
      <c r="J41" s="111"/>
      <c r="K41" s="73" t="n">
        <f aca="false">[1]Summary!R42</f>
        <v>3000</v>
      </c>
      <c r="L41" s="74"/>
      <c r="M41" s="85"/>
      <c r="N41" s="85"/>
      <c r="O41" s="85"/>
      <c r="P41" s="85"/>
      <c r="Q41" s="85"/>
      <c r="R41" s="115"/>
      <c r="V41" s="38"/>
      <c r="W41" s="38"/>
      <c r="X41" s="38"/>
      <c r="Y41" s="44" t="s">
        <v>49</v>
      </c>
      <c r="Z41" s="45" t="n">
        <v>2580.02859</v>
      </c>
      <c r="AA41" s="45" t="n">
        <v>7994.18304</v>
      </c>
      <c r="AB41" s="45" t="n">
        <v>7994.18304</v>
      </c>
      <c r="AC41" s="38"/>
      <c r="AD41" s="46" t="n">
        <f aca="false">Z41+$M41-O41</f>
        <v>2580.02859</v>
      </c>
      <c r="AE41" s="46" t="n">
        <f aca="false">AA41+$M41-P41</f>
        <v>7994.18304</v>
      </c>
      <c r="AF41" s="46" t="n">
        <f aca="false">AB41+$M41-Q41</f>
        <v>7994.18304</v>
      </c>
      <c r="AG41" s="40"/>
      <c r="AH41" s="40"/>
      <c r="AI41" s="40"/>
      <c r="AJ41" s="39"/>
      <c r="AK41" s="39"/>
      <c r="AL41" s="47" t="n">
        <f aca="false">SUM(AM41:AQ41)</f>
        <v>213.12159</v>
      </c>
      <c r="AM41" s="47" t="n">
        <f aca="false">M41</f>
        <v>0</v>
      </c>
      <c r="AN41" s="47" t="n">
        <v>160</v>
      </c>
      <c r="AO41" s="47" t="n">
        <v>0</v>
      </c>
      <c r="AP41" s="47" t="n">
        <v>133.80336</v>
      </c>
      <c r="AQ41" s="47" t="n">
        <v>-80.68177</v>
      </c>
      <c r="AR41" s="8"/>
      <c r="AS41" s="38"/>
      <c r="AT41" s="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</row>
    <row r="42" customFormat="false" ht="26.25" hidden="false" customHeight="false" outlineLevel="0" collapsed="false">
      <c r="A42" s="95" t="s">
        <v>50</v>
      </c>
      <c r="B42" s="3"/>
      <c r="C42" s="123"/>
      <c r="D42" s="126" t="str">
        <f aca="false">(CONCATENATE([1]Summary!J43," ",[1]Summary!K43))</f>
        <v>4 Mil MWH</v>
      </c>
      <c r="E42" s="54"/>
      <c r="F42" s="68"/>
      <c r="G42" s="69" t="str">
        <f aca="false">(CONCATENATE([1]Summary!N43," ",[1]Summary!O43))</f>
        <v>4 Mil MWH</v>
      </c>
      <c r="H42" s="111"/>
      <c r="I42" s="82"/>
      <c r="J42" s="111"/>
      <c r="K42" s="73" t="n">
        <f aca="false">[1]Summary!R43</f>
        <v>4000</v>
      </c>
      <c r="L42" s="74"/>
      <c r="M42" s="85"/>
      <c r="N42" s="85"/>
      <c r="O42" s="85"/>
      <c r="P42" s="85"/>
      <c r="Q42" s="85"/>
      <c r="R42" s="115"/>
      <c r="V42" s="38"/>
      <c r="W42" s="38"/>
      <c r="X42" s="38"/>
      <c r="Y42" s="44"/>
      <c r="Z42" s="45" t="n">
        <v>-10.87648</v>
      </c>
      <c r="AA42" s="45" t="n">
        <v>104.09606</v>
      </c>
      <c r="AB42" s="45" t="n">
        <v>104.09606</v>
      </c>
      <c r="AC42" s="38"/>
      <c r="AD42" s="46" t="n">
        <f aca="false">Z42+$M42-O42</f>
        <v>-10.87648</v>
      </c>
      <c r="AE42" s="46" t="n">
        <f aca="false">AA42+$M42-P42</f>
        <v>104.09606</v>
      </c>
      <c r="AF42" s="46" t="n">
        <f aca="false">AB42+$M42-Q42</f>
        <v>104.09606</v>
      </c>
      <c r="AG42" s="40"/>
      <c r="AH42" s="40"/>
      <c r="AI42" s="40"/>
      <c r="AJ42" s="39"/>
      <c r="AK42" s="39"/>
      <c r="AL42" s="47" t="n">
        <f aca="false">SUM(AM42:AQ42)</f>
        <v>-1.24144</v>
      </c>
      <c r="AM42" s="47" t="n">
        <f aca="false">M42</f>
        <v>0</v>
      </c>
      <c r="AN42" s="47" t="n">
        <v>-1</v>
      </c>
      <c r="AO42" s="47" t="n">
        <v>-2</v>
      </c>
      <c r="AP42" s="47" t="n">
        <v>2.41708</v>
      </c>
      <c r="AQ42" s="47" t="n">
        <v>-0.65852</v>
      </c>
      <c r="AR42" s="8"/>
      <c r="AS42" s="38"/>
      <c r="AT42" s="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</row>
    <row r="43" customFormat="false" ht="26.25" hidden="false" customHeight="false" outlineLevel="0" collapsed="false">
      <c r="A43" s="95" t="s">
        <v>51</v>
      </c>
      <c r="B43" s="3"/>
      <c r="C43" s="11"/>
      <c r="D43" s="11"/>
      <c r="E43" s="54"/>
      <c r="F43" s="127"/>
      <c r="G43" s="11"/>
      <c r="H43" s="111"/>
      <c r="I43" s="11"/>
      <c r="J43" s="111"/>
      <c r="K43" s="11"/>
      <c r="L43" s="74"/>
      <c r="M43" s="85"/>
      <c r="N43" s="85"/>
      <c r="O43" s="85"/>
      <c r="P43" s="85"/>
      <c r="Q43" s="85"/>
      <c r="R43" s="125"/>
      <c r="V43" s="38"/>
      <c r="W43" s="38"/>
      <c r="X43" s="77"/>
      <c r="Y43" s="44" t="str">
        <f aca="false">A43</f>
        <v>     STRUCTURED  DERIVATIVES UK</v>
      </c>
      <c r="Z43" s="45" t="n">
        <v>3770.41586</v>
      </c>
      <c r="AA43" s="45" t="n">
        <v>3193.64845</v>
      </c>
      <c r="AB43" s="45" t="n">
        <v>3193.64845</v>
      </c>
      <c r="AC43" s="38"/>
      <c r="AD43" s="46" t="n">
        <f aca="false">Z43+$M43-O43</f>
        <v>3770.41586</v>
      </c>
      <c r="AE43" s="46" t="n">
        <f aca="false">AA43+$M43-P43</f>
        <v>3193.64845</v>
      </c>
      <c r="AF43" s="46" t="n">
        <f aca="false">AB43+$M43-Q43</f>
        <v>3193.64845</v>
      </c>
      <c r="AG43" s="40"/>
      <c r="AH43" s="40"/>
      <c r="AI43" s="40"/>
      <c r="AJ43" s="39"/>
      <c r="AK43" s="39"/>
      <c r="AL43" s="47" t="n">
        <f aca="false">SUM(AM43:AQ43)</f>
        <v>7372.21114</v>
      </c>
      <c r="AM43" s="47" t="n">
        <f aca="false">M43</f>
        <v>0</v>
      </c>
      <c r="AN43" s="47" t="n">
        <v>-47</v>
      </c>
      <c r="AO43" s="47" t="n">
        <v>-513</v>
      </c>
      <c r="AP43" s="47" t="n">
        <v>-42.85471</v>
      </c>
      <c r="AQ43" s="47" t="n">
        <v>7975.06585</v>
      </c>
      <c r="AR43" s="8"/>
      <c r="AS43" s="38"/>
      <c r="AT43" s="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</row>
    <row r="44" customFormat="false" ht="26.25" hidden="false" customHeight="false" outlineLevel="0" collapsed="false">
      <c r="A44" s="95" t="s">
        <v>52</v>
      </c>
      <c r="M44" s="85"/>
      <c r="N44" s="85"/>
      <c r="O44" s="85"/>
      <c r="P44" s="85"/>
      <c r="Q44" s="85"/>
      <c r="Y44" s="44" t="str">
        <f aca="false">A44</f>
        <v>     EES EUROPE</v>
      </c>
      <c r="Z44" s="45" t="n">
        <v>402.1749</v>
      </c>
      <c r="AA44" s="45" t="n">
        <v>2934.35935</v>
      </c>
      <c r="AB44" s="45" t="n">
        <v>2934.35935</v>
      </c>
      <c r="AD44" s="46" t="n">
        <f aca="false">Z44+$M44-O44</f>
        <v>402.1749</v>
      </c>
      <c r="AE44" s="46" t="n">
        <f aca="false">AA44+$M44-P44</f>
        <v>2934.35935</v>
      </c>
      <c r="AF44" s="46" t="n">
        <f aca="false">AB44+$M44-Q44</f>
        <v>2934.35935</v>
      </c>
      <c r="AL44" s="47" t="n">
        <f aca="false">SUM(AM44:AQ44)</f>
        <v>-268.2366</v>
      </c>
      <c r="AM44" s="47" t="n">
        <f aca="false">M44</f>
        <v>0</v>
      </c>
      <c r="AN44" s="47" t="n">
        <v>-123</v>
      </c>
      <c r="AO44" s="47" t="n">
        <v>3</v>
      </c>
      <c r="AP44" s="47" t="n">
        <v>-134.13806</v>
      </c>
      <c r="AQ44" s="47" t="n">
        <v>-14.09854</v>
      </c>
      <c r="AR44" s="8"/>
      <c r="AT44" s="8"/>
    </row>
    <row r="45" customFormat="false" ht="26.25" hidden="false" customHeight="false" outlineLevel="0" collapsed="false">
      <c r="A45" s="95" t="s">
        <v>40</v>
      </c>
      <c r="M45" s="85"/>
      <c r="N45" s="85"/>
      <c r="O45" s="85"/>
      <c r="P45" s="85"/>
      <c r="Q45" s="85"/>
      <c r="Y45" s="44" t="str">
        <f aca="false">A45</f>
        <v>     MERCHANT ASSETS</v>
      </c>
      <c r="Z45" s="45" t="n">
        <v>-2900.09837</v>
      </c>
      <c r="AA45" s="45" t="n">
        <v>900.34524</v>
      </c>
      <c r="AB45" s="45" t="n">
        <v>900.34524</v>
      </c>
      <c r="AD45" s="46" t="n">
        <f aca="false">Z45+$M45-O45</f>
        <v>-2900.09837</v>
      </c>
      <c r="AE45" s="46" t="n">
        <f aca="false">AA45+$M45-P45</f>
        <v>900.34524</v>
      </c>
      <c r="AF45" s="46" t="n">
        <f aca="false">AB45+$M45-Q45</f>
        <v>900.34524</v>
      </c>
      <c r="AL45" s="47" t="n">
        <f aca="false">SUM(AM45:AQ45)</f>
        <v>-1508.11331</v>
      </c>
      <c r="AM45" s="47" t="n">
        <f aca="false">M45</f>
        <v>0</v>
      </c>
      <c r="AN45" s="47" t="n">
        <v>-162</v>
      </c>
      <c r="AO45" s="47" t="n">
        <v>-144</v>
      </c>
      <c r="AP45" s="47" t="n">
        <v>-1074.91147</v>
      </c>
      <c r="AQ45" s="47" t="n">
        <v>-127.20184</v>
      </c>
      <c r="AR45" s="8"/>
      <c r="AT45" s="8"/>
    </row>
    <row r="46" customFormat="false" ht="26.25" hidden="false" customHeight="false" outlineLevel="0" collapsed="false">
      <c r="A46" s="95" t="s">
        <v>53</v>
      </c>
      <c r="M46" s="85"/>
      <c r="N46" s="85"/>
      <c r="O46" s="85"/>
      <c r="P46" s="85"/>
      <c r="Q46" s="85"/>
      <c r="Y46" s="44" t="str">
        <f aca="false">A46</f>
        <v>     OTHER.</v>
      </c>
      <c r="Z46" s="45" t="n">
        <v>-2900.09837</v>
      </c>
      <c r="AA46" s="45" t="n">
        <v>900.34524</v>
      </c>
      <c r="AB46" s="45" t="n">
        <v>900.34524</v>
      </c>
      <c r="AD46" s="46" t="n">
        <f aca="false">Z46+$M46-O46</f>
        <v>-2900.09837</v>
      </c>
      <c r="AE46" s="46" t="n">
        <f aca="false">AA46+$M46-P46</f>
        <v>900.34524</v>
      </c>
      <c r="AF46" s="46" t="n">
        <f aca="false">AB46+$M46-Q46</f>
        <v>900.34524</v>
      </c>
      <c r="AL46" s="47" t="n">
        <f aca="false">SUM(AM46:AQ46)</f>
        <v>-1508.11331</v>
      </c>
      <c r="AM46" s="47" t="n">
        <f aca="false">M46</f>
        <v>0</v>
      </c>
      <c r="AN46" s="47" t="n">
        <v>-162</v>
      </c>
      <c r="AO46" s="47" t="n">
        <v>-144</v>
      </c>
      <c r="AP46" s="47" t="n">
        <v>-1074.91147</v>
      </c>
      <c r="AQ46" s="47" t="n">
        <v>-127.20184</v>
      </c>
      <c r="AR46" s="8"/>
      <c r="AT46" s="8"/>
    </row>
    <row r="47" customFormat="false" ht="26.25" hidden="false" customHeight="false" outlineLevel="0" collapsed="false">
      <c r="A47" s="95" t="s">
        <v>54</v>
      </c>
      <c r="B47" s="3"/>
      <c r="C47" s="128"/>
      <c r="D47" s="69" t="str">
        <f aca="false">CONCATENATE(TEXT([1]Summary!J47,"$000,000")," ",[1]Summary!K47)</f>
        <v>$750,000 DV01/bp</v>
      </c>
      <c r="E47" s="54"/>
      <c r="F47" s="129"/>
      <c r="G47" s="111"/>
      <c r="H47" s="111"/>
      <c r="I47" s="82"/>
      <c r="J47" s="111"/>
      <c r="K47" s="73" t="n">
        <f aca="false">[1]Summary!R47</f>
        <v>5000</v>
      </c>
      <c r="L47" s="74"/>
      <c r="M47" s="85"/>
      <c r="N47" s="85"/>
      <c r="O47" s="85"/>
      <c r="P47" s="85"/>
      <c r="Q47" s="85"/>
      <c r="R47" s="115"/>
      <c r="V47" s="38"/>
      <c r="W47" s="38"/>
      <c r="X47" s="38"/>
      <c r="Y47" s="44" t="str">
        <f aca="false">A47</f>
        <v>     ENRON CREDIT TRADING</v>
      </c>
      <c r="Z47" s="45" t="n">
        <v>-815.50693</v>
      </c>
      <c r="AA47" s="45" t="n">
        <v>-5780.97661</v>
      </c>
      <c r="AB47" s="45" t="n">
        <v>-5780.97661</v>
      </c>
      <c r="AC47" s="38"/>
      <c r="AD47" s="46" t="n">
        <f aca="false">Z47+$M47-O47</f>
        <v>-815.50693</v>
      </c>
      <c r="AE47" s="46" t="n">
        <f aca="false">AA47+$M47-P47</f>
        <v>-5780.97661</v>
      </c>
      <c r="AF47" s="46" t="n">
        <f aca="false">AB47+$M47-Q47</f>
        <v>-5780.97661</v>
      </c>
      <c r="AG47" s="40"/>
      <c r="AH47" s="40"/>
      <c r="AI47" s="40"/>
      <c r="AJ47" s="39"/>
      <c r="AK47" s="39"/>
      <c r="AL47" s="47" t="n">
        <f aca="false">SUM(AM47:AQ47)</f>
        <v>-581.38078</v>
      </c>
      <c r="AM47" s="47" t="n">
        <f aca="false">M47</f>
        <v>0</v>
      </c>
      <c r="AN47" s="47" t="n">
        <v>-417</v>
      </c>
      <c r="AO47" s="47" t="n">
        <v>-113</v>
      </c>
      <c r="AP47" s="47" t="n">
        <v>464.94668</v>
      </c>
      <c r="AQ47" s="47" t="n">
        <v>-516.32746</v>
      </c>
      <c r="AR47" s="8"/>
      <c r="AS47" s="38"/>
      <c r="AT47" s="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</row>
    <row r="48" customFormat="false" ht="26.25" hidden="false" customHeight="false" outlineLevel="0" collapsed="false">
      <c r="A48" s="109"/>
      <c r="B48" s="3"/>
      <c r="C48" s="128"/>
      <c r="D48" s="69" t="str">
        <f aca="false">CONCATENATE(TEXT([1]Summary!J48,"$00,000")," ",[1]Summary!K48)</f>
        <v>$50,000 DV01/bp</v>
      </c>
      <c r="E48" s="54"/>
      <c r="F48" s="129"/>
      <c r="G48" s="11"/>
      <c r="H48" s="111"/>
      <c r="I48" s="11"/>
      <c r="J48" s="111"/>
      <c r="K48" s="11"/>
      <c r="L48" s="74"/>
      <c r="M48" s="11"/>
      <c r="N48" s="11"/>
      <c r="O48" s="11"/>
      <c r="P48" s="11"/>
      <c r="Q48" s="11"/>
      <c r="R48" s="125"/>
      <c r="V48" s="38"/>
      <c r="W48" s="38"/>
      <c r="X48" s="77"/>
      <c r="Y48" s="44"/>
      <c r="Z48" s="77"/>
      <c r="AA48" s="77"/>
      <c r="AB48" s="77"/>
      <c r="AC48" s="77"/>
      <c r="AD48" s="77"/>
      <c r="AE48" s="77"/>
      <c r="AF48" s="77"/>
      <c r="AG48" s="40"/>
      <c r="AH48" s="40"/>
      <c r="AI48" s="40"/>
      <c r="AJ48" s="39"/>
      <c r="AK48" s="39"/>
      <c r="AL48" s="47"/>
      <c r="AM48" s="47"/>
      <c r="AN48" s="47"/>
      <c r="AO48" s="47"/>
      <c r="AP48" s="47"/>
      <c r="AQ48" s="47"/>
      <c r="AR48" s="8"/>
      <c r="AS48" s="38"/>
      <c r="AT48" s="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</row>
    <row r="49" customFormat="false" ht="26.25" hidden="false" customHeight="false" outlineLevel="0" collapsed="false">
      <c r="A49" s="109" t="s">
        <v>21</v>
      </c>
      <c r="B49" s="3"/>
      <c r="C49" s="11"/>
      <c r="D49" s="71"/>
      <c r="E49" s="54"/>
      <c r="F49" s="129"/>
      <c r="G49" s="11"/>
      <c r="H49" s="111"/>
      <c r="I49" s="11"/>
      <c r="J49" s="111"/>
      <c r="K49" s="11"/>
      <c r="L49" s="74"/>
      <c r="M49" s="114"/>
      <c r="N49" s="114"/>
      <c r="O49" s="114"/>
      <c r="P49" s="114"/>
      <c r="Q49" s="114"/>
      <c r="R49" s="125"/>
      <c r="V49" s="38"/>
      <c r="W49" s="38"/>
      <c r="X49" s="77"/>
      <c r="Y49" s="44"/>
      <c r="Z49" s="77"/>
      <c r="AA49" s="77"/>
      <c r="AB49" s="77"/>
      <c r="AC49" s="77"/>
      <c r="AD49" s="77"/>
      <c r="AE49" s="77"/>
      <c r="AF49" s="77"/>
      <c r="AG49" s="40"/>
      <c r="AH49" s="40"/>
      <c r="AI49" s="40"/>
      <c r="AJ49" s="39"/>
      <c r="AK49" s="39"/>
      <c r="AL49" s="47"/>
      <c r="AM49" s="47"/>
      <c r="AN49" s="47"/>
      <c r="AO49" s="47"/>
      <c r="AP49" s="47"/>
      <c r="AQ49" s="47"/>
      <c r="AR49" s="8"/>
      <c r="AS49" s="38"/>
      <c r="AT49" s="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30" hidden="false" customHeight="false" outlineLevel="0" collapsed="false">
      <c r="A50" s="117" t="s">
        <v>55</v>
      </c>
      <c r="B50" s="117"/>
      <c r="C50" s="117"/>
      <c r="D50" s="130"/>
      <c r="E50" s="131"/>
      <c r="F50" s="132"/>
      <c r="G50" s="130"/>
      <c r="H50" s="52"/>
      <c r="I50" s="52"/>
      <c r="J50" s="52"/>
      <c r="K50" s="133"/>
      <c r="L50" s="134"/>
      <c r="M50" s="55"/>
      <c r="N50" s="55"/>
      <c r="O50" s="55"/>
      <c r="P50" s="55"/>
      <c r="Q50" s="55"/>
      <c r="R50" s="135"/>
      <c r="S50" s="136"/>
      <c r="V50" s="57"/>
      <c r="W50" s="57"/>
      <c r="X50" s="57"/>
      <c r="Y50" s="44" t="str">
        <f aca="false">A50</f>
        <v>ENRON GLOBAL MARKETS</v>
      </c>
      <c r="Z50" s="45" t="n">
        <v>10898.43934</v>
      </c>
      <c r="AA50" s="45" t="n">
        <v>28638.93747</v>
      </c>
      <c r="AB50" s="45" t="n">
        <v>28638.93747</v>
      </c>
      <c r="AC50" s="77"/>
      <c r="AD50" s="46" t="n">
        <f aca="false">Z50+$M50-O50</f>
        <v>10898.43934</v>
      </c>
      <c r="AE50" s="46" t="n">
        <f aca="false">AA50+$M50-P50</f>
        <v>28638.93747</v>
      </c>
      <c r="AF50" s="46" t="n">
        <f aca="false">AB50+$M50-Q50</f>
        <v>28638.93747</v>
      </c>
      <c r="AG50" s="58"/>
      <c r="AH50" s="58"/>
      <c r="AI50" s="58"/>
      <c r="AJ50" s="57"/>
      <c r="AK50" s="57"/>
      <c r="AL50" s="47" t="n">
        <f aca="false">SUM(AM50:AQ50)</f>
        <v>6916.94268</v>
      </c>
      <c r="AM50" s="47" t="n">
        <f aca="false">M50</f>
        <v>0</v>
      </c>
      <c r="AN50" s="91" t="n">
        <v>7162.89948</v>
      </c>
      <c r="AO50" s="91" t="n">
        <v>318.63724</v>
      </c>
      <c r="AP50" s="91" t="n">
        <v>792.73907</v>
      </c>
      <c r="AQ50" s="91" t="n">
        <v>-1357.33311</v>
      </c>
      <c r="AR50" s="8"/>
      <c r="AS50" s="57"/>
      <c r="AT50" s="8"/>
      <c r="AU50" s="57"/>
      <c r="AV50" s="57"/>
      <c r="AW50" s="57"/>
      <c r="AX50" s="57"/>
      <c r="AY50" s="57"/>
      <c r="AZ50" s="57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</row>
    <row r="51" customFormat="false" ht="15" hidden="false" customHeight="true" outlineLevel="0" collapsed="false">
      <c r="A51" s="117"/>
      <c r="B51" s="137"/>
      <c r="C51" s="132"/>
      <c r="D51" s="130"/>
      <c r="E51" s="131"/>
      <c r="F51" s="132"/>
      <c r="G51" s="130"/>
      <c r="H51" s="52"/>
      <c r="I51" s="52"/>
      <c r="J51" s="52"/>
      <c r="K51" s="133"/>
      <c r="L51" s="134"/>
      <c r="M51" s="114"/>
      <c r="N51" s="114"/>
      <c r="O51" s="114"/>
      <c r="P51" s="114"/>
      <c r="Q51" s="114"/>
      <c r="R51" s="135"/>
      <c r="S51" s="136"/>
      <c r="V51" s="57"/>
      <c r="W51" s="57"/>
      <c r="X51" s="57"/>
      <c r="Y51" s="2"/>
      <c r="Z51" s="2"/>
      <c r="AA51" s="2"/>
      <c r="AB51" s="2"/>
      <c r="AC51" s="2"/>
      <c r="AD51" s="47"/>
      <c r="AE51" s="47"/>
      <c r="AF51" s="47"/>
      <c r="AG51" s="58"/>
      <c r="AH51" s="58"/>
      <c r="AI51" s="58"/>
      <c r="AJ51" s="57"/>
      <c r="AK51" s="57"/>
      <c r="AL51" s="47"/>
      <c r="AM51" s="47"/>
      <c r="AN51" s="91"/>
      <c r="AO51" s="91"/>
      <c r="AP51" s="91"/>
      <c r="AQ51" s="91"/>
      <c r="AR51" s="8"/>
      <c r="AS51" s="57"/>
      <c r="AT51" s="8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  <c r="IW51" s="57"/>
    </row>
    <row r="52" customFormat="false" ht="30" hidden="false" customHeight="true" outlineLevel="0" collapsed="false">
      <c r="A52" s="80" t="s">
        <v>56</v>
      </c>
      <c r="B52" s="67"/>
      <c r="C52" s="68"/>
      <c r="D52" s="138" t="str">
        <f aca="false">CONCATENATE(TEXT([1]Summary!J52,"00.0")," ",[1]Summary!K52)</f>
        <v>18.0 Mil BBL WTI</v>
      </c>
      <c r="E52" s="88"/>
      <c r="F52" s="68"/>
      <c r="G52" s="138" t="str">
        <f aca="false">CONCATENATE(([1]Summary!N52)," ",[1]Summary!O52)</f>
        <v>19 Mil BBL WTI</v>
      </c>
      <c r="H52" s="71"/>
      <c r="I52" s="82"/>
      <c r="J52" s="71"/>
      <c r="K52" s="73" t="n">
        <f aca="false">[1]Summary!R52</f>
        <v>15000</v>
      </c>
      <c r="L52" s="54" t="s">
        <v>57</v>
      </c>
      <c r="M52" s="85"/>
      <c r="N52" s="85"/>
      <c r="O52" s="85"/>
      <c r="P52" s="85"/>
      <c r="Q52" s="85"/>
      <c r="R52" s="86"/>
      <c r="S52" s="136"/>
      <c r="V52" s="79"/>
      <c r="W52" s="79"/>
      <c r="X52" s="79"/>
      <c r="Y52" s="44" t="str">
        <f aca="false">A52</f>
        <v>     GLOBAL PRODUCTS (Inc. 24/7 Trading)</v>
      </c>
      <c r="Z52" s="45" t="n">
        <v>1510.09557</v>
      </c>
      <c r="AA52" s="45" t="n">
        <v>-16355.40922</v>
      </c>
      <c r="AB52" s="45" t="n">
        <v>-16355.40922</v>
      </c>
      <c r="AC52" s="77"/>
      <c r="AD52" s="46" t="n">
        <f aca="false">Z52+$M52-O52</f>
        <v>1510.09557</v>
      </c>
      <c r="AE52" s="46" t="n">
        <f aca="false">AA52+$M52-P52</f>
        <v>-16355.40922</v>
      </c>
      <c r="AF52" s="46" t="n">
        <f aca="false">AB52+$M52-Q52</f>
        <v>-16355.40922</v>
      </c>
      <c r="AG52" s="78"/>
      <c r="AH52" s="78" t="s">
        <v>58</v>
      </c>
      <c r="AI52" s="78"/>
      <c r="AJ52" s="79"/>
      <c r="AK52" s="79"/>
      <c r="AL52" s="47" t="n">
        <f aca="false">SUM(AM52:AQ52)</f>
        <v>4600.26401</v>
      </c>
      <c r="AM52" s="47" t="n">
        <f aca="false">M52</f>
        <v>0</v>
      </c>
      <c r="AN52" s="47" t="n">
        <v>3382.93503</v>
      </c>
      <c r="AO52" s="47" t="n">
        <v>1884.46613</v>
      </c>
      <c r="AP52" s="47" t="n">
        <v>1765.77839</v>
      </c>
      <c r="AQ52" s="47" t="n">
        <v>-2432.91554</v>
      </c>
      <c r="AR52" s="77"/>
      <c r="AS52" s="77"/>
      <c r="AT52" s="8"/>
      <c r="AU52" s="77"/>
      <c r="AV52" s="77"/>
      <c r="AW52" s="77"/>
      <c r="AX52" s="77"/>
      <c r="AY52" s="77"/>
      <c r="AZ52" s="7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  <c r="IW52" s="57"/>
    </row>
    <row r="53" customFormat="false" ht="30" hidden="false" customHeight="true" outlineLevel="0" collapsed="false">
      <c r="A53" s="80" t="s">
        <v>59</v>
      </c>
      <c r="B53" s="67"/>
      <c r="C53" s="130"/>
      <c r="D53" s="130"/>
      <c r="E53" s="130"/>
      <c r="F53" s="130"/>
      <c r="G53" s="130"/>
      <c r="H53" s="130"/>
      <c r="I53" s="130"/>
      <c r="J53" s="130"/>
      <c r="K53" s="130"/>
      <c r="L53" s="54"/>
      <c r="M53" s="85"/>
      <c r="N53" s="85"/>
      <c r="O53" s="85"/>
      <c r="P53" s="85"/>
      <c r="Q53" s="85"/>
      <c r="R53" s="86"/>
      <c r="S53" s="136"/>
      <c r="V53" s="79"/>
      <c r="W53" s="79"/>
      <c r="X53" s="79"/>
      <c r="Y53" s="44"/>
      <c r="Z53" s="45" t="n">
        <v>0</v>
      </c>
      <c r="AA53" s="45" t="n">
        <v>2</v>
      </c>
      <c r="AB53" s="45" t="n">
        <v>2</v>
      </c>
      <c r="AC53" s="77"/>
      <c r="AD53" s="46" t="n">
        <f aca="false">Z53+$M53-O53</f>
        <v>0</v>
      </c>
      <c r="AE53" s="46" t="n">
        <f aca="false">AA53+$M53-P53</f>
        <v>2</v>
      </c>
      <c r="AF53" s="46" t="n">
        <f aca="false">AB53+$M53-Q53</f>
        <v>2</v>
      </c>
      <c r="AG53" s="78"/>
      <c r="AH53" s="78"/>
      <c r="AI53" s="78"/>
      <c r="AJ53" s="79"/>
      <c r="AK53" s="79"/>
      <c r="AL53" s="47" t="n">
        <f aca="false">SUM(AM53:AQ53)</f>
        <v>0</v>
      </c>
      <c r="AM53" s="47" t="n">
        <f aca="false">M53</f>
        <v>0</v>
      </c>
      <c r="AN53" s="47" t="n">
        <v>0</v>
      </c>
      <c r="AO53" s="47" t="n">
        <v>0</v>
      </c>
      <c r="AP53" s="47"/>
      <c r="AQ53" s="47"/>
      <c r="AR53" s="77"/>
      <c r="AS53" s="77"/>
      <c r="AT53" s="8"/>
      <c r="AU53" s="77"/>
      <c r="AV53" s="77"/>
      <c r="AW53" s="77"/>
      <c r="AX53" s="77"/>
      <c r="AY53" s="77"/>
      <c r="AZ53" s="7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  <c r="IW53" s="57"/>
    </row>
    <row r="54" customFormat="false" ht="30" hidden="false" customHeight="true" outlineLevel="0" collapsed="false">
      <c r="A54" s="80" t="s">
        <v>60</v>
      </c>
      <c r="B54" s="67"/>
      <c r="C54" s="93"/>
      <c r="D54" s="138" t="str">
        <f aca="false">[1]Summary!J56&amp;" Bcf"</f>
        <v>9 Bcf</v>
      </c>
      <c r="E54" s="88"/>
      <c r="F54" s="93"/>
      <c r="G54" s="138" t="str">
        <f aca="false">[1]Summary!N56&amp;" Bcf"</f>
        <v>12 Bcf</v>
      </c>
      <c r="H54" s="71"/>
      <c r="I54" s="82"/>
      <c r="J54" s="71"/>
      <c r="K54" s="73" t="n">
        <f aca="false">[1]Summary!R56</f>
        <v>5000</v>
      </c>
      <c r="L54" s="54"/>
      <c r="M54" s="85"/>
      <c r="N54" s="85"/>
      <c r="O54" s="85"/>
      <c r="P54" s="85"/>
      <c r="Q54" s="85"/>
      <c r="R54" s="86"/>
      <c r="S54" s="136"/>
      <c r="V54" s="79"/>
      <c r="W54" s="79"/>
      <c r="X54" s="79"/>
      <c r="Y54" s="44" t="str">
        <f aca="false">A54</f>
        <v>     LNG</v>
      </c>
      <c r="Z54" s="45" t="n">
        <v>0</v>
      </c>
      <c r="AA54" s="45" t="n">
        <v>1043.49533</v>
      </c>
      <c r="AB54" s="45" t="n">
        <v>1043.49533</v>
      </c>
      <c r="AC54" s="77"/>
      <c r="AD54" s="46" t="n">
        <f aca="false">Z54+$M54-O54</f>
        <v>0</v>
      </c>
      <c r="AE54" s="46" t="n">
        <f aca="false">AA54+$M54-P54</f>
        <v>1043.49533</v>
      </c>
      <c r="AF54" s="46" t="n">
        <f aca="false">AB54+$M54-Q54</f>
        <v>1043.49533</v>
      </c>
      <c r="AG54" s="78"/>
      <c r="AH54" s="78" t="s">
        <v>58</v>
      </c>
      <c r="AI54" s="78"/>
      <c r="AJ54" s="79"/>
      <c r="AK54" s="79"/>
      <c r="AL54" s="47" t="n">
        <f aca="false">SUM(AM54:AQ54)</f>
        <v>0</v>
      </c>
      <c r="AM54" s="47" t="n">
        <f aca="false">M54</f>
        <v>0</v>
      </c>
      <c r="AN54" s="47" t="n">
        <v>0</v>
      </c>
      <c r="AO54" s="47" t="n">
        <v>0</v>
      </c>
      <c r="AP54" s="47" t="n">
        <v>0</v>
      </c>
      <c r="AQ54" s="47" t="n">
        <v>0</v>
      </c>
      <c r="AR54" s="77"/>
      <c r="AS54" s="77"/>
      <c r="AT54" s="8"/>
      <c r="AU54" s="77"/>
      <c r="AV54" s="77"/>
      <c r="AW54" s="77"/>
      <c r="AX54" s="77"/>
      <c r="AY54" s="77"/>
      <c r="AZ54" s="7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  <c r="IW54" s="57"/>
    </row>
    <row r="55" customFormat="false" ht="26.25" hidden="false" customHeight="true" outlineLevel="0" collapsed="false">
      <c r="A55" s="80" t="s">
        <v>61</v>
      </c>
      <c r="B55" s="139"/>
      <c r="C55" s="68"/>
      <c r="D55" s="69" t="str">
        <f aca="false">CONCATENATE(TEXT([1]Summary!J57,"$000")," ",[1]Summary!K57)</f>
        <v>$133 Mil</v>
      </c>
      <c r="E55" s="139"/>
      <c r="F55" s="139"/>
      <c r="G55" s="139"/>
      <c r="H55" s="139"/>
      <c r="I55" s="82"/>
      <c r="J55" s="139"/>
      <c r="K55" s="73" t="n">
        <f aca="false">[1]Summary!R57</f>
        <v>4500</v>
      </c>
      <c r="L55" s="140"/>
      <c r="M55" s="85"/>
      <c r="N55" s="85"/>
      <c r="O55" s="85"/>
      <c r="P55" s="85"/>
      <c r="Q55" s="85"/>
      <c r="R55" s="139"/>
      <c r="S55" s="136"/>
      <c r="V55" s="77"/>
      <c r="W55" s="77"/>
      <c r="X55" s="77"/>
      <c r="Y55" s="44" t="str">
        <f aca="false">A55</f>
        <v>     WEATHER</v>
      </c>
      <c r="Z55" s="45" t="n">
        <v>343.501</v>
      </c>
      <c r="AA55" s="45" t="n">
        <v>2362.95984</v>
      </c>
      <c r="AB55" s="45" t="n">
        <v>2362.95984</v>
      </c>
      <c r="AC55" s="77"/>
      <c r="AD55" s="46" t="n">
        <f aca="false">Z55+$M55-O55</f>
        <v>343.501</v>
      </c>
      <c r="AE55" s="46" t="n">
        <f aca="false">AA55+$M55-P55</f>
        <v>2362.95984</v>
      </c>
      <c r="AF55" s="46" t="n">
        <f aca="false">AB55+$M55-Q55</f>
        <v>2362.95984</v>
      </c>
      <c r="AG55" s="78"/>
      <c r="AH55" s="78"/>
      <c r="AI55" s="78"/>
      <c r="AJ55" s="79"/>
      <c r="AK55" s="79"/>
      <c r="AL55" s="47" t="n">
        <f aca="false">SUM(AM55:AQ55)</f>
        <v>1371.92995</v>
      </c>
      <c r="AM55" s="47" t="n">
        <f aca="false">M55</f>
        <v>0</v>
      </c>
      <c r="AN55" s="47" t="n">
        <v>-47.07648</v>
      </c>
      <c r="AO55" s="47" t="n">
        <v>347.02074</v>
      </c>
      <c r="AP55" s="47" t="n">
        <v>-891.30008</v>
      </c>
      <c r="AQ55" s="47" t="n">
        <v>1963.28577</v>
      </c>
      <c r="AR55" s="77"/>
      <c r="AS55" s="77"/>
      <c r="AT55" s="8"/>
      <c r="AU55" s="77"/>
      <c r="AV55" s="77"/>
      <c r="AW55" s="77"/>
      <c r="AX55" s="77"/>
      <c r="AY55" s="77"/>
      <c r="AZ55" s="7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  <c r="IW55" s="57"/>
    </row>
    <row r="56" customFormat="false" ht="26.25" hidden="false" customHeight="false" outlineLevel="0" collapsed="false">
      <c r="A56" s="80" t="s">
        <v>62</v>
      </c>
      <c r="B56" s="67"/>
      <c r="C56" s="68"/>
      <c r="D56" s="138" t="str">
        <f aca="false">CONCATENATE(TEXT([1]Summary!J58,"00")," ",[1]Summary!K58)</f>
        <v>30 Mil Tons</v>
      </c>
      <c r="E56" s="70"/>
      <c r="F56" s="68"/>
      <c r="G56" s="138" t="str">
        <f aca="false">(CONCATENATE([1]Summary!N58," ",[1]Summary!O58))</f>
        <v>30 Mil Tons</v>
      </c>
      <c r="H56" s="71"/>
      <c r="I56" s="82"/>
      <c r="J56" s="71"/>
      <c r="K56" s="73" t="n">
        <f aca="false">[1]Summary!R58</f>
        <v>5000</v>
      </c>
      <c r="L56" s="54"/>
      <c r="M56" s="85"/>
      <c r="N56" s="85"/>
      <c r="O56" s="85"/>
      <c r="P56" s="85"/>
      <c r="Q56" s="85"/>
      <c r="R56" s="141"/>
      <c r="S56" s="136"/>
      <c r="V56" s="77"/>
      <c r="W56" s="77"/>
      <c r="X56" s="77"/>
      <c r="Y56" s="44" t="str">
        <f aca="false">A56</f>
        <v>     COAL TRADING</v>
      </c>
      <c r="Z56" s="45" t="n">
        <v>-3956.11612</v>
      </c>
      <c r="AA56" s="45" t="n">
        <v>393.368</v>
      </c>
      <c r="AB56" s="45" t="n">
        <v>393.368</v>
      </c>
      <c r="AC56" s="77"/>
      <c r="AD56" s="46" t="n">
        <f aca="false">Z56+$M56-O56</f>
        <v>-3956.11612</v>
      </c>
      <c r="AE56" s="46" t="n">
        <f aca="false">AA56+$M56-P56</f>
        <v>393.368</v>
      </c>
      <c r="AF56" s="46" t="n">
        <f aca="false">AB56+$M56-Q56</f>
        <v>393.368</v>
      </c>
      <c r="AG56" s="78"/>
      <c r="AH56" s="78" t="s">
        <v>63</v>
      </c>
      <c r="AI56" s="78"/>
      <c r="AJ56" s="79"/>
      <c r="AK56" s="142"/>
      <c r="AL56" s="47" t="n">
        <f aca="false">SUM(AM56:AQ56)</f>
        <v>-1589.6136358</v>
      </c>
      <c r="AM56" s="47" t="n">
        <f aca="false">M56</f>
        <v>0</v>
      </c>
      <c r="AN56" s="47" t="n">
        <v>2516.62268</v>
      </c>
      <c r="AO56" s="47" t="n">
        <v>-1717.45141</v>
      </c>
      <c r="AP56" s="47" t="n">
        <v>-534.826345800001</v>
      </c>
      <c r="AQ56" s="47" t="n">
        <v>-1853.95856</v>
      </c>
      <c r="AR56" s="77"/>
      <c r="AS56" s="77"/>
      <c r="AT56" s="8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77"/>
      <c r="FT56" s="77"/>
      <c r="FU56" s="77"/>
      <c r="FV56" s="77"/>
      <c r="FW56" s="77"/>
      <c r="FX56" s="77"/>
      <c r="FY56" s="77"/>
      <c r="FZ56" s="77"/>
      <c r="GA56" s="77"/>
      <c r="GB56" s="77"/>
      <c r="GC56" s="77"/>
      <c r="GD56" s="77"/>
      <c r="GE56" s="77"/>
      <c r="GF56" s="77"/>
      <c r="GG56" s="77"/>
      <c r="GH56" s="77"/>
      <c r="GI56" s="77"/>
      <c r="GJ56" s="77"/>
      <c r="GK56" s="77"/>
      <c r="GL56" s="77"/>
      <c r="GM56" s="77"/>
      <c r="GN56" s="77"/>
      <c r="GO56" s="77"/>
      <c r="GP56" s="77"/>
      <c r="GQ56" s="77"/>
      <c r="GR56" s="77"/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7"/>
      <c r="HG56" s="77"/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7"/>
      <c r="HV56" s="77"/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7"/>
      <c r="IK56" s="77"/>
      <c r="IL56" s="77"/>
      <c r="IM56" s="77"/>
      <c r="IN56" s="77"/>
      <c r="IO56" s="77"/>
      <c r="IP56" s="77"/>
      <c r="IQ56" s="77"/>
      <c r="IR56" s="77"/>
      <c r="IS56" s="77"/>
      <c r="IT56" s="77"/>
      <c r="IU56" s="77"/>
      <c r="IV56" s="77"/>
      <c r="IW56" s="77"/>
    </row>
    <row r="57" customFormat="false" ht="26.25" hidden="false" customHeight="false" outlineLevel="0" collapsed="false">
      <c r="A57" s="80" t="s">
        <v>64</v>
      </c>
      <c r="B57" s="67"/>
      <c r="C57" s="143"/>
      <c r="D57" s="143"/>
      <c r="E57" s="143"/>
      <c r="F57" s="143"/>
      <c r="G57" s="143"/>
      <c r="H57" s="71"/>
      <c r="I57" s="82"/>
      <c r="J57" s="71"/>
      <c r="K57" s="73" t="n">
        <f aca="false">[1]Summary!R60</f>
        <v>2000</v>
      </c>
      <c r="L57" s="54"/>
      <c r="M57" s="85"/>
      <c r="N57" s="85"/>
      <c r="O57" s="85"/>
      <c r="P57" s="85"/>
      <c r="Q57" s="85"/>
      <c r="R57" s="141"/>
      <c r="S57" s="136"/>
      <c r="V57" s="77"/>
      <c r="W57" s="77"/>
      <c r="X57" s="77"/>
      <c r="Y57" s="44"/>
      <c r="Z57" s="45" t="n">
        <v>-320.13387</v>
      </c>
      <c r="AA57" s="45" t="n">
        <v>1080.52638</v>
      </c>
      <c r="AB57" s="45" t="n">
        <v>1080.52638</v>
      </c>
      <c r="AC57" s="77"/>
      <c r="AD57" s="46" t="n">
        <f aca="false">Z57+$M57-O57</f>
        <v>-320.13387</v>
      </c>
      <c r="AE57" s="46" t="n">
        <f aca="false">AA57+$M57-P57</f>
        <v>1080.52638</v>
      </c>
      <c r="AF57" s="46" t="n">
        <f aca="false">AB57+$M57-Q57</f>
        <v>1080.52638</v>
      </c>
      <c r="AG57" s="78"/>
      <c r="AH57" s="78"/>
      <c r="AI57" s="78"/>
      <c r="AJ57" s="79"/>
      <c r="AK57" s="142"/>
      <c r="AL57" s="47" t="n">
        <f aca="false">SUM(AM57:AQ57)</f>
        <v>-322.9933042</v>
      </c>
      <c r="AM57" s="47" t="n">
        <f aca="false">M57</f>
        <v>0</v>
      </c>
      <c r="AN57" s="47" t="n">
        <v>-107.1892</v>
      </c>
      <c r="AO57" s="47" t="n">
        <v>7.14797</v>
      </c>
      <c r="AP57" s="47" t="n">
        <v>-222.9520742</v>
      </c>
      <c r="AQ57" s="47"/>
      <c r="AR57" s="77"/>
      <c r="AS57" s="77"/>
      <c r="AT57" s="8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7"/>
      <c r="FM57" s="77"/>
      <c r="FN57" s="77"/>
      <c r="FO57" s="77"/>
      <c r="FP57" s="77"/>
      <c r="FQ57" s="77"/>
      <c r="FR57" s="77"/>
      <c r="FS57" s="77"/>
      <c r="FT57" s="77"/>
      <c r="FU57" s="77"/>
      <c r="FV57" s="77"/>
      <c r="FW57" s="77"/>
      <c r="FX57" s="77"/>
      <c r="FY57" s="77"/>
      <c r="FZ57" s="77"/>
      <c r="GA57" s="77"/>
      <c r="GB57" s="77"/>
      <c r="GC57" s="77"/>
      <c r="GD57" s="77"/>
      <c r="GE57" s="77"/>
      <c r="GF57" s="77"/>
      <c r="GG57" s="77"/>
      <c r="GH57" s="77"/>
      <c r="GI57" s="77"/>
      <c r="GJ57" s="77"/>
      <c r="GK57" s="77"/>
      <c r="GL57" s="77"/>
      <c r="GM57" s="77"/>
      <c r="GN57" s="77"/>
      <c r="GO57" s="77"/>
      <c r="GP57" s="77"/>
      <c r="GQ57" s="77"/>
      <c r="GR57" s="77"/>
      <c r="GS57" s="77"/>
      <c r="GT57" s="77"/>
      <c r="GU57" s="77"/>
      <c r="GV57" s="77"/>
      <c r="GW57" s="77"/>
      <c r="GX57" s="77"/>
      <c r="GY57" s="77"/>
      <c r="GZ57" s="77"/>
      <c r="HA57" s="77"/>
      <c r="HB57" s="77"/>
      <c r="HC57" s="77"/>
      <c r="HD57" s="77"/>
      <c r="HE57" s="77"/>
      <c r="HF57" s="77"/>
      <c r="HG57" s="77"/>
      <c r="HH57" s="77"/>
      <c r="HI57" s="77"/>
      <c r="HJ57" s="77"/>
      <c r="HK57" s="77"/>
      <c r="HL57" s="77"/>
      <c r="HM57" s="77"/>
      <c r="HN57" s="77"/>
      <c r="HO57" s="77"/>
      <c r="HP57" s="77"/>
      <c r="HQ57" s="77"/>
      <c r="HR57" s="77"/>
      <c r="HS57" s="77"/>
      <c r="HT57" s="77"/>
      <c r="HU57" s="77"/>
      <c r="HV57" s="77"/>
      <c r="HW57" s="77"/>
      <c r="HX57" s="77"/>
      <c r="HY57" s="77"/>
      <c r="HZ57" s="77"/>
      <c r="IA57" s="77"/>
      <c r="IB57" s="77"/>
      <c r="IC57" s="77"/>
      <c r="ID57" s="77"/>
      <c r="IE57" s="77"/>
      <c r="IF57" s="77"/>
      <c r="IG57" s="77"/>
      <c r="IH57" s="77"/>
      <c r="II57" s="77"/>
      <c r="IJ57" s="77"/>
      <c r="IK57" s="77"/>
      <c r="IL57" s="77"/>
      <c r="IM57" s="77"/>
      <c r="IN57" s="77"/>
      <c r="IO57" s="77"/>
      <c r="IP57" s="77"/>
      <c r="IQ57" s="77"/>
      <c r="IR57" s="77"/>
      <c r="IS57" s="77"/>
      <c r="IT57" s="77"/>
      <c r="IU57" s="77"/>
      <c r="IV57" s="77"/>
      <c r="IW57" s="77"/>
    </row>
    <row r="58" customFormat="false" ht="26.25" hidden="false" customHeight="false" outlineLevel="0" collapsed="false">
      <c r="A58" s="80" t="s">
        <v>65</v>
      </c>
      <c r="B58" s="67"/>
      <c r="C58" s="68"/>
      <c r="D58" s="138" t="str">
        <f aca="false">CONCATENATE(TEXT([1]Summary!J61,"0")," ",[1]Summary!K61)</f>
        <v>1 Mil Credits</v>
      </c>
      <c r="E58" s="88"/>
      <c r="F58" s="68"/>
      <c r="G58" s="138" t="str">
        <f aca="false">(CONCATENATE([1]Summary!N61," ",[1]Summary!O61))</f>
        <v>1 Mil Credits</v>
      </c>
      <c r="H58" s="71"/>
      <c r="I58" s="82"/>
      <c r="J58" s="71"/>
      <c r="K58" s="73" t="n">
        <f aca="false">[1]Summary!R61</f>
        <v>3000</v>
      </c>
      <c r="L58" s="54"/>
      <c r="M58" s="85"/>
      <c r="N58" s="85"/>
      <c r="O58" s="85"/>
      <c r="P58" s="85"/>
      <c r="Q58" s="85"/>
      <c r="R58" s="86"/>
      <c r="S58" s="136"/>
      <c r="V58" s="79"/>
      <c r="W58" s="79"/>
      <c r="X58" s="79"/>
      <c r="Y58" s="44" t="str">
        <f aca="false">A58</f>
        <v>     EMISSIONS ALLOWANCES</v>
      </c>
      <c r="Z58" s="45" t="n">
        <v>-862.70983</v>
      </c>
      <c r="AA58" s="45" t="n">
        <v>-4729.26564</v>
      </c>
      <c r="AB58" s="45" t="n">
        <v>-4729.26564</v>
      </c>
      <c r="AC58" s="77"/>
      <c r="AD58" s="46" t="n">
        <f aca="false">Z58+$M58-O58</f>
        <v>-862.70983</v>
      </c>
      <c r="AE58" s="46" t="n">
        <f aca="false">AA58+$M58-P58</f>
        <v>-4729.26564</v>
      </c>
      <c r="AF58" s="46" t="n">
        <f aca="false">AB58+$M58-Q58</f>
        <v>-4729.26564</v>
      </c>
      <c r="AG58" s="78"/>
      <c r="AH58" s="78" t="s">
        <v>66</v>
      </c>
      <c r="AI58" s="78"/>
      <c r="AJ58" s="79"/>
      <c r="AK58" s="79"/>
      <c r="AL58" s="47" t="n">
        <f aca="false">SUM(AM58:AQ58)</f>
        <v>178.79884</v>
      </c>
      <c r="AM58" s="47" t="n">
        <f aca="false">M58</f>
        <v>0</v>
      </c>
      <c r="AN58" s="47" t="n">
        <v>357.22077</v>
      </c>
      <c r="AO58" s="47" t="n">
        <v>-606.45334</v>
      </c>
      <c r="AP58" s="47" t="n">
        <v>313.71616</v>
      </c>
      <c r="AQ58" s="47" t="n">
        <v>114.31525</v>
      </c>
      <c r="AR58" s="77"/>
      <c r="AS58" s="77"/>
      <c r="AT58" s="8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7"/>
      <c r="ER58" s="77"/>
      <c r="ES58" s="77"/>
      <c r="ET58" s="77"/>
      <c r="EU58" s="77"/>
      <c r="EV58" s="77"/>
      <c r="EW58" s="77"/>
      <c r="EX58" s="77"/>
      <c r="EY58" s="77"/>
      <c r="EZ58" s="77"/>
      <c r="FA58" s="77"/>
      <c r="FB58" s="77"/>
      <c r="FC58" s="77"/>
      <c r="FD58" s="77"/>
      <c r="FE58" s="77"/>
      <c r="FF58" s="77"/>
      <c r="FG58" s="77"/>
      <c r="FH58" s="77"/>
      <c r="FI58" s="77"/>
      <c r="FJ58" s="77"/>
      <c r="FK58" s="77"/>
      <c r="FL58" s="77"/>
      <c r="FM58" s="77"/>
      <c r="FN58" s="77"/>
      <c r="FO58" s="77"/>
      <c r="FP58" s="77"/>
      <c r="FQ58" s="77"/>
      <c r="FR58" s="77"/>
      <c r="FS58" s="77"/>
      <c r="FT58" s="77"/>
      <c r="FU58" s="77"/>
      <c r="FV58" s="77"/>
      <c r="FW58" s="77"/>
      <c r="FX58" s="77"/>
      <c r="FY58" s="77"/>
      <c r="FZ58" s="77"/>
      <c r="GA58" s="77"/>
      <c r="GB58" s="77"/>
      <c r="GC58" s="77"/>
      <c r="GD58" s="77"/>
      <c r="GE58" s="77"/>
      <c r="GF58" s="77"/>
      <c r="GG58" s="77"/>
      <c r="GH58" s="77"/>
      <c r="GI58" s="77"/>
      <c r="GJ58" s="77"/>
      <c r="GK58" s="77"/>
      <c r="GL58" s="77"/>
      <c r="GM58" s="77"/>
      <c r="GN58" s="77"/>
      <c r="GO58" s="77"/>
      <c r="GP58" s="77"/>
      <c r="GQ58" s="77"/>
      <c r="GR58" s="77"/>
      <c r="GS58" s="77"/>
      <c r="GT58" s="77"/>
      <c r="GU58" s="77"/>
      <c r="GV58" s="77"/>
      <c r="GW58" s="77"/>
      <c r="GX58" s="77"/>
      <c r="GY58" s="77"/>
      <c r="GZ58" s="77"/>
      <c r="HA58" s="77"/>
      <c r="HB58" s="77"/>
      <c r="HC58" s="77"/>
      <c r="HD58" s="77"/>
      <c r="HE58" s="77"/>
      <c r="HF58" s="77"/>
      <c r="HG58" s="77"/>
      <c r="HH58" s="77"/>
      <c r="HI58" s="77"/>
      <c r="HJ58" s="77"/>
      <c r="HK58" s="77"/>
      <c r="HL58" s="77"/>
      <c r="HM58" s="77"/>
      <c r="HN58" s="77"/>
      <c r="HO58" s="77"/>
      <c r="HP58" s="77"/>
      <c r="HQ58" s="77"/>
      <c r="HR58" s="77"/>
      <c r="HS58" s="77"/>
      <c r="HT58" s="77"/>
      <c r="HU58" s="77"/>
      <c r="HV58" s="77"/>
      <c r="HW58" s="77"/>
      <c r="HX58" s="77"/>
      <c r="HY58" s="77"/>
      <c r="HZ58" s="77"/>
      <c r="IA58" s="77"/>
      <c r="IB58" s="77"/>
      <c r="IC58" s="77"/>
      <c r="ID58" s="77"/>
      <c r="IE58" s="77"/>
      <c r="IF58" s="77"/>
      <c r="IG58" s="77"/>
      <c r="IH58" s="77"/>
      <c r="II58" s="77"/>
      <c r="IJ58" s="77"/>
      <c r="IK58" s="77"/>
      <c r="IL58" s="77"/>
      <c r="IM58" s="77"/>
      <c r="IN58" s="77"/>
      <c r="IO58" s="77"/>
      <c r="IP58" s="77"/>
      <c r="IQ58" s="77"/>
      <c r="IR58" s="77"/>
      <c r="IS58" s="77"/>
      <c r="IT58" s="77"/>
      <c r="IU58" s="77"/>
      <c r="IV58" s="77"/>
      <c r="IW58" s="77"/>
    </row>
    <row r="59" customFormat="false" ht="26.25" hidden="false" customHeight="false" outlineLevel="0" collapsed="false">
      <c r="A59" s="80" t="s">
        <v>40</v>
      </c>
      <c r="B59" s="67"/>
      <c r="C59" s="144"/>
      <c r="D59" s="145"/>
      <c r="E59" s="88"/>
      <c r="F59" s="144"/>
      <c r="G59" s="145"/>
      <c r="H59" s="71"/>
      <c r="I59" s="146"/>
      <c r="J59" s="71"/>
      <c r="K59" s="147"/>
      <c r="L59" s="54"/>
      <c r="M59" s="85"/>
      <c r="N59" s="85"/>
      <c r="O59" s="85"/>
      <c r="P59" s="85"/>
      <c r="Q59" s="85"/>
      <c r="R59" s="86"/>
      <c r="S59" s="136"/>
      <c r="V59" s="79"/>
      <c r="W59" s="79"/>
      <c r="X59" s="79"/>
      <c r="Y59" s="44" t="str">
        <f aca="false">A59</f>
        <v>     MERCHANT ASSETS</v>
      </c>
      <c r="Z59" s="45" t="n">
        <v>-862.70983</v>
      </c>
      <c r="AA59" s="45" t="n">
        <v>-4729.26564</v>
      </c>
      <c r="AB59" s="45" t="n">
        <v>-4729.26564</v>
      </c>
      <c r="AC59" s="77"/>
      <c r="AD59" s="46" t="n">
        <f aca="false">Z59+$M59-O59</f>
        <v>-862.70983</v>
      </c>
      <c r="AE59" s="46" t="n">
        <f aca="false">AA59+$M59-P59</f>
        <v>-4729.26564</v>
      </c>
      <c r="AF59" s="46" t="n">
        <f aca="false">AB59+$M59-Q59</f>
        <v>-4729.26564</v>
      </c>
      <c r="AG59" s="78"/>
      <c r="AH59" s="78" t="s">
        <v>66</v>
      </c>
      <c r="AI59" s="78"/>
      <c r="AJ59" s="79"/>
      <c r="AK59" s="79"/>
      <c r="AL59" s="47" t="n">
        <f aca="false">SUM(AM59:AQ59)</f>
        <v>178.79884</v>
      </c>
      <c r="AM59" s="47" t="n">
        <f aca="false">M59</f>
        <v>0</v>
      </c>
      <c r="AN59" s="47" t="n">
        <v>357.22077</v>
      </c>
      <c r="AO59" s="47" t="n">
        <v>-606.45334</v>
      </c>
      <c r="AP59" s="47" t="n">
        <v>313.71616</v>
      </c>
      <c r="AQ59" s="47" t="n">
        <v>114.31525</v>
      </c>
      <c r="AR59" s="77"/>
      <c r="AS59" s="77"/>
      <c r="AT59" s="8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  <c r="FL59" s="77"/>
      <c r="FM59" s="77"/>
      <c r="FN59" s="77"/>
      <c r="FO59" s="77"/>
      <c r="FP59" s="77"/>
      <c r="FQ59" s="77"/>
      <c r="FR59" s="77"/>
      <c r="FS59" s="77"/>
      <c r="FT59" s="77"/>
      <c r="FU59" s="77"/>
      <c r="FV59" s="77"/>
      <c r="FW59" s="77"/>
      <c r="FX59" s="77"/>
      <c r="FY59" s="77"/>
      <c r="FZ59" s="77"/>
      <c r="GA59" s="77"/>
      <c r="GB59" s="77"/>
      <c r="GC59" s="77"/>
      <c r="GD59" s="77"/>
      <c r="GE59" s="77"/>
      <c r="GF59" s="77"/>
      <c r="GG59" s="77"/>
      <c r="GH59" s="77"/>
      <c r="GI59" s="77"/>
      <c r="GJ59" s="77"/>
      <c r="GK59" s="77"/>
      <c r="GL59" s="77"/>
      <c r="GM59" s="77"/>
      <c r="GN59" s="77"/>
      <c r="GO59" s="77"/>
      <c r="GP59" s="77"/>
      <c r="GQ59" s="77"/>
      <c r="GR59" s="77"/>
      <c r="GS59" s="77"/>
      <c r="GT59" s="77"/>
      <c r="GU59" s="77"/>
      <c r="GV59" s="77"/>
      <c r="GW59" s="77"/>
      <c r="GX59" s="77"/>
      <c r="GY59" s="77"/>
      <c r="GZ59" s="77"/>
      <c r="HA59" s="77"/>
      <c r="HB59" s="77"/>
      <c r="HC59" s="77"/>
      <c r="HD59" s="77"/>
      <c r="HE59" s="77"/>
      <c r="HF59" s="77"/>
      <c r="HG59" s="77"/>
      <c r="HH59" s="77"/>
      <c r="HI59" s="77"/>
      <c r="HJ59" s="77"/>
      <c r="HK59" s="77"/>
      <c r="HL59" s="77"/>
      <c r="HM59" s="77"/>
      <c r="HN59" s="77"/>
      <c r="HO59" s="77"/>
      <c r="HP59" s="77"/>
      <c r="HQ59" s="77"/>
      <c r="HR59" s="77"/>
      <c r="HS59" s="77"/>
      <c r="HT59" s="77"/>
      <c r="HU59" s="77"/>
      <c r="HV59" s="77"/>
      <c r="HW59" s="77"/>
      <c r="HX59" s="77"/>
      <c r="HY59" s="77"/>
      <c r="HZ59" s="77"/>
      <c r="IA59" s="77"/>
      <c r="IB59" s="77"/>
      <c r="IC59" s="77"/>
      <c r="ID59" s="77"/>
      <c r="IE59" s="77"/>
      <c r="IF59" s="77"/>
      <c r="IG59" s="77"/>
      <c r="IH59" s="77"/>
      <c r="II59" s="77"/>
      <c r="IJ59" s="77"/>
      <c r="IK59" s="77"/>
      <c r="IL59" s="77"/>
      <c r="IM59" s="77"/>
      <c r="IN59" s="77"/>
      <c r="IO59" s="77"/>
      <c r="IP59" s="77"/>
      <c r="IQ59" s="77"/>
      <c r="IR59" s="77"/>
      <c r="IS59" s="77"/>
      <c r="IT59" s="77"/>
      <c r="IU59" s="77"/>
      <c r="IV59" s="77"/>
      <c r="IW59" s="77"/>
    </row>
    <row r="60" customFormat="false" ht="8.25" hidden="false" customHeight="true" outlineLevel="0" collapsed="false">
      <c r="A60" s="109"/>
      <c r="B60" s="67"/>
      <c r="C60" s="148"/>
      <c r="D60" s="106"/>
      <c r="E60" s="70"/>
      <c r="F60" s="143"/>
      <c r="G60" s="149"/>
      <c r="H60" s="149"/>
      <c r="I60" s="150"/>
      <c r="J60" s="71"/>
      <c r="K60" s="113"/>
      <c r="L60" s="140"/>
      <c r="M60" s="121"/>
      <c r="N60" s="121"/>
      <c r="O60" s="121"/>
      <c r="P60" s="121"/>
      <c r="Q60" s="121"/>
      <c r="R60" s="76"/>
      <c r="S60" s="136"/>
      <c r="V60" s="77"/>
      <c r="W60" s="77"/>
      <c r="X60" s="77"/>
      <c r="Y60" s="77"/>
      <c r="Z60" s="77"/>
      <c r="AA60" s="77"/>
      <c r="AB60" s="77"/>
      <c r="AC60" s="77"/>
      <c r="AD60" s="151"/>
      <c r="AE60" s="151"/>
      <c r="AF60" s="151"/>
      <c r="AG60" s="78"/>
      <c r="AH60" s="78"/>
      <c r="AI60" s="78"/>
      <c r="AJ60" s="79"/>
      <c r="AK60" s="79"/>
      <c r="AL60" s="47"/>
      <c r="AM60" s="47"/>
      <c r="AN60" s="47"/>
      <c r="AO60" s="47"/>
      <c r="AP60" s="47"/>
      <c r="AQ60" s="47"/>
      <c r="AR60" s="77"/>
      <c r="AS60" s="77"/>
      <c r="AT60" s="8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  <c r="FB60" s="77"/>
      <c r="FC60" s="77"/>
      <c r="FD60" s="77"/>
      <c r="FE60" s="77"/>
      <c r="FF60" s="77"/>
      <c r="FG60" s="77"/>
      <c r="FH60" s="77"/>
      <c r="FI60" s="77"/>
      <c r="FJ60" s="77"/>
      <c r="FK60" s="77"/>
      <c r="FL60" s="77"/>
      <c r="FM60" s="77"/>
      <c r="FN60" s="77"/>
      <c r="FO60" s="77"/>
      <c r="FP60" s="77"/>
      <c r="FQ60" s="77"/>
      <c r="FR60" s="77"/>
      <c r="FS60" s="77"/>
      <c r="FT60" s="77"/>
      <c r="FU60" s="77"/>
      <c r="FV60" s="77"/>
      <c r="FW60" s="77"/>
      <c r="FX60" s="77"/>
      <c r="FY60" s="77"/>
      <c r="FZ60" s="77"/>
      <c r="GA60" s="77"/>
      <c r="GB60" s="77"/>
      <c r="GC60" s="77"/>
      <c r="GD60" s="77"/>
      <c r="GE60" s="77"/>
      <c r="GF60" s="77"/>
      <c r="GG60" s="77"/>
      <c r="GH60" s="77"/>
      <c r="GI60" s="77"/>
      <c r="GJ60" s="77"/>
      <c r="GK60" s="77"/>
      <c r="GL60" s="77"/>
      <c r="GM60" s="77"/>
      <c r="GN60" s="77"/>
      <c r="GO60" s="77"/>
      <c r="GP60" s="77"/>
      <c r="GQ60" s="77"/>
      <c r="GR60" s="77"/>
      <c r="GS60" s="77"/>
      <c r="GT60" s="77"/>
      <c r="GU60" s="77"/>
      <c r="GV60" s="77"/>
      <c r="GW60" s="77"/>
      <c r="GX60" s="77"/>
      <c r="GY60" s="77"/>
      <c r="GZ60" s="77"/>
      <c r="HA60" s="77"/>
      <c r="HB60" s="77"/>
      <c r="HC60" s="77"/>
      <c r="HD60" s="77"/>
      <c r="HE60" s="77"/>
      <c r="HF60" s="77"/>
      <c r="HG60" s="77"/>
      <c r="HH60" s="77"/>
      <c r="HI60" s="77"/>
      <c r="HJ60" s="77"/>
      <c r="HK60" s="77"/>
      <c r="HL60" s="77"/>
      <c r="HM60" s="77"/>
      <c r="HN60" s="77"/>
      <c r="HO60" s="77"/>
      <c r="HP60" s="77"/>
      <c r="HQ60" s="77"/>
      <c r="HR60" s="77"/>
      <c r="HS60" s="77"/>
      <c r="HT60" s="77"/>
      <c r="HU60" s="77"/>
      <c r="HV60" s="77"/>
      <c r="HW60" s="77"/>
      <c r="HX60" s="77"/>
      <c r="HY60" s="77"/>
      <c r="HZ60" s="77"/>
      <c r="IA60" s="77"/>
      <c r="IB60" s="77"/>
      <c r="IC60" s="77"/>
      <c r="ID60" s="77"/>
      <c r="IE60" s="77"/>
      <c r="IF60" s="77"/>
      <c r="IG60" s="77"/>
      <c r="IH60" s="77"/>
      <c r="II60" s="77"/>
      <c r="IJ60" s="77"/>
      <c r="IK60" s="77"/>
      <c r="IL60" s="77"/>
      <c r="IM60" s="77"/>
      <c r="IN60" s="77"/>
      <c r="IO60" s="77"/>
      <c r="IP60" s="77"/>
      <c r="IQ60" s="77"/>
      <c r="IR60" s="77"/>
      <c r="IS60" s="77"/>
      <c r="IT60" s="77"/>
      <c r="IU60" s="77"/>
      <c r="IV60" s="77"/>
      <c r="IW60" s="77"/>
    </row>
    <row r="61" customFormat="false" ht="26.25" hidden="false" customHeight="false" outlineLevel="0" collapsed="false">
      <c r="A61" s="66" t="s">
        <v>67</v>
      </c>
      <c r="B61" s="67"/>
      <c r="C61" s="148"/>
      <c r="D61" s="106"/>
      <c r="E61" s="70"/>
      <c r="F61" s="143"/>
      <c r="G61" s="149"/>
      <c r="H61" s="149"/>
      <c r="I61" s="150"/>
      <c r="J61" s="71"/>
      <c r="K61" s="113"/>
      <c r="L61" s="140"/>
      <c r="M61" s="152"/>
      <c r="N61" s="152"/>
      <c r="O61" s="152"/>
      <c r="P61" s="152"/>
      <c r="Q61" s="153"/>
      <c r="R61" s="76"/>
      <c r="V61" s="77"/>
      <c r="W61" s="77"/>
      <c r="X61" s="77"/>
      <c r="Y61" s="44" t="str">
        <f aca="false">A61</f>
        <v>     FINANCIAL TRADING</v>
      </c>
      <c r="Z61" s="45" t="n">
        <v>14183.80259</v>
      </c>
      <c r="AA61" s="45" t="n">
        <v>44841.26278</v>
      </c>
      <c r="AB61" s="45" t="n">
        <v>44841.26278</v>
      </c>
      <c r="AC61" s="77"/>
      <c r="AD61" s="46" t="n">
        <f aca="false">Z61+$M61-O61</f>
        <v>14183.80259</v>
      </c>
      <c r="AE61" s="46" t="n">
        <f aca="false">AA61+$M61-P61</f>
        <v>44841.26278</v>
      </c>
      <c r="AF61" s="46" t="n">
        <f aca="false">AB61+$M61-Q61</f>
        <v>44841.26278</v>
      </c>
      <c r="AG61" s="78"/>
      <c r="AH61" s="78"/>
      <c r="AI61" s="78"/>
      <c r="AJ61" s="79"/>
      <c r="AK61" s="79"/>
      <c r="AL61" s="47" t="n">
        <f aca="false">SUM(AM61:AQ61)</f>
        <v>2678.55682</v>
      </c>
      <c r="AM61" s="47" t="n">
        <f aca="false">M61</f>
        <v>0</v>
      </c>
      <c r="AN61" s="47" t="n">
        <v>1060.38668</v>
      </c>
      <c r="AO61" s="47" t="n">
        <v>403.90715</v>
      </c>
      <c r="AP61" s="47" t="n">
        <v>362.32302</v>
      </c>
      <c r="AQ61" s="47" t="n">
        <v>851.93997</v>
      </c>
      <c r="AR61" s="77"/>
      <c r="AS61" s="77"/>
      <c r="AT61" s="8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  <c r="EO61" s="77"/>
      <c r="EP61" s="77"/>
      <c r="EQ61" s="77"/>
      <c r="ER61" s="77"/>
      <c r="ES61" s="77"/>
      <c r="ET61" s="77"/>
      <c r="EU61" s="77"/>
      <c r="EV61" s="77"/>
      <c r="EW61" s="77"/>
      <c r="EX61" s="77"/>
      <c r="EY61" s="77"/>
      <c r="EZ61" s="77"/>
      <c r="FA61" s="77"/>
      <c r="FB61" s="77"/>
      <c r="FC61" s="77"/>
      <c r="FD61" s="77"/>
      <c r="FE61" s="77"/>
      <c r="FF61" s="77"/>
      <c r="FG61" s="77"/>
      <c r="FH61" s="77"/>
      <c r="FI61" s="77"/>
      <c r="FJ61" s="77"/>
      <c r="FK61" s="77"/>
      <c r="FL61" s="77"/>
      <c r="FM61" s="77"/>
      <c r="FN61" s="77"/>
      <c r="FO61" s="77"/>
      <c r="FP61" s="77"/>
      <c r="FQ61" s="77"/>
      <c r="FR61" s="77"/>
      <c r="FS61" s="77"/>
      <c r="FT61" s="77"/>
      <c r="FU61" s="77"/>
      <c r="FV61" s="77"/>
      <c r="FW61" s="77"/>
      <c r="FX61" s="77"/>
      <c r="FY61" s="77"/>
      <c r="FZ61" s="77"/>
      <c r="GA61" s="77"/>
      <c r="GB61" s="77"/>
      <c r="GC61" s="77"/>
      <c r="GD61" s="77"/>
      <c r="GE61" s="77"/>
      <c r="GF61" s="77"/>
      <c r="GG61" s="77"/>
      <c r="GH61" s="77"/>
      <c r="GI61" s="77"/>
      <c r="GJ61" s="77"/>
      <c r="GK61" s="77"/>
      <c r="GL61" s="77"/>
      <c r="GM61" s="77"/>
      <c r="GN61" s="77"/>
      <c r="GO61" s="77"/>
      <c r="GP61" s="77"/>
      <c r="GQ61" s="77"/>
      <c r="GR61" s="77"/>
      <c r="GS61" s="77"/>
      <c r="GT61" s="77"/>
      <c r="GU61" s="77"/>
      <c r="GV61" s="77"/>
      <c r="GW61" s="77"/>
      <c r="GX61" s="77"/>
      <c r="GY61" s="77"/>
      <c r="GZ61" s="77"/>
      <c r="HA61" s="77"/>
      <c r="HB61" s="77"/>
      <c r="HC61" s="77"/>
      <c r="HD61" s="77"/>
      <c r="HE61" s="77"/>
      <c r="HF61" s="77"/>
      <c r="HG61" s="77"/>
      <c r="HH61" s="77"/>
      <c r="HI61" s="77"/>
      <c r="HJ61" s="77"/>
      <c r="HK61" s="77"/>
      <c r="HL61" s="77"/>
      <c r="HM61" s="77"/>
      <c r="HN61" s="77"/>
      <c r="HO61" s="77"/>
      <c r="HP61" s="77"/>
      <c r="HQ61" s="77"/>
      <c r="HR61" s="77"/>
      <c r="HS61" s="77"/>
      <c r="HT61" s="77"/>
      <c r="HU61" s="77"/>
      <c r="HV61" s="77"/>
      <c r="HW61" s="77"/>
      <c r="HX61" s="77"/>
      <c r="HY61" s="77"/>
      <c r="HZ61" s="77"/>
      <c r="IA61" s="77"/>
      <c r="IB61" s="77"/>
      <c r="IC61" s="77"/>
      <c r="ID61" s="77"/>
      <c r="IE61" s="77"/>
      <c r="IF61" s="77"/>
      <c r="IG61" s="77"/>
      <c r="IH61" s="77"/>
      <c r="II61" s="77"/>
      <c r="IJ61" s="77"/>
      <c r="IK61" s="77"/>
      <c r="IL61" s="77"/>
      <c r="IM61" s="77"/>
      <c r="IN61" s="77"/>
      <c r="IO61" s="77"/>
      <c r="IP61" s="77"/>
      <c r="IQ61" s="77"/>
      <c r="IR61" s="77"/>
      <c r="IS61" s="77"/>
      <c r="IT61" s="77"/>
      <c r="IU61" s="77"/>
      <c r="IV61" s="77"/>
      <c r="IW61" s="77"/>
    </row>
    <row r="62" customFormat="false" ht="26.25" hidden="false" customHeight="false" outlineLevel="0" collapsed="false">
      <c r="A62" s="95" t="s">
        <v>68</v>
      </c>
      <c r="B62" s="67"/>
      <c r="C62" s="154"/>
      <c r="D62" s="69" t="str">
        <f aca="false">CONCATENATE(TEXT([1]Summary!J64,"$000")," ",[1]Summary!K64)</f>
        <v>$200 Mil</v>
      </c>
      <c r="E62" s="70"/>
      <c r="F62" s="143"/>
      <c r="G62" s="149"/>
      <c r="H62" s="149"/>
      <c r="I62" s="82"/>
      <c r="J62" s="71"/>
      <c r="K62" s="73" t="n">
        <f aca="false">[1]Summary!R64</f>
        <v>10000</v>
      </c>
      <c r="L62" s="140"/>
      <c r="M62" s="85"/>
      <c r="N62" s="85"/>
      <c r="O62" s="85"/>
      <c r="P62" s="85"/>
      <c r="Q62" s="85"/>
      <c r="R62" s="76"/>
      <c r="V62" s="77"/>
      <c r="W62" s="77"/>
      <c r="X62" s="77"/>
      <c r="Y62" s="44" t="str">
        <f aca="false">A62</f>
        <v>     EQUITY TRADING</v>
      </c>
      <c r="Z62" s="45" t="n">
        <v>1830.04983</v>
      </c>
      <c r="AA62" s="45" t="n">
        <v>1368.93483</v>
      </c>
      <c r="AB62" s="45" t="n">
        <v>1368.93483</v>
      </c>
      <c r="AC62" s="77"/>
      <c r="AD62" s="46" t="n">
        <f aca="false">Z62+$M62-O62</f>
        <v>1830.04983</v>
      </c>
      <c r="AE62" s="46" t="n">
        <f aca="false">AA62+$M62-P62</f>
        <v>1368.93483</v>
      </c>
      <c r="AF62" s="46" t="n">
        <f aca="false">AB62+$M62-Q62</f>
        <v>1368.93483</v>
      </c>
      <c r="AG62" s="78"/>
      <c r="AH62" s="78"/>
      <c r="AI62" s="78"/>
      <c r="AJ62" s="79"/>
      <c r="AK62" s="79"/>
      <c r="AL62" s="47" t="n">
        <f aca="false">SUM(AM62:AQ62)</f>
        <v>-202.7784</v>
      </c>
      <c r="AM62" s="47" t="n">
        <f aca="false">M62</f>
        <v>0</v>
      </c>
      <c r="AN62" s="47" t="n">
        <v>-79.6014</v>
      </c>
      <c r="AO62" s="47" t="n">
        <v>138.98812</v>
      </c>
      <c r="AP62" s="47" t="n">
        <v>-304.4648</v>
      </c>
      <c r="AQ62" s="47" t="n">
        <v>42.29968</v>
      </c>
      <c r="AR62" s="8"/>
      <c r="AS62" s="77"/>
      <c r="AT62" s="8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  <c r="EO62" s="77"/>
      <c r="EP62" s="77"/>
      <c r="EQ62" s="77"/>
      <c r="ER62" s="77"/>
      <c r="ES62" s="77"/>
      <c r="ET62" s="77"/>
      <c r="EU62" s="77"/>
      <c r="EV62" s="77"/>
      <c r="EW62" s="77"/>
      <c r="EX62" s="77"/>
      <c r="EY62" s="77"/>
      <c r="EZ62" s="77"/>
      <c r="FA62" s="77"/>
      <c r="FB62" s="77"/>
      <c r="FC62" s="77"/>
      <c r="FD62" s="77"/>
      <c r="FE62" s="77"/>
      <c r="FF62" s="77"/>
      <c r="FG62" s="77"/>
      <c r="FH62" s="77"/>
      <c r="FI62" s="77"/>
      <c r="FJ62" s="77"/>
      <c r="FK62" s="77"/>
      <c r="FL62" s="77"/>
      <c r="FM62" s="77"/>
      <c r="FN62" s="77"/>
      <c r="FO62" s="77"/>
      <c r="FP62" s="77"/>
      <c r="FQ62" s="77"/>
      <c r="FR62" s="77"/>
      <c r="FS62" s="77"/>
      <c r="FT62" s="77"/>
      <c r="FU62" s="77"/>
      <c r="FV62" s="77"/>
      <c r="FW62" s="77"/>
      <c r="FX62" s="77"/>
      <c r="FY62" s="77"/>
      <c r="FZ62" s="77"/>
      <c r="GA62" s="77"/>
      <c r="GB62" s="77"/>
      <c r="GC62" s="77"/>
      <c r="GD62" s="77"/>
      <c r="GE62" s="77"/>
      <c r="GF62" s="77"/>
      <c r="GG62" s="77"/>
      <c r="GH62" s="77"/>
      <c r="GI62" s="77"/>
      <c r="GJ62" s="77"/>
      <c r="GK62" s="77"/>
      <c r="GL62" s="77"/>
      <c r="GM62" s="77"/>
      <c r="GN62" s="77"/>
      <c r="GO62" s="77"/>
      <c r="GP62" s="77"/>
      <c r="GQ62" s="77"/>
      <c r="GR62" s="77"/>
      <c r="GS62" s="77"/>
      <c r="GT62" s="77"/>
      <c r="GU62" s="77"/>
      <c r="GV62" s="77"/>
      <c r="GW62" s="77"/>
      <c r="GX62" s="77"/>
      <c r="GY62" s="77"/>
      <c r="GZ62" s="77"/>
      <c r="HA62" s="77"/>
      <c r="HB62" s="77"/>
      <c r="HC62" s="77"/>
      <c r="HD62" s="77"/>
      <c r="HE62" s="77"/>
      <c r="HF62" s="77"/>
      <c r="HG62" s="77"/>
      <c r="HH62" s="77"/>
      <c r="HI62" s="77"/>
      <c r="HJ62" s="77"/>
      <c r="HK62" s="77"/>
      <c r="HL62" s="77"/>
      <c r="HM62" s="77"/>
      <c r="HN62" s="77"/>
      <c r="HO62" s="77"/>
      <c r="HP62" s="77"/>
      <c r="HQ62" s="77"/>
      <c r="HR62" s="77"/>
      <c r="HS62" s="77"/>
      <c r="HT62" s="77"/>
      <c r="HU62" s="77"/>
      <c r="HV62" s="77"/>
      <c r="HW62" s="77"/>
      <c r="HX62" s="77"/>
      <c r="HY62" s="77"/>
      <c r="HZ62" s="77"/>
      <c r="IA62" s="77"/>
      <c r="IB62" s="77"/>
      <c r="IC62" s="77"/>
      <c r="ID62" s="77"/>
      <c r="IE62" s="77"/>
      <c r="IF62" s="77"/>
      <c r="IG62" s="77"/>
      <c r="IH62" s="77"/>
      <c r="II62" s="77"/>
      <c r="IJ62" s="77"/>
      <c r="IK62" s="77"/>
      <c r="IL62" s="77"/>
      <c r="IM62" s="77"/>
      <c r="IN62" s="77"/>
      <c r="IO62" s="77"/>
      <c r="IP62" s="77"/>
      <c r="IQ62" s="77"/>
      <c r="IR62" s="77"/>
      <c r="IS62" s="77"/>
      <c r="IT62" s="77"/>
      <c r="IU62" s="77"/>
      <c r="IV62" s="77"/>
      <c r="IW62" s="77"/>
    </row>
    <row r="63" customFormat="false" ht="26.25" hidden="false" customHeight="false" outlineLevel="0" collapsed="false">
      <c r="A63" s="95" t="s">
        <v>69</v>
      </c>
      <c r="B63" s="67"/>
      <c r="C63" s="154"/>
      <c r="D63" s="69" t="str">
        <f aca="false">CONCATENATE(TEXT([1]Summary!J65,"$000")," ",[1]Summary!K65)</f>
        <v>$150 Mil</v>
      </c>
      <c r="E63" s="70"/>
      <c r="F63" s="143"/>
      <c r="G63" s="149"/>
      <c r="H63" s="149"/>
      <c r="I63" s="82"/>
      <c r="J63" s="71"/>
      <c r="K63" s="73" t="n">
        <f aca="false">[1]Summary!R65</f>
        <v>2000</v>
      </c>
      <c r="L63" s="140"/>
      <c r="M63" s="85"/>
      <c r="N63" s="85"/>
      <c r="O63" s="85"/>
      <c r="P63" s="85"/>
      <c r="Q63" s="85"/>
      <c r="R63" s="76"/>
      <c r="V63" s="77"/>
      <c r="W63" s="77"/>
      <c r="X63" s="77"/>
      <c r="Y63" s="44" t="str">
        <f aca="false">A63</f>
        <v>     CONVERTIBLE ARBITRAGE</v>
      </c>
      <c r="Z63" s="45" t="n">
        <v>823.81706</v>
      </c>
      <c r="AA63" s="45" t="n">
        <v>2399.87653</v>
      </c>
      <c r="AB63" s="45" t="n">
        <v>2399.87653</v>
      </c>
      <c r="AC63" s="77"/>
      <c r="AD63" s="46" t="n">
        <f aca="false">Z63+$M63-O63</f>
        <v>823.81706</v>
      </c>
      <c r="AE63" s="46" t="n">
        <f aca="false">AA63+$M63-P63</f>
        <v>2399.87653</v>
      </c>
      <c r="AF63" s="46" t="n">
        <f aca="false">AB63+$M63-Q63</f>
        <v>2399.87653</v>
      </c>
      <c r="AG63" s="78"/>
      <c r="AH63" s="78"/>
      <c r="AI63" s="78"/>
      <c r="AJ63" s="79"/>
      <c r="AK63" s="79"/>
      <c r="AL63" s="47"/>
      <c r="AM63" s="47"/>
      <c r="AN63" s="47"/>
      <c r="AO63" s="47"/>
      <c r="AP63" s="47"/>
      <c r="AQ63" s="47"/>
      <c r="AR63" s="8"/>
      <c r="AS63" s="77"/>
      <c r="AT63" s="8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  <c r="FL63" s="77"/>
      <c r="FM63" s="77"/>
      <c r="FN63" s="77"/>
      <c r="FO63" s="77"/>
      <c r="FP63" s="77"/>
      <c r="FQ63" s="77"/>
      <c r="FR63" s="77"/>
      <c r="FS63" s="77"/>
      <c r="FT63" s="77"/>
      <c r="FU63" s="77"/>
      <c r="FV63" s="77"/>
      <c r="FW63" s="77"/>
      <c r="FX63" s="77"/>
      <c r="FY63" s="77"/>
      <c r="FZ63" s="77"/>
      <c r="GA63" s="77"/>
      <c r="GB63" s="77"/>
      <c r="GC63" s="77"/>
      <c r="GD63" s="77"/>
      <c r="GE63" s="77"/>
      <c r="GF63" s="77"/>
      <c r="GG63" s="77"/>
      <c r="GH63" s="77"/>
      <c r="GI63" s="77"/>
      <c r="GJ63" s="77"/>
      <c r="GK63" s="77"/>
      <c r="GL63" s="77"/>
      <c r="GM63" s="77"/>
      <c r="GN63" s="77"/>
      <c r="GO63" s="77"/>
      <c r="GP63" s="77"/>
      <c r="GQ63" s="77"/>
      <c r="GR63" s="77"/>
      <c r="GS63" s="77"/>
      <c r="GT63" s="77"/>
      <c r="GU63" s="77"/>
      <c r="GV63" s="77"/>
      <c r="GW63" s="77"/>
      <c r="GX63" s="77"/>
      <c r="GY63" s="77"/>
      <c r="GZ63" s="77"/>
      <c r="HA63" s="77"/>
      <c r="HB63" s="77"/>
      <c r="HC63" s="77"/>
      <c r="HD63" s="77"/>
      <c r="HE63" s="77"/>
      <c r="HF63" s="77"/>
      <c r="HG63" s="77"/>
      <c r="HH63" s="77"/>
      <c r="HI63" s="77"/>
      <c r="HJ63" s="77"/>
      <c r="HK63" s="77"/>
      <c r="HL63" s="77"/>
      <c r="HM63" s="77"/>
      <c r="HN63" s="77"/>
      <c r="HO63" s="77"/>
      <c r="HP63" s="77"/>
      <c r="HQ63" s="77"/>
      <c r="HR63" s="77"/>
      <c r="HS63" s="77"/>
      <c r="HT63" s="77"/>
      <c r="HU63" s="77"/>
      <c r="HV63" s="77"/>
      <c r="HW63" s="77"/>
      <c r="HX63" s="77"/>
      <c r="HY63" s="77"/>
      <c r="HZ63" s="77"/>
      <c r="IA63" s="77"/>
      <c r="IB63" s="77"/>
      <c r="IC63" s="77"/>
      <c r="ID63" s="77"/>
      <c r="IE63" s="77"/>
      <c r="IF63" s="77"/>
      <c r="IG63" s="77"/>
      <c r="IH63" s="77"/>
      <c r="II63" s="77"/>
      <c r="IJ63" s="77"/>
      <c r="IK63" s="77"/>
      <c r="IL63" s="77"/>
      <c r="IM63" s="77"/>
      <c r="IN63" s="77"/>
      <c r="IO63" s="77"/>
      <c r="IP63" s="77"/>
      <c r="IQ63" s="77"/>
      <c r="IR63" s="77"/>
      <c r="IS63" s="77"/>
      <c r="IT63" s="77"/>
      <c r="IU63" s="77"/>
      <c r="IV63" s="77"/>
      <c r="IW63" s="77"/>
    </row>
    <row r="64" customFormat="false" ht="26.25" hidden="false" customHeight="false" outlineLevel="0" collapsed="false">
      <c r="A64" s="95" t="s">
        <v>70</v>
      </c>
      <c r="B64" s="67"/>
      <c r="C64" s="154"/>
      <c r="D64" s="69" t="str">
        <f aca="false">CONCATENATE(TEXT([1]Summary!J66,"$000")," ",[1]Summary!K66)</f>
        <v>$150 Mil</v>
      </c>
      <c r="E64" s="70"/>
      <c r="F64" s="143"/>
      <c r="G64" s="71"/>
      <c r="H64" s="149"/>
      <c r="I64" s="82"/>
      <c r="J64" s="71"/>
      <c r="K64" s="73" t="n">
        <f aca="false">[1]Summary!R66</f>
        <v>5000</v>
      </c>
      <c r="L64" s="140"/>
      <c r="M64" s="85"/>
      <c r="N64" s="85"/>
      <c r="O64" s="85"/>
      <c r="P64" s="85"/>
      <c r="Q64" s="85"/>
      <c r="R64" s="76"/>
      <c r="V64" s="77"/>
      <c r="W64" s="77"/>
      <c r="X64" s="77"/>
      <c r="Y64" s="44" t="str">
        <f aca="false">A64</f>
        <v>     FX / INT RATE TRADING</v>
      </c>
      <c r="Z64" s="45" t="n">
        <v>702.043</v>
      </c>
      <c r="AA64" s="45" t="n">
        <v>3100.382</v>
      </c>
      <c r="AB64" s="45" t="n">
        <v>3100.382</v>
      </c>
      <c r="AC64" s="77"/>
      <c r="AD64" s="46" t="n">
        <f aca="false">Z64+$M64-O64</f>
        <v>702.043</v>
      </c>
      <c r="AE64" s="46" t="n">
        <f aca="false">AA64+$M64-P64</f>
        <v>3100.382</v>
      </c>
      <c r="AF64" s="46" t="n">
        <f aca="false">AB64+$M64-Q64</f>
        <v>3100.382</v>
      </c>
      <c r="AG64" s="78"/>
      <c r="AH64" s="78"/>
      <c r="AI64" s="78"/>
      <c r="AJ64" s="79"/>
      <c r="AK64" s="79"/>
      <c r="AL64" s="47" t="n">
        <f aca="false">SUM(AM64:AQ64)</f>
        <v>-173.205</v>
      </c>
      <c r="AM64" s="47" t="n">
        <f aca="false">M64</f>
        <v>0</v>
      </c>
      <c r="AN64" s="47" t="n">
        <v>262.601</v>
      </c>
      <c r="AO64" s="47" t="n">
        <v>-440.591</v>
      </c>
      <c r="AP64" s="47" t="n">
        <v>-81.851</v>
      </c>
      <c r="AQ64" s="47" t="n">
        <v>86.636</v>
      </c>
      <c r="AR64" s="77"/>
      <c r="AS64" s="77"/>
      <c r="AT64" s="8"/>
      <c r="AU64" s="77"/>
      <c r="AV64" s="77"/>
      <c r="AW64" s="77"/>
      <c r="AX64" s="77"/>
      <c r="AY64" s="77"/>
      <c r="AZ64" s="77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</row>
    <row r="65" customFormat="false" ht="26.25" hidden="false" customHeight="false" outlineLevel="0" collapsed="false">
      <c r="A65" s="109"/>
      <c r="B65" s="67"/>
      <c r="C65" s="128"/>
      <c r="D65" s="97" t="str">
        <f aca="false">CONCATENATE(TEXT([1]Summary!J67,"$000,000"),"",[1]Summary!K67)</f>
        <v>$250,000/bp</v>
      </c>
      <c r="E65" s="70"/>
      <c r="F65" s="143"/>
      <c r="G65" s="149"/>
      <c r="H65" s="149"/>
      <c r="I65" s="150"/>
      <c r="J65" s="71"/>
      <c r="K65" s="113"/>
      <c r="L65" s="140"/>
      <c r="M65" s="121"/>
      <c r="N65" s="121"/>
      <c r="O65" s="121"/>
      <c r="P65" s="121"/>
      <c r="Q65" s="121"/>
      <c r="R65" s="76"/>
      <c r="V65" s="77"/>
      <c r="W65" s="77"/>
      <c r="X65" s="77"/>
      <c r="Y65" s="77"/>
      <c r="Z65" s="77"/>
      <c r="AA65" s="77"/>
      <c r="AB65" s="77"/>
      <c r="AC65" s="77"/>
      <c r="AD65" s="151"/>
      <c r="AE65" s="151"/>
      <c r="AF65" s="151"/>
      <c r="AG65" s="78"/>
      <c r="AH65" s="78"/>
      <c r="AI65" s="155"/>
      <c r="AJ65" s="79"/>
      <c r="AK65" s="79"/>
      <c r="AL65" s="47"/>
      <c r="AM65" s="47"/>
      <c r="AN65" s="47"/>
      <c r="AO65" s="47"/>
      <c r="AP65" s="47"/>
      <c r="AQ65" s="47"/>
      <c r="AR65" s="77"/>
      <c r="AS65" s="77"/>
      <c r="AT65" s="8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7"/>
      <c r="FO65" s="77"/>
      <c r="FP65" s="77"/>
      <c r="FQ65" s="77"/>
      <c r="FR65" s="77"/>
      <c r="FS65" s="77"/>
      <c r="FT65" s="77"/>
      <c r="FU65" s="77"/>
      <c r="FV65" s="77"/>
      <c r="FW65" s="77"/>
      <c r="FX65" s="77"/>
      <c r="FY65" s="77"/>
      <c r="FZ65" s="77"/>
      <c r="GA65" s="77"/>
      <c r="GB65" s="77"/>
      <c r="GC65" s="77"/>
      <c r="GD65" s="77"/>
      <c r="GE65" s="77"/>
      <c r="GF65" s="77"/>
      <c r="GG65" s="77"/>
      <c r="GH65" s="77"/>
      <c r="GI65" s="77"/>
      <c r="GJ65" s="77"/>
      <c r="GK65" s="77"/>
      <c r="GL65" s="77"/>
      <c r="GM65" s="77"/>
      <c r="GN65" s="77"/>
      <c r="GO65" s="77"/>
      <c r="GP65" s="77"/>
      <c r="GQ65" s="77"/>
      <c r="GR65" s="77"/>
      <c r="GS65" s="77"/>
      <c r="GT65" s="77"/>
      <c r="GU65" s="77"/>
      <c r="GV65" s="77"/>
      <c r="GW65" s="77"/>
      <c r="GX65" s="77"/>
      <c r="GY65" s="77"/>
      <c r="GZ65" s="77"/>
      <c r="HA65" s="77"/>
      <c r="HB65" s="77"/>
      <c r="HC65" s="77"/>
      <c r="HD65" s="77"/>
      <c r="HE65" s="77"/>
      <c r="HF65" s="77"/>
      <c r="HG65" s="77"/>
      <c r="HH65" s="77"/>
      <c r="HI65" s="77"/>
      <c r="HJ65" s="77"/>
      <c r="HK65" s="77"/>
      <c r="HL65" s="77"/>
      <c r="HM65" s="77"/>
      <c r="HN65" s="77"/>
      <c r="HO65" s="77"/>
      <c r="HP65" s="77"/>
      <c r="HQ65" s="77"/>
      <c r="HR65" s="77"/>
      <c r="HS65" s="77"/>
      <c r="HT65" s="77"/>
      <c r="HU65" s="77"/>
      <c r="HV65" s="77"/>
      <c r="HW65" s="77"/>
      <c r="HX65" s="77"/>
      <c r="HY65" s="77"/>
      <c r="HZ65" s="77"/>
      <c r="IA65" s="77"/>
      <c r="IB65" s="77"/>
      <c r="IC65" s="77"/>
      <c r="ID65" s="77"/>
      <c r="IE65" s="77"/>
      <c r="IF65" s="77"/>
      <c r="IG65" s="77"/>
      <c r="IH65" s="77"/>
      <c r="II65" s="77"/>
      <c r="IJ65" s="77"/>
      <c r="IK65" s="77"/>
      <c r="IL65" s="77"/>
      <c r="IM65" s="77"/>
      <c r="IN65" s="77"/>
      <c r="IO65" s="77"/>
      <c r="IP65" s="77"/>
      <c r="IQ65" s="77"/>
      <c r="IR65" s="77"/>
      <c r="IS65" s="77"/>
      <c r="IT65" s="77"/>
      <c r="IU65" s="77"/>
      <c r="IV65" s="77"/>
      <c r="IW65" s="77"/>
    </row>
    <row r="66" customFormat="false" ht="26.25" hidden="false" customHeight="false" outlineLevel="0" collapsed="false">
      <c r="A66" s="95" t="s">
        <v>71</v>
      </c>
      <c r="B66" s="67"/>
      <c r="C66" s="123"/>
      <c r="D66" s="69" t="str">
        <f aca="false">CONCATENATE(TEXT([1]Summary!J68,"00")," ",[1]Summary!K68)</f>
        <v>4000 Contracts</v>
      </c>
      <c r="E66" s="70"/>
      <c r="F66" s="143"/>
      <c r="G66" s="143"/>
      <c r="H66" s="71"/>
      <c r="I66" s="82"/>
      <c r="J66" s="71"/>
      <c r="K66" s="73" t="n">
        <f aca="false">[1]Summary!R68</f>
        <v>2000</v>
      </c>
      <c r="L66" s="140"/>
      <c r="M66" s="85"/>
      <c r="N66" s="85"/>
      <c r="O66" s="85"/>
      <c r="P66" s="85"/>
      <c r="Q66" s="85"/>
      <c r="R66" s="76"/>
      <c r="V66" s="77"/>
      <c r="W66" s="77"/>
      <c r="X66" s="77"/>
      <c r="Y66" s="44" t="str">
        <f aca="false">A66</f>
        <v>     SOFT COMMODITIES TRADING</v>
      </c>
      <c r="Z66" s="45" t="n">
        <v>-5.29</v>
      </c>
      <c r="AA66" s="45" t="n">
        <v>-10.883</v>
      </c>
      <c r="AB66" s="45" t="n">
        <v>-10.883</v>
      </c>
      <c r="AC66" s="77"/>
      <c r="AD66" s="46" t="n">
        <f aca="false">Z66+$M66-O66</f>
        <v>-5.29</v>
      </c>
      <c r="AE66" s="46" t="n">
        <f aca="false">AA66+$M66-P66</f>
        <v>-10.883</v>
      </c>
      <c r="AF66" s="46" t="n">
        <f aca="false">AB66+$M66-Q66</f>
        <v>-10.883</v>
      </c>
      <c r="AG66" s="78"/>
      <c r="AH66" s="78" t="s">
        <v>72</v>
      </c>
      <c r="AI66" s="155"/>
      <c r="AJ66" s="79"/>
      <c r="AK66" s="79"/>
      <c r="AL66" s="47" t="n">
        <f aca="false">SUM(AM66:AQ66)</f>
        <v>-5.29</v>
      </c>
      <c r="AM66" s="47" t="n">
        <f aca="false">M66</f>
        <v>0</v>
      </c>
      <c r="AN66" s="47" t="n">
        <v>-4.445</v>
      </c>
      <c r="AO66" s="47" t="n">
        <v>-0.845</v>
      </c>
      <c r="AP66" s="47" t="n">
        <v>0</v>
      </c>
      <c r="AQ66" s="47" t="n">
        <v>0</v>
      </c>
      <c r="AR66" s="8"/>
      <c r="AS66" s="77"/>
      <c r="AT66" s="8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  <c r="FL66" s="77"/>
      <c r="FM66" s="77"/>
      <c r="FN66" s="77"/>
      <c r="FO66" s="77"/>
      <c r="FP66" s="77"/>
      <c r="FQ66" s="77"/>
      <c r="FR66" s="77"/>
      <c r="FS66" s="77"/>
      <c r="FT66" s="77"/>
      <c r="FU66" s="77"/>
      <c r="FV66" s="77"/>
      <c r="FW66" s="77"/>
      <c r="FX66" s="77"/>
      <c r="FY66" s="77"/>
      <c r="FZ66" s="77"/>
      <c r="GA66" s="77"/>
      <c r="GB66" s="77"/>
      <c r="GC66" s="77"/>
      <c r="GD66" s="77"/>
      <c r="GE66" s="77"/>
      <c r="GF66" s="77"/>
      <c r="GG66" s="77"/>
      <c r="GH66" s="77"/>
      <c r="GI66" s="77"/>
      <c r="GJ66" s="77"/>
      <c r="GK66" s="77"/>
      <c r="GL66" s="77"/>
      <c r="GM66" s="77"/>
      <c r="GN66" s="77"/>
      <c r="GO66" s="77"/>
      <c r="GP66" s="77"/>
      <c r="GQ66" s="77"/>
      <c r="GR66" s="77"/>
      <c r="GS66" s="77"/>
      <c r="GT66" s="77"/>
      <c r="GU66" s="77"/>
      <c r="GV66" s="77"/>
      <c r="GW66" s="77"/>
      <c r="GX66" s="77"/>
      <c r="GY66" s="77"/>
      <c r="GZ66" s="77"/>
      <c r="HA66" s="77"/>
      <c r="HB66" s="77"/>
      <c r="HC66" s="77"/>
      <c r="HD66" s="77"/>
      <c r="HE66" s="77"/>
      <c r="HF66" s="77"/>
      <c r="HG66" s="77"/>
      <c r="HH66" s="77"/>
      <c r="HI66" s="77"/>
      <c r="HJ66" s="77"/>
      <c r="HK66" s="77"/>
      <c r="HL66" s="77"/>
      <c r="HM66" s="77"/>
      <c r="HN66" s="77"/>
      <c r="HO66" s="77"/>
      <c r="HP66" s="77"/>
      <c r="HQ66" s="77"/>
      <c r="HR66" s="77"/>
      <c r="HS66" s="77"/>
      <c r="HT66" s="77"/>
      <c r="HU66" s="77"/>
      <c r="HV66" s="77"/>
      <c r="HW66" s="77"/>
      <c r="HX66" s="77"/>
      <c r="HY66" s="77"/>
      <c r="HZ66" s="77"/>
      <c r="IA66" s="77"/>
      <c r="IB66" s="77"/>
      <c r="IC66" s="77"/>
      <c r="ID66" s="77"/>
      <c r="IE66" s="77"/>
      <c r="IF66" s="77"/>
      <c r="IG66" s="77"/>
      <c r="IH66" s="77"/>
      <c r="II66" s="77"/>
      <c r="IJ66" s="77"/>
      <c r="IK66" s="77"/>
      <c r="IL66" s="77"/>
      <c r="IM66" s="77"/>
      <c r="IN66" s="77"/>
      <c r="IO66" s="77"/>
      <c r="IP66" s="77"/>
      <c r="IQ66" s="77"/>
      <c r="IR66" s="77"/>
      <c r="IS66" s="77"/>
      <c r="IT66" s="77"/>
      <c r="IU66" s="77"/>
      <c r="IV66" s="77"/>
      <c r="IW66" s="77"/>
    </row>
    <row r="67" customFormat="false" ht="26.25" hidden="false" customHeight="false" outlineLevel="0" collapsed="false">
      <c r="A67" s="95" t="s">
        <v>73</v>
      </c>
      <c r="B67" s="67"/>
      <c r="C67" s="123"/>
      <c r="D67" s="69" t="str">
        <f aca="false">CONCATENATE(TEXT([1]Summary!J69,"00")," ",[1]Summary!K69)</f>
        <v>750 Contracts</v>
      </c>
      <c r="E67" s="70"/>
      <c r="F67" s="143"/>
      <c r="G67" s="143"/>
      <c r="H67" s="71"/>
      <c r="I67" s="82"/>
      <c r="J67" s="71"/>
      <c r="K67" s="73" t="n">
        <f aca="false">[1]Summary!R69</f>
        <v>500</v>
      </c>
      <c r="L67" s="140"/>
      <c r="M67" s="85"/>
      <c r="N67" s="85"/>
      <c r="O67" s="85"/>
      <c r="P67" s="85"/>
      <c r="Q67" s="85"/>
      <c r="R67" s="76"/>
      <c r="V67" s="77"/>
      <c r="W67" s="77"/>
      <c r="X67" s="77"/>
      <c r="Y67" s="44" t="str">
        <f aca="false">A67</f>
        <v>     GRAIN TRADING</v>
      </c>
      <c r="Z67" s="45" t="n">
        <v>0</v>
      </c>
      <c r="AA67" s="45" t="n">
        <v>0</v>
      </c>
      <c r="AB67" s="45" t="n">
        <v>0</v>
      </c>
      <c r="AC67" s="77"/>
      <c r="AD67" s="46" t="n">
        <f aca="false">Z67+$M67-O67</f>
        <v>0</v>
      </c>
      <c r="AE67" s="46" t="n">
        <f aca="false">AA67+$M67-P67</f>
        <v>0</v>
      </c>
      <c r="AF67" s="46" t="n">
        <f aca="false">AB67+$M67-Q67</f>
        <v>0</v>
      </c>
      <c r="AG67" s="78"/>
      <c r="AH67" s="78" t="s">
        <v>74</v>
      </c>
      <c r="AI67" s="78"/>
      <c r="AJ67" s="79"/>
      <c r="AK67" s="79"/>
      <c r="AL67" s="47" t="n">
        <f aca="false">SUM(AM67:AQ67)</f>
        <v>0</v>
      </c>
      <c r="AM67" s="47" t="n">
        <f aca="false">M67</f>
        <v>0</v>
      </c>
      <c r="AN67" s="47" t="n">
        <v>0</v>
      </c>
      <c r="AO67" s="47" t="n">
        <v>0</v>
      </c>
      <c r="AP67" s="47" t="n">
        <v>0</v>
      </c>
      <c r="AQ67" s="47" t="n">
        <v>0</v>
      </c>
      <c r="AR67" s="77"/>
      <c r="AS67" s="77"/>
      <c r="AT67" s="8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7"/>
      <c r="FO67" s="77"/>
      <c r="FP67" s="77"/>
      <c r="FQ67" s="77"/>
      <c r="FR67" s="77"/>
      <c r="FS67" s="77"/>
      <c r="FT67" s="77"/>
      <c r="FU67" s="77"/>
      <c r="FV67" s="77"/>
      <c r="FW67" s="77"/>
      <c r="FX67" s="77"/>
      <c r="FY67" s="77"/>
      <c r="FZ67" s="77"/>
      <c r="GA67" s="77"/>
      <c r="GB67" s="77"/>
      <c r="GC67" s="77"/>
      <c r="GD67" s="77"/>
      <c r="GE67" s="77"/>
      <c r="GF67" s="77"/>
      <c r="GG67" s="77"/>
      <c r="GH67" s="77"/>
      <c r="GI67" s="77"/>
      <c r="GJ67" s="77"/>
      <c r="GK67" s="77"/>
      <c r="GL67" s="77"/>
      <c r="GM67" s="77"/>
      <c r="GN67" s="77"/>
      <c r="GO67" s="77"/>
      <c r="GP67" s="77"/>
      <c r="GQ67" s="77"/>
      <c r="GR67" s="77"/>
      <c r="GS67" s="77"/>
      <c r="GT67" s="77"/>
      <c r="GU67" s="77"/>
      <c r="GV67" s="77"/>
      <c r="GW67" s="77"/>
      <c r="GX67" s="77"/>
      <c r="GY67" s="77"/>
      <c r="GZ67" s="77"/>
      <c r="HA67" s="77"/>
      <c r="HB67" s="77"/>
      <c r="HC67" s="77"/>
      <c r="HD67" s="77"/>
      <c r="HE67" s="77"/>
      <c r="HF67" s="77"/>
      <c r="HG67" s="77"/>
      <c r="HH67" s="77"/>
      <c r="HI67" s="77"/>
      <c r="HJ67" s="77"/>
      <c r="HK67" s="77"/>
      <c r="HL67" s="77"/>
      <c r="HM67" s="77"/>
      <c r="HN67" s="77"/>
      <c r="HO67" s="77"/>
      <c r="HP67" s="77"/>
      <c r="HQ67" s="77"/>
      <c r="HR67" s="77"/>
      <c r="HS67" s="77"/>
      <c r="HT67" s="77"/>
      <c r="HU67" s="77"/>
      <c r="HV67" s="77"/>
      <c r="HW67" s="77"/>
      <c r="HX67" s="77"/>
      <c r="HY67" s="77"/>
      <c r="HZ67" s="77"/>
      <c r="IA67" s="77"/>
      <c r="IB67" s="77"/>
      <c r="IC67" s="77"/>
      <c r="ID67" s="77"/>
      <c r="IE67" s="77"/>
      <c r="IF67" s="77"/>
      <c r="IG67" s="77"/>
      <c r="IH67" s="77"/>
      <c r="II67" s="77"/>
      <c r="IJ67" s="77"/>
      <c r="IK67" s="77"/>
      <c r="IL67" s="77"/>
      <c r="IM67" s="77"/>
      <c r="IN67" s="77"/>
      <c r="IO67" s="77"/>
      <c r="IP67" s="77"/>
      <c r="IQ67" s="77"/>
      <c r="IR67" s="77"/>
      <c r="IS67" s="77"/>
      <c r="IT67" s="77"/>
      <c r="IU67" s="77"/>
      <c r="IV67" s="77"/>
      <c r="IW67" s="77"/>
    </row>
    <row r="68" customFormat="false" ht="26.25" hidden="false" customHeight="false" outlineLevel="0" collapsed="false">
      <c r="A68" s="95" t="s">
        <v>75</v>
      </c>
      <c r="B68" s="67"/>
      <c r="C68" s="123"/>
      <c r="D68" s="69" t="str">
        <f aca="false">CONCATENATE(TEXT([1]Summary!J70,"00")," ",[1]Summary!K70)</f>
        <v>750 Contracts</v>
      </c>
      <c r="E68" s="70"/>
      <c r="F68" s="143"/>
      <c r="G68" s="143"/>
      <c r="H68" s="71"/>
      <c r="I68" s="82"/>
      <c r="J68" s="71"/>
      <c r="K68" s="73" t="n">
        <f aca="false">[1]Summary!R70</f>
        <v>500</v>
      </c>
      <c r="L68" s="140"/>
      <c r="M68" s="85"/>
      <c r="N68" s="85"/>
      <c r="O68" s="85"/>
      <c r="P68" s="85"/>
      <c r="Q68" s="85"/>
      <c r="R68" s="76"/>
      <c r="V68" s="77"/>
      <c r="W68" s="77"/>
      <c r="X68" s="77"/>
      <c r="Y68" s="44" t="str">
        <f aca="false">A68</f>
        <v>     MEAT TRADING</v>
      </c>
      <c r="Z68" s="45" t="n">
        <v>0</v>
      </c>
      <c r="AA68" s="45" t="n">
        <v>0</v>
      </c>
      <c r="AB68" s="45" t="n">
        <v>0</v>
      </c>
      <c r="AC68" s="77"/>
      <c r="AD68" s="46" t="n">
        <f aca="false">Z68+$M68-O68</f>
        <v>0</v>
      </c>
      <c r="AE68" s="46" t="n">
        <f aca="false">AA68+$M68-P68</f>
        <v>0</v>
      </c>
      <c r="AF68" s="46" t="n">
        <f aca="false">AB68+$M68-Q68</f>
        <v>0</v>
      </c>
      <c r="AG68" s="78"/>
      <c r="AH68" s="78" t="s">
        <v>76</v>
      </c>
      <c r="AI68" s="78"/>
      <c r="AJ68" s="79"/>
      <c r="AK68" s="79"/>
      <c r="AL68" s="47" t="n">
        <f aca="false">SUM(AM68:AQ68)</f>
        <v>0</v>
      </c>
      <c r="AM68" s="47" t="n">
        <f aca="false">M68</f>
        <v>0</v>
      </c>
      <c r="AN68" s="47" t="n">
        <v>0</v>
      </c>
      <c r="AO68" s="47" t="n">
        <v>0</v>
      </c>
      <c r="AP68" s="47" t="n">
        <v>0</v>
      </c>
      <c r="AQ68" s="47" t="n">
        <v>0</v>
      </c>
      <c r="AR68" s="77"/>
      <c r="AS68" s="77"/>
      <c r="AT68" s="8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77"/>
      <c r="GH68" s="77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77"/>
      <c r="HD68" s="77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77"/>
      <c r="HZ68" s="77"/>
      <c r="IA68" s="77"/>
      <c r="IB68" s="77"/>
      <c r="IC68" s="77"/>
      <c r="ID68" s="77"/>
      <c r="IE68" s="77"/>
      <c r="IF68" s="77"/>
      <c r="IG68" s="77"/>
      <c r="IH68" s="77"/>
      <c r="II68" s="77"/>
      <c r="IJ68" s="77"/>
      <c r="IK68" s="77"/>
      <c r="IL68" s="77"/>
      <c r="IM68" s="77"/>
      <c r="IN68" s="77"/>
      <c r="IO68" s="77"/>
      <c r="IP68" s="77"/>
      <c r="IQ68" s="77"/>
      <c r="IR68" s="77"/>
      <c r="IS68" s="77"/>
      <c r="IT68" s="77"/>
      <c r="IU68" s="77"/>
      <c r="IV68" s="77"/>
      <c r="IW68" s="77"/>
    </row>
    <row r="69" customFormat="false" ht="26.25" hidden="false" customHeight="false" outlineLevel="0" collapsed="false">
      <c r="A69" s="95" t="s">
        <v>77</v>
      </c>
      <c r="B69" s="87"/>
      <c r="C69" s="156"/>
      <c r="D69" s="157"/>
      <c r="E69" s="88"/>
      <c r="F69" s="158"/>
      <c r="G69" s="71"/>
      <c r="H69" s="71"/>
      <c r="I69" s="52"/>
      <c r="J69" s="52"/>
      <c r="K69" s="119"/>
      <c r="L69" s="134"/>
      <c r="M69" s="85"/>
      <c r="N69" s="85"/>
      <c r="O69" s="85"/>
      <c r="P69" s="85"/>
      <c r="Q69" s="85"/>
      <c r="R69" s="76"/>
      <c r="V69" s="79"/>
      <c r="W69" s="79"/>
      <c r="X69" s="79"/>
      <c r="Y69" s="44" t="str">
        <f aca="false">A69</f>
        <v>     U.S. DRIFT  </v>
      </c>
      <c r="Z69" s="45" t="n">
        <v>7959</v>
      </c>
      <c r="AA69" s="45" t="n">
        <v>28910</v>
      </c>
      <c r="AB69" s="45" t="n">
        <v>28910</v>
      </c>
      <c r="AC69" s="79"/>
      <c r="AD69" s="46" t="n">
        <f aca="false">Z69+$M69-O69</f>
        <v>7959</v>
      </c>
      <c r="AE69" s="46" t="n">
        <f aca="false">AA69+$M69-P69</f>
        <v>28910</v>
      </c>
      <c r="AF69" s="46" t="n">
        <f aca="false">AB69+$M69-Q69</f>
        <v>28910</v>
      </c>
      <c r="AG69" s="78"/>
      <c r="AH69" s="78"/>
      <c r="AI69" s="78"/>
      <c r="AJ69" s="79"/>
      <c r="AK69" s="159"/>
      <c r="AL69" s="47" t="n">
        <f aca="false">SUM(AM69:AQ69)</f>
        <v>1911</v>
      </c>
      <c r="AM69" s="47" t="n">
        <f aca="false">M69</f>
        <v>0</v>
      </c>
      <c r="AN69" s="91" t="n">
        <v>495</v>
      </c>
      <c r="AO69" s="91" t="n">
        <v>422</v>
      </c>
      <c r="AP69" s="91" t="n">
        <v>469</v>
      </c>
      <c r="AQ69" s="91" t="n">
        <v>525</v>
      </c>
      <c r="AR69" s="8"/>
      <c r="AS69" s="79"/>
      <c r="AT69" s="8"/>
      <c r="AU69" s="79"/>
      <c r="AV69" s="79"/>
      <c r="AW69" s="79"/>
      <c r="AX69" s="79"/>
      <c r="AY69" s="79"/>
      <c r="AZ69" s="79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7"/>
      <c r="HK69" s="77"/>
      <c r="HL69" s="77"/>
      <c r="HM69" s="77"/>
      <c r="HN69" s="77"/>
      <c r="HO69" s="77"/>
      <c r="HP69" s="77"/>
      <c r="HQ69" s="77"/>
      <c r="HR69" s="77"/>
      <c r="HS69" s="77"/>
      <c r="HT69" s="77"/>
      <c r="HU69" s="77"/>
      <c r="HV69" s="77"/>
      <c r="HW69" s="77"/>
      <c r="HX69" s="77"/>
      <c r="HY69" s="77"/>
      <c r="HZ69" s="77"/>
      <c r="IA69" s="77"/>
      <c r="IB69" s="77"/>
      <c r="IC69" s="77"/>
      <c r="ID69" s="77"/>
      <c r="IE69" s="77"/>
      <c r="IF69" s="77"/>
      <c r="IG69" s="77"/>
      <c r="IH69" s="77"/>
      <c r="II69" s="77"/>
      <c r="IJ69" s="77"/>
      <c r="IK69" s="77"/>
      <c r="IL69" s="77"/>
      <c r="IM69" s="77"/>
      <c r="IN69" s="77"/>
      <c r="IO69" s="77"/>
      <c r="IP69" s="77"/>
      <c r="IQ69" s="77"/>
      <c r="IR69" s="77"/>
      <c r="IS69" s="77"/>
      <c r="IT69" s="77"/>
      <c r="IU69" s="77"/>
      <c r="IV69" s="77"/>
      <c r="IW69" s="77"/>
    </row>
    <row r="70" customFormat="false" ht="26.25" hidden="false" customHeight="false" outlineLevel="0" collapsed="false">
      <c r="A70" s="95" t="s">
        <v>78</v>
      </c>
      <c r="B70" s="67"/>
      <c r="C70" s="81"/>
      <c r="D70" s="106"/>
      <c r="E70" s="70"/>
      <c r="F70" s="160"/>
      <c r="G70" s="71"/>
      <c r="H70" s="71"/>
      <c r="I70" s="161"/>
      <c r="J70" s="71"/>
      <c r="K70" s="161"/>
      <c r="L70" s="140"/>
      <c r="M70" s="85"/>
      <c r="N70" s="85"/>
      <c r="O70" s="85"/>
      <c r="P70" s="85"/>
      <c r="Q70" s="85"/>
      <c r="R70" s="76"/>
      <c r="V70" s="77"/>
      <c r="W70" s="77"/>
      <c r="X70" s="77"/>
      <c r="Y70" s="44" t="str">
        <f aca="false">A70</f>
        <v>     U.K. DRIFT  </v>
      </c>
      <c r="Z70" s="45" t="n">
        <v>2874.1827</v>
      </c>
      <c r="AA70" s="45" t="n">
        <v>9072.95242</v>
      </c>
      <c r="AB70" s="45" t="n">
        <v>9072.95242</v>
      </c>
      <c r="AC70" s="77"/>
      <c r="AD70" s="46" t="n">
        <f aca="false">Z70+$M70-O70</f>
        <v>2874.1827</v>
      </c>
      <c r="AE70" s="46" t="n">
        <f aca="false">AA70+$M70-P70</f>
        <v>9072.95242</v>
      </c>
      <c r="AF70" s="46" t="n">
        <f aca="false">AB70+$M70-Q70</f>
        <v>9072.95242</v>
      </c>
      <c r="AG70" s="78"/>
      <c r="AH70" s="78"/>
      <c r="AI70" s="155"/>
      <c r="AJ70" s="79"/>
      <c r="AK70" s="79"/>
      <c r="AL70" s="47" t="n">
        <f aca="false">SUM(AM70:AQ70)</f>
        <v>787.83422</v>
      </c>
      <c r="AM70" s="47" t="n">
        <f aca="false">M70</f>
        <v>0</v>
      </c>
      <c r="AN70" s="47" t="n">
        <v>349.04169</v>
      </c>
      <c r="AO70" s="47" t="n">
        <v>150.22933</v>
      </c>
      <c r="AP70" s="47" t="n">
        <v>119.38915</v>
      </c>
      <c r="AQ70" s="47" t="n">
        <v>169.17405</v>
      </c>
      <c r="AR70" s="8"/>
      <c r="AS70" s="77"/>
      <c r="AT70" s="8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  <c r="GA70" s="77"/>
      <c r="GB70" s="77"/>
      <c r="GC70" s="77"/>
      <c r="GD70" s="77"/>
      <c r="GE70" s="77"/>
      <c r="GF70" s="77"/>
      <c r="GG70" s="77"/>
      <c r="GH70" s="77"/>
      <c r="GI70" s="77"/>
      <c r="GJ70" s="77"/>
      <c r="GK70" s="77"/>
      <c r="GL70" s="77"/>
      <c r="GM70" s="77"/>
      <c r="GN70" s="77"/>
      <c r="GO70" s="77"/>
      <c r="GP70" s="77"/>
      <c r="GQ70" s="77"/>
      <c r="GR70" s="77"/>
      <c r="GS70" s="77"/>
      <c r="GT70" s="77"/>
      <c r="GU70" s="77"/>
      <c r="GV70" s="77"/>
      <c r="GW70" s="77"/>
      <c r="GX70" s="77"/>
      <c r="GY70" s="77"/>
      <c r="GZ70" s="77"/>
      <c r="HA70" s="77"/>
      <c r="HB70" s="77"/>
      <c r="HC70" s="77"/>
      <c r="HD70" s="77"/>
      <c r="HE70" s="77"/>
      <c r="HF70" s="77"/>
      <c r="HG70" s="77"/>
      <c r="HH70" s="77"/>
      <c r="HI70" s="77"/>
      <c r="HJ70" s="77"/>
      <c r="HK70" s="77"/>
      <c r="HL70" s="77"/>
      <c r="HM70" s="77"/>
      <c r="HN70" s="77"/>
      <c r="HO70" s="77"/>
      <c r="HP70" s="77"/>
      <c r="HQ70" s="77"/>
      <c r="HR70" s="77"/>
      <c r="HS70" s="77"/>
      <c r="HT70" s="77"/>
      <c r="HU70" s="77"/>
      <c r="HV70" s="77"/>
      <c r="HW70" s="77"/>
      <c r="HX70" s="77"/>
      <c r="HY70" s="77"/>
      <c r="HZ70" s="77"/>
      <c r="IA70" s="77"/>
      <c r="IB70" s="77"/>
      <c r="IC70" s="77"/>
      <c r="ID70" s="77"/>
      <c r="IE70" s="77"/>
      <c r="IF70" s="77"/>
      <c r="IG70" s="77"/>
      <c r="IH70" s="77"/>
      <c r="II70" s="77"/>
      <c r="IJ70" s="77"/>
      <c r="IK70" s="77"/>
      <c r="IL70" s="77"/>
      <c r="IM70" s="77"/>
      <c r="IN70" s="77"/>
      <c r="IO70" s="77"/>
      <c r="IP70" s="77"/>
      <c r="IQ70" s="77"/>
      <c r="IR70" s="77"/>
      <c r="IS70" s="77"/>
      <c r="IT70" s="77"/>
      <c r="IU70" s="77"/>
      <c r="IV70" s="77"/>
      <c r="IW70" s="77"/>
    </row>
    <row r="73" customFormat="false" ht="26.25" hidden="false" customHeight="false" outlineLevel="0" collapsed="false">
      <c r="A73" s="109"/>
      <c r="B73" s="67"/>
      <c r="C73" s="148"/>
      <c r="D73" s="106"/>
      <c r="E73" s="70"/>
      <c r="F73" s="143"/>
      <c r="G73" s="149"/>
      <c r="H73" s="149"/>
      <c r="I73" s="150"/>
      <c r="J73" s="71"/>
      <c r="K73" s="113"/>
      <c r="L73" s="140"/>
      <c r="M73" s="121"/>
      <c r="N73" s="121"/>
      <c r="O73" s="121"/>
      <c r="P73" s="121"/>
      <c r="Q73" s="121"/>
      <c r="R73" s="76"/>
      <c r="V73" s="77"/>
      <c r="W73" s="77"/>
      <c r="X73" s="77"/>
      <c r="Y73" s="77"/>
      <c r="Z73" s="77"/>
      <c r="AA73" s="77"/>
      <c r="AB73" s="77"/>
      <c r="AC73" s="77"/>
      <c r="AD73" s="151"/>
      <c r="AE73" s="151"/>
      <c r="AF73" s="151"/>
      <c r="AG73" s="78"/>
      <c r="AH73" s="78"/>
      <c r="AI73" s="78"/>
      <c r="AJ73" s="79"/>
      <c r="AK73" s="79"/>
      <c r="AL73" s="47"/>
      <c r="AM73" s="47"/>
      <c r="AN73" s="47"/>
      <c r="AO73" s="47"/>
      <c r="AP73" s="47"/>
      <c r="AQ73" s="47"/>
      <c r="AR73" s="77"/>
      <c r="AS73" s="77"/>
      <c r="AT73" s="8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77"/>
      <c r="FL73" s="77"/>
      <c r="FM73" s="77"/>
      <c r="FN73" s="77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  <c r="GA73" s="77"/>
      <c r="GB73" s="77"/>
      <c r="GC73" s="77"/>
      <c r="GD73" s="77"/>
      <c r="GE73" s="77"/>
      <c r="GF73" s="77"/>
      <c r="GG73" s="77"/>
      <c r="GH73" s="77"/>
      <c r="GI73" s="77"/>
      <c r="GJ73" s="77"/>
      <c r="GK73" s="77"/>
      <c r="GL73" s="77"/>
      <c r="GM73" s="77"/>
      <c r="GN73" s="77"/>
      <c r="GO73" s="77"/>
      <c r="GP73" s="77"/>
      <c r="GQ73" s="77"/>
      <c r="GR73" s="77"/>
      <c r="GS73" s="77"/>
      <c r="GT73" s="77"/>
      <c r="GU73" s="77"/>
      <c r="GV73" s="77"/>
      <c r="GW73" s="77"/>
      <c r="GX73" s="77"/>
      <c r="GY73" s="77"/>
      <c r="GZ73" s="77"/>
      <c r="HA73" s="77"/>
      <c r="HB73" s="77"/>
      <c r="HC73" s="77"/>
      <c r="HD73" s="77"/>
      <c r="HE73" s="77"/>
      <c r="HF73" s="77"/>
      <c r="HG73" s="77"/>
      <c r="HH73" s="77"/>
      <c r="HI73" s="77"/>
      <c r="HJ73" s="77"/>
      <c r="HK73" s="77"/>
      <c r="HL73" s="77"/>
      <c r="HM73" s="77"/>
      <c r="HN73" s="77"/>
      <c r="HO73" s="77"/>
      <c r="HP73" s="77"/>
      <c r="HQ73" s="77"/>
      <c r="HR73" s="77"/>
      <c r="HS73" s="77"/>
      <c r="HT73" s="77"/>
      <c r="HU73" s="77"/>
      <c r="HV73" s="77"/>
      <c r="HW73" s="77"/>
      <c r="HX73" s="77"/>
      <c r="HY73" s="77"/>
      <c r="HZ73" s="77"/>
      <c r="IA73" s="77"/>
      <c r="IB73" s="77"/>
      <c r="IC73" s="77"/>
      <c r="ID73" s="77"/>
      <c r="IE73" s="77"/>
      <c r="IF73" s="77"/>
      <c r="IG73" s="77"/>
      <c r="IH73" s="77"/>
      <c r="II73" s="77"/>
      <c r="IJ73" s="77"/>
      <c r="IK73" s="77"/>
      <c r="IL73" s="77"/>
      <c r="IM73" s="77"/>
      <c r="IN73" s="77"/>
      <c r="IO73" s="77"/>
      <c r="IP73" s="77"/>
      <c r="IQ73" s="77"/>
      <c r="IR73" s="77"/>
      <c r="IS73" s="77"/>
      <c r="IT73" s="77"/>
      <c r="IU73" s="77"/>
      <c r="IV73" s="77"/>
      <c r="IW73" s="77"/>
    </row>
    <row r="74" customFormat="false" ht="30" hidden="false" customHeight="false" outlineLevel="0" collapsed="false">
      <c r="A74" s="117" t="s">
        <v>79</v>
      </c>
      <c r="B74" s="117"/>
      <c r="C74" s="117"/>
      <c r="D74" s="117"/>
      <c r="E74" s="117"/>
      <c r="F74" s="117"/>
      <c r="G74" s="117"/>
      <c r="H74" s="71"/>
      <c r="I74" s="162"/>
      <c r="J74" s="71"/>
      <c r="K74" s="163"/>
      <c r="L74" s="54"/>
      <c r="M74" s="55"/>
      <c r="N74" s="55"/>
      <c r="O74" s="55"/>
      <c r="P74" s="55"/>
      <c r="Q74" s="55"/>
      <c r="R74" s="141"/>
      <c r="V74" s="77"/>
      <c r="W74" s="77"/>
      <c r="X74" s="77"/>
      <c r="Y74" s="44" t="str">
        <f aca="false">A74</f>
        <v>ENRON INDUSTRIAL MARKETS</v>
      </c>
      <c r="Z74" s="45" t="n">
        <v>3577.261</v>
      </c>
      <c r="AA74" s="45" t="n">
        <v>3802.736</v>
      </c>
      <c r="AB74" s="45" t="n">
        <v>3802.736</v>
      </c>
      <c r="AC74" s="28"/>
      <c r="AD74" s="46" t="n">
        <f aca="false">Z74+$M74-O74</f>
        <v>3577.261</v>
      </c>
      <c r="AE74" s="46" t="n">
        <f aca="false">AA74+$M74-P74</f>
        <v>3802.736</v>
      </c>
      <c r="AF74" s="46" t="n">
        <f aca="false">AB74+$M74-Q74</f>
        <v>3802.736</v>
      </c>
      <c r="AG74" s="78"/>
      <c r="AH74" s="78"/>
      <c r="AI74" s="78"/>
      <c r="AJ74" s="79"/>
      <c r="AK74" s="79"/>
      <c r="AL74" s="47"/>
      <c r="AM74" s="47"/>
      <c r="AN74" s="47"/>
      <c r="AO74" s="47"/>
      <c r="AP74" s="47"/>
      <c r="AQ74" s="47"/>
      <c r="AR74" s="77"/>
      <c r="AS74" s="77"/>
      <c r="AT74" s="8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7"/>
      <c r="IB74" s="77"/>
      <c r="IC74" s="77"/>
      <c r="ID74" s="77"/>
      <c r="IE74" s="77"/>
      <c r="IF74" s="77"/>
      <c r="IG74" s="77"/>
      <c r="IH74" s="77"/>
      <c r="II74" s="77"/>
      <c r="IJ74" s="77"/>
      <c r="IK74" s="77"/>
      <c r="IL74" s="77"/>
      <c r="IM74" s="77"/>
      <c r="IN74" s="77"/>
      <c r="IO74" s="77"/>
      <c r="IP74" s="77"/>
      <c r="IQ74" s="77"/>
      <c r="IR74" s="77"/>
      <c r="IS74" s="77"/>
      <c r="IT74" s="77"/>
      <c r="IU74" s="77"/>
      <c r="IV74" s="77"/>
      <c r="IW74" s="77"/>
    </row>
    <row r="75" customFormat="false" ht="14.25" hidden="false" customHeight="true" outlineLevel="0" collapsed="false">
      <c r="A75" s="164"/>
      <c r="B75" s="67"/>
      <c r="C75" s="81"/>
      <c r="D75" s="71"/>
      <c r="E75" s="70"/>
      <c r="F75" s="81"/>
      <c r="G75" s="71"/>
      <c r="H75" s="71"/>
      <c r="I75" s="162"/>
      <c r="J75" s="71"/>
      <c r="K75" s="163"/>
      <c r="L75" s="54"/>
      <c r="M75" s="114"/>
      <c r="N75" s="114"/>
      <c r="O75" s="114"/>
      <c r="P75" s="114"/>
      <c r="Q75" s="114"/>
      <c r="R75" s="141"/>
      <c r="V75" s="77"/>
      <c r="W75" s="77"/>
      <c r="X75" s="77"/>
      <c r="Y75" s="44"/>
      <c r="Z75" s="28"/>
      <c r="AA75" s="28"/>
      <c r="AB75" s="28"/>
      <c r="AC75" s="28"/>
      <c r="AD75" s="165"/>
      <c r="AE75" s="165"/>
      <c r="AF75" s="165"/>
      <c r="AG75" s="78"/>
      <c r="AH75" s="78"/>
      <c r="AI75" s="78"/>
      <c r="AJ75" s="79"/>
      <c r="AK75" s="79"/>
      <c r="AL75" s="47"/>
      <c r="AM75" s="47"/>
      <c r="AN75" s="47"/>
      <c r="AO75" s="47"/>
      <c r="AP75" s="47"/>
      <c r="AQ75" s="47"/>
      <c r="AR75" s="77"/>
      <c r="AS75" s="77"/>
      <c r="AT75" s="8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  <c r="GA75" s="77"/>
      <c r="GB75" s="77"/>
      <c r="GC75" s="77"/>
      <c r="GD75" s="77"/>
      <c r="GE75" s="77"/>
      <c r="GF75" s="77"/>
      <c r="GG75" s="77"/>
      <c r="GH75" s="77"/>
      <c r="GI75" s="77"/>
      <c r="GJ75" s="77"/>
      <c r="GK75" s="77"/>
      <c r="GL75" s="77"/>
      <c r="GM75" s="77"/>
      <c r="GN75" s="77"/>
      <c r="GO75" s="77"/>
      <c r="GP75" s="77"/>
      <c r="GQ75" s="77"/>
      <c r="GR75" s="77"/>
      <c r="GS75" s="77"/>
      <c r="GT75" s="77"/>
      <c r="GU75" s="77"/>
      <c r="GV75" s="77"/>
      <c r="GW75" s="77"/>
      <c r="GX75" s="77"/>
      <c r="GY75" s="77"/>
      <c r="GZ75" s="77"/>
      <c r="HA75" s="77"/>
      <c r="HB75" s="77"/>
      <c r="HC75" s="77"/>
      <c r="HD75" s="77"/>
      <c r="HE75" s="77"/>
      <c r="HF75" s="77"/>
      <c r="HG75" s="77"/>
      <c r="HH75" s="77"/>
      <c r="HI75" s="77"/>
      <c r="HJ75" s="77"/>
      <c r="HK75" s="77"/>
      <c r="HL75" s="77"/>
      <c r="HM75" s="77"/>
      <c r="HN75" s="77"/>
      <c r="HO75" s="77"/>
      <c r="HP75" s="77"/>
      <c r="HQ75" s="77"/>
      <c r="HR75" s="77"/>
      <c r="HS75" s="77"/>
      <c r="HT75" s="77"/>
      <c r="HU75" s="77"/>
      <c r="HV75" s="77"/>
      <c r="HW75" s="77"/>
      <c r="HX75" s="77"/>
      <c r="HY75" s="77"/>
      <c r="HZ75" s="77"/>
      <c r="IA75" s="77"/>
      <c r="IB75" s="77"/>
      <c r="IC75" s="77"/>
      <c r="ID75" s="77"/>
      <c r="IE75" s="77"/>
      <c r="IF75" s="77"/>
      <c r="IG75" s="77"/>
      <c r="IH75" s="77"/>
      <c r="II75" s="77"/>
      <c r="IJ75" s="77"/>
      <c r="IK75" s="77"/>
      <c r="IL75" s="77"/>
      <c r="IM75" s="77"/>
      <c r="IN75" s="77"/>
      <c r="IO75" s="77"/>
      <c r="IP75" s="77"/>
      <c r="IQ75" s="77"/>
      <c r="IR75" s="77"/>
      <c r="IS75" s="77"/>
      <c r="IT75" s="77"/>
      <c r="IU75" s="77"/>
      <c r="IV75" s="77"/>
      <c r="IW75" s="77"/>
    </row>
    <row r="76" customFormat="false" ht="29.25" hidden="false" customHeight="true" outlineLevel="0" collapsed="false">
      <c r="A76" s="80" t="s">
        <v>80</v>
      </c>
      <c r="B76" s="139"/>
      <c r="C76" s="93"/>
      <c r="D76" s="138" t="str">
        <f aca="false">CONCATENATE(TEXT([1]Summary!J78,"000,000")," ",[1]Summary!K78)</f>
        <v>500,000 Metric Tons</v>
      </c>
      <c r="E76" s="70"/>
      <c r="F76" s="93"/>
      <c r="G76" s="138" t="str">
        <f aca="false">CONCATENATE(TEXT([1]Summary!N78,"000,000")," ",[1]Summary!O78)</f>
        <v>500,000 Metric Tons</v>
      </c>
      <c r="H76" s="139"/>
      <c r="I76" s="82"/>
      <c r="J76" s="139"/>
      <c r="K76" s="73" t="n">
        <f aca="false">[1]Summary!R78</f>
        <v>5000</v>
      </c>
      <c r="L76" s="54"/>
      <c r="M76" s="85"/>
      <c r="N76" s="85"/>
      <c r="O76" s="85"/>
      <c r="P76" s="85"/>
      <c r="Q76" s="85"/>
      <c r="R76" s="139"/>
      <c r="V76" s="77"/>
      <c r="W76" s="77"/>
      <c r="X76" s="77"/>
      <c r="Y76" s="44" t="str">
        <f aca="false">A76</f>
        <v>     PULP &amp; PAPER</v>
      </c>
      <c r="Z76" s="45" t="n">
        <v>127.158</v>
      </c>
      <c r="AA76" s="45" t="n">
        <v>1702.046</v>
      </c>
      <c r="AB76" s="45" t="n">
        <v>1702.046</v>
      </c>
      <c r="AC76" s="77"/>
      <c r="AD76" s="46" t="n">
        <f aca="false">Z76+$M76-O76</f>
        <v>127.158</v>
      </c>
      <c r="AE76" s="46" t="n">
        <f aca="false">AA76+$M76-P76</f>
        <v>1702.046</v>
      </c>
      <c r="AF76" s="46" t="n">
        <f aca="false">AB76+$M76-Q76</f>
        <v>1702.046</v>
      </c>
      <c r="AG76" s="78"/>
      <c r="AH76" s="78" t="s">
        <v>81</v>
      </c>
      <c r="AI76" s="78"/>
      <c r="AJ76" s="79"/>
      <c r="AK76" s="79"/>
      <c r="AL76" s="47" t="n">
        <f aca="false">SUM(AM76:AQ76)</f>
        <v>184.123</v>
      </c>
      <c r="AM76" s="47" t="n">
        <f aca="false">M76</f>
        <v>0</v>
      </c>
      <c r="AN76" s="47" t="n">
        <v>188.895</v>
      </c>
      <c r="AO76" s="47" t="n">
        <v>-8.277</v>
      </c>
      <c r="AP76" s="47" t="n">
        <v>45.75</v>
      </c>
      <c r="AQ76" s="47" t="n">
        <v>-42.245</v>
      </c>
      <c r="AR76" s="77"/>
      <c r="AS76" s="77"/>
      <c r="AT76" s="8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77"/>
      <c r="GA76" s="77"/>
      <c r="GB76" s="77"/>
      <c r="GC76" s="77"/>
      <c r="GD76" s="77"/>
      <c r="GE76" s="77"/>
      <c r="GF76" s="77"/>
      <c r="GG76" s="77"/>
      <c r="GH76" s="77"/>
      <c r="GI76" s="77"/>
      <c r="GJ76" s="77"/>
      <c r="GK76" s="77"/>
      <c r="GL76" s="77"/>
      <c r="GM76" s="77"/>
      <c r="GN76" s="77"/>
      <c r="GO76" s="77"/>
      <c r="GP76" s="77"/>
      <c r="GQ76" s="77"/>
      <c r="GR76" s="77"/>
      <c r="GS76" s="77"/>
      <c r="GT76" s="77"/>
      <c r="GU76" s="77"/>
      <c r="GV76" s="77"/>
      <c r="GW76" s="77"/>
      <c r="GX76" s="77"/>
      <c r="GY76" s="77"/>
      <c r="GZ76" s="77"/>
      <c r="HA76" s="77"/>
      <c r="HB76" s="77"/>
      <c r="HC76" s="77"/>
      <c r="HD76" s="77"/>
      <c r="HE76" s="77"/>
      <c r="HF76" s="77"/>
      <c r="HG76" s="77"/>
      <c r="HH76" s="77"/>
      <c r="HI76" s="77"/>
      <c r="HJ76" s="77"/>
      <c r="HK76" s="77"/>
      <c r="HL76" s="77"/>
      <c r="HM76" s="77"/>
      <c r="HN76" s="77"/>
      <c r="HO76" s="77"/>
      <c r="HP76" s="77"/>
      <c r="HQ76" s="77"/>
      <c r="HR76" s="77"/>
      <c r="HS76" s="77"/>
      <c r="HT76" s="77"/>
      <c r="HU76" s="77"/>
      <c r="HV76" s="77"/>
      <c r="HW76" s="77"/>
      <c r="HX76" s="77"/>
      <c r="HY76" s="77"/>
      <c r="HZ76" s="77"/>
      <c r="IA76" s="77"/>
      <c r="IB76" s="77"/>
      <c r="IC76" s="77"/>
      <c r="ID76" s="77"/>
      <c r="IE76" s="77"/>
      <c r="IF76" s="77"/>
      <c r="IG76" s="77"/>
      <c r="IH76" s="77"/>
      <c r="II76" s="77"/>
      <c r="IJ76" s="77"/>
      <c r="IK76" s="77"/>
      <c r="IL76" s="77"/>
      <c r="IM76" s="77"/>
      <c r="IN76" s="77"/>
      <c r="IO76" s="77"/>
      <c r="IP76" s="77"/>
      <c r="IQ76" s="77"/>
      <c r="IR76" s="77"/>
      <c r="IS76" s="77"/>
      <c r="IT76" s="77"/>
      <c r="IU76" s="77"/>
      <c r="IV76" s="77"/>
      <c r="IW76" s="77"/>
    </row>
    <row r="77" customFormat="false" ht="26.25" hidden="false" customHeight="false" outlineLevel="0" collapsed="false">
      <c r="A77" s="80" t="s">
        <v>82</v>
      </c>
      <c r="B77" s="166"/>
      <c r="C77" s="93"/>
      <c r="D77" s="69" t="str">
        <f aca="false">CONCATENATE(TEXT([1]Summary!J79,"44")," ",[1]Summary!K79)</f>
        <v>44 MM BF</v>
      </c>
      <c r="E77" s="70"/>
      <c r="F77" s="93"/>
      <c r="G77" s="138" t="str">
        <f aca="false">CONCATENATE(TEXT([1]Summary!N79,"44")," ",[1]Summary!O79)</f>
        <v>44 MM BF</v>
      </c>
      <c r="H77" s="167"/>
      <c r="I77" s="82"/>
      <c r="J77" s="139"/>
      <c r="K77" s="73" t="n">
        <f aca="false">[1]Summary!R79</f>
        <v>500</v>
      </c>
      <c r="L77" s="54"/>
      <c r="M77" s="85"/>
      <c r="N77" s="85"/>
      <c r="O77" s="85"/>
      <c r="P77" s="85"/>
      <c r="Q77" s="85"/>
      <c r="R77" s="139"/>
      <c r="V77" s="77"/>
      <c r="W77" s="77"/>
      <c r="X77" s="77"/>
      <c r="Y77" s="44" t="str">
        <f aca="false">A77</f>
        <v>     LUMBER</v>
      </c>
      <c r="Z77" s="45" t="n">
        <v>242.242</v>
      </c>
      <c r="AA77" s="45" t="n">
        <v>75.046</v>
      </c>
      <c r="AB77" s="45" t="n">
        <v>75.046</v>
      </c>
      <c r="AC77" s="77"/>
      <c r="AD77" s="46" t="n">
        <f aca="false">Z77+$M77-O77</f>
        <v>242.242</v>
      </c>
      <c r="AE77" s="46" t="n">
        <f aca="false">AA77+$M77-P77</f>
        <v>75.046</v>
      </c>
      <c r="AF77" s="46" t="n">
        <f aca="false">AB77+$M77-Q77</f>
        <v>75.046</v>
      </c>
      <c r="AG77" s="78"/>
      <c r="AH77" s="78" t="s">
        <v>83</v>
      </c>
      <c r="AI77" s="78"/>
      <c r="AJ77" s="79"/>
      <c r="AK77" s="79"/>
      <c r="AL77" s="47" t="n">
        <f aca="false">SUM(AM77:AQ77)</f>
        <v>4.235</v>
      </c>
      <c r="AM77" s="47" t="n">
        <f aca="false">M77</f>
        <v>0</v>
      </c>
      <c r="AN77" s="47" t="n">
        <v>2.475</v>
      </c>
      <c r="AO77" s="47" t="n">
        <v>2.255</v>
      </c>
      <c r="AP77" s="47" t="n">
        <v>-3.795</v>
      </c>
      <c r="AQ77" s="47" t="n">
        <v>3.3</v>
      </c>
      <c r="AR77" s="77"/>
      <c r="AS77" s="77"/>
      <c r="AT77" s="8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  <c r="GA77" s="77"/>
      <c r="GB77" s="77"/>
      <c r="GC77" s="77"/>
      <c r="GD77" s="77"/>
      <c r="GE77" s="77"/>
      <c r="GF77" s="77"/>
      <c r="GG77" s="77"/>
      <c r="GH77" s="77"/>
      <c r="GI77" s="77"/>
      <c r="GJ77" s="77"/>
      <c r="GK77" s="77"/>
      <c r="GL77" s="77"/>
      <c r="GM77" s="77"/>
      <c r="GN77" s="77"/>
      <c r="GO77" s="77"/>
      <c r="GP77" s="77"/>
      <c r="GQ77" s="77"/>
      <c r="GR77" s="77"/>
      <c r="GS77" s="77"/>
      <c r="GT77" s="77"/>
      <c r="GU77" s="77"/>
      <c r="GV77" s="77"/>
      <c r="GW77" s="77"/>
      <c r="GX77" s="77"/>
      <c r="GY77" s="77"/>
      <c r="GZ77" s="77"/>
      <c r="HA77" s="77"/>
      <c r="HB77" s="77"/>
      <c r="HC77" s="77"/>
      <c r="HD77" s="77"/>
      <c r="HE77" s="77"/>
      <c r="HF77" s="77"/>
      <c r="HG77" s="77"/>
      <c r="HH77" s="77"/>
      <c r="HI77" s="77"/>
      <c r="HJ77" s="77"/>
      <c r="HK77" s="77"/>
      <c r="HL77" s="77"/>
      <c r="HM77" s="77"/>
      <c r="HN77" s="77"/>
      <c r="HO77" s="77"/>
      <c r="HP77" s="77"/>
      <c r="HQ77" s="77"/>
      <c r="HR77" s="77"/>
      <c r="HS77" s="77"/>
      <c r="HT77" s="77"/>
      <c r="HU77" s="77"/>
      <c r="HV77" s="77"/>
      <c r="HW77" s="77"/>
      <c r="HX77" s="77"/>
      <c r="HY77" s="77"/>
      <c r="HZ77" s="77"/>
      <c r="IA77" s="77"/>
      <c r="IB77" s="77"/>
      <c r="IC77" s="77"/>
      <c r="ID77" s="77"/>
      <c r="IE77" s="77"/>
      <c r="IF77" s="77"/>
      <c r="IG77" s="77"/>
      <c r="IH77" s="77"/>
      <c r="II77" s="77"/>
      <c r="IJ77" s="77"/>
      <c r="IK77" s="77"/>
      <c r="IL77" s="77"/>
      <c r="IM77" s="77"/>
      <c r="IN77" s="77"/>
      <c r="IO77" s="77"/>
      <c r="IP77" s="77"/>
      <c r="IQ77" s="77"/>
      <c r="IR77" s="77"/>
      <c r="IS77" s="77"/>
      <c r="IT77" s="77"/>
      <c r="IU77" s="77"/>
      <c r="IV77" s="77"/>
      <c r="IW77" s="77"/>
    </row>
    <row r="78" customFormat="false" ht="26.25" hidden="false" customHeight="false" outlineLevel="0" collapsed="false">
      <c r="A78" s="80" t="s">
        <v>84</v>
      </c>
      <c r="B78" s="166"/>
      <c r="C78" s="93"/>
      <c r="D78" s="69" t="str">
        <f aca="false">CONCATENATE(TEXT([1]Summary!J80,"000,000")&amp;" "&amp;[1]Summary!K80)</f>
        <v>1,500,000 Metric Tons</v>
      </c>
      <c r="E78" s="70"/>
      <c r="F78" s="93"/>
      <c r="G78" s="138" t="str">
        <f aca="false">CONCATENATE(TEXT([1]Summary!N80,"000,000")&amp;" "&amp;[1]Summary!O80)</f>
        <v>2,500,000 Metric Tons</v>
      </c>
      <c r="H78" s="167"/>
      <c r="I78" s="82"/>
      <c r="J78" s="139"/>
      <c r="K78" s="73" t="n">
        <f aca="false">[1]Summary!R80</f>
        <v>5000</v>
      </c>
      <c r="L78" s="54"/>
      <c r="M78" s="85"/>
      <c r="N78" s="85"/>
      <c r="O78" s="85"/>
      <c r="P78" s="85"/>
      <c r="Q78" s="85"/>
      <c r="R78" s="139"/>
      <c r="V78" s="77"/>
      <c r="W78" s="77"/>
      <c r="X78" s="77"/>
      <c r="Y78" s="44" t="str">
        <f aca="false">A78</f>
        <v>     STEEL TRADING</v>
      </c>
      <c r="Z78" s="45" t="n">
        <v>3207.861</v>
      </c>
      <c r="AA78" s="45" t="n">
        <v>2025.644</v>
      </c>
      <c r="AB78" s="45" t="n">
        <v>2025.644</v>
      </c>
      <c r="AC78" s="77"/>
      <c r="AD78" s="46" t="n">
        <f aca="false">Z78+$M78-O78</f>
        <v>3207.861</v>
      </c>
      <c r="AE78" s="46" t="n">
        <f aca="false">AA78+$M78-P78</f>
        <v>2025.644</v>
      </c>
      <c r="AF78" s="46" t="n">
        <f aca="false">AB78+$M78-Q78</f>
        <v>2025.644</v>
      </c>
      <c r="AG78" s="78"/>
      <c r="AH78" s="78"/>
      <c r="AI78" s="78"/>
      <c r="AJ78" s="79"/>
      <c r="AK78" s="79"/>
      <c r="AL78" s="47" t="n">
        <f aca="false">SUM(AM78:AQ78)</f>
        <v>707.264</v>
      </c>
      <c r="AM78" s="47" t="n">
        <f aca="false">M78</f>
        <v>0</v>
      </c>
      <c r="AN78" s="47" t="n">
        <v>688.014</v>
      </c>
      <c r="AO78" s="47" t="n">
        <v>22.427</v>
      </c>
      <c r="AP78" s="47" t="n">
        <v>-3.176</v>
      </c>
      <c r="AQ78" s="47" t="n">
        <v>-0.001</v>
      </c>
      <c r="AR78" s="77"/>
      <c r="AS78" s="77"/>
      <c r="AT78" s="8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7"/>
      <c r="FX78" s="77"/>
      <c r="FY78" s="77"/>
      <c r="FZ78" s="77"/>
      <c r="GA78" s="77"/>
      <c r="GB78" s="77"/>
      <c r="GC78" s="77"/>
      <c r="GD78" s="77"/>
      <c r="GE78" s="77"/>
      <c r="GF78" s="77"/>
      <c r="GG78" s="77"/>
      <c r="GH78" s="77"/>
      <c r="GI78" s="77"/>
      <c r="GJ78" s="77"/>
      <c r="GK78" s="77"/>
      <c r="GL78" s="77"/>
      <c r="GM78" s="77"/>
      <c r="GN78" s="77"/>
      <c r="GO78" s="77"/>
      <c r="GP78" s="77"/>
      <c r="GQ78" s="77"/>
      <c r="GR78" s="77"/>
      <c r="GS78" s="77"/>
      <c r="GT78" s="77"/>
      <c r="GU78" s="77"/>
      <c r="GV78" s="77"/>
      <c r="GW78" s="77"/>
      <c r="GX78" s="77"/>
      <c r="GY78" s="77"/>
      <c r="GZ78" s="77"/>
      <c r="HA78" s="77"/>
      <c r="HB78" s="77"/>
      <c r="HC78" s="77"/>
      <c r="HD78" s="77"/>
      <c r="HE78" s="77"/>
      <c r="HF78" s="77"/>
      <c r="HG78" s="77"/>
      <c r="HH78" s="77"/>
      <c r="HI78" s="77"/>
      <c r="HJ78" s="77"/>
      <c r="HK78" s="77"/>
      <c r="HL78" s="77"/>
      <c r="HM78" s="77"/>
      <c r="HN78" s="77"/>
      <c r="HO78" s="77"/>
      <c r="HP78" s="77"/>
      <c r="HQ78" s="77"/>
      <c r="HR78" s="77"/>
      <c r="HS78" s="77"/>
      <c r="HT78" s="77"/>
      <c r="HU78" s="77"/>
      <c r="HV78" s="77"/>
      <c r="HW78" s="77"/>
      <c r="HX78" s="77"/>
      <c r="HY78" s="77"/>
      <c r="HZ78" s="77"/>
      <c r="IA78" s="77"/>
      <c r="IB78" s="77"/>
      <c r="IC78" s="77"/>
      <c r="ID78" s="77"/>
      <c r="IE78" s="77"/>
      <c r="IF78" s="77"/>
      <c r="IG78" s="77"/>
      <c r="IH78" s="77"/>
      <c r="II78" s="77"/>
      <c r="IJ78" s="77"/>
      <c r="IK78" s="77"/>
      <c r="IL78" s="77"/>
      <c r="IM78" s="77"/>
      <c r="IN78" s="77"/>
      <c r="IO78" s="77"/>
      <c r="IP78" s="77"/>
      <c r="IQ78" s="77"/>
      <c r="IR78" s="77"/>
      <c r="IS78" s="77"/>
      <c r="IT78" s="77"/>
      <c r="IU78" s="77"/>
      <c r="IV78" s="77"/>
      <c r="IW78" s="77"/>
    </row>
    <row r="79" customFormat="false" ht="26.25" hidden="false" customHeight="false" outlineLevel="0" collapsed="false">
      <c r="A79" s="80" t="s">
        <v>40</v>
      </c>
      <c r="B79" s="166"/>
      <c r="C79" s="168"/>
      <c r="D79" s="145" t="s">
        <v>21</v>
      </c>
      <c r="E79" s="88"/>
      <c r="F79" s="168"/>
      <c r="G79" s="145" t="s">
        <v>21</v>
      </c>
      <c r="H79" s="167"/>
      <c r="I79" s="146"/>
      <c r="J79" s="139"/>
      <c r="K79" s="147" t="s">
        <v>21</v>
      </c>
      <c r="L79" s="54"/>
      <c r="M79" s="85"/>
      <c r="N79" s="85"/>
      <c r="O79" s="85"/>
      <c r="P79" s="85"/>
      <c r="Q79" s="85"/>
      <c r="R79" s="139"/>
      <c r="V79" s="77"/>
      <c r="W79" s="77"/>
      <c r="X79" s="77"/>
      <c r="Y79" s="44" t="str">
        <f aca="false">A79</f>
        <v>     MERCHANT ASSETS</v>
      </c>
      <c r="Z79" s="45" t="n">
        <v>3207.861</v>
      </c>
      <c r="AA79" s="45" t="n">
        <v>2025.644</v>
      </c>
      <c r="AB79" s="45" t="n">
        <v>2025.644</v>
      </c>
      <c r="AC79" s="77"/>
      <c r="AD79" s="46" t="n">
        <f aca="false">Z79+$M79-O79</f>
        <v>3207.861</v>
      </c>
      <c r="AE79" s="46" t="n">
        <f aca="false">AA79+$M79-P79</f>
        <v>2025.644</v>
      </c>
      <c r="AF79" s="46" t="n">
        <f aca="false">AB79+$M79-Q79</f>
        <v>2025.644</v>
      </c>
      <c r="AG79" s="78"/>
      <c r="AH79" s="78"/>
      <c r="AI79" s="78"/>
      <c r="AJ79" s="79"/>
      <c r="AK79" s="79"/>
      <c r="AL79" s="47" t="n">
        <f aca="false">SUM(AM79:AQ79)</f>
        <v>707.264</v>
      </c>
      <c r="AM79" s="47" t="n">
        <f aca="false">M79</f>
        <v>0</v>
      </c>
      <c r="AN79" s="47" t="n">
        <v>688.014</v>
      </c>
      <c r="AO79" s="47" t="n">
        <v>22.427</v>
      </c>
      <c r="AP79" s="47" t="n">
        <v>-3.176</v>
      </c>
      <c r="AQ79" s="47" t="n">
        <v>-0.001</v>
      </c>
      <c r="AR79" s="77"/>
      <c r="AS79" s="77"/>
      <c r="AT79" s="8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77"/>
      <c r="GH79" s="77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77"/>
      <c r="HD79" s="77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77"/>
      <c r="HZ79" s="77"/>
      <c r="IA79" s="77"/>
      <c r="IB79" s="77"/>
      <c r="IC79" s="77"/>
      <c r="ID79" s="77"/>
      <c r="IE79" s="77"/>
      <c r="IF79" s="77"/>
      <c r="IG79" s="77"/>
      <c r="IH79" s="77"/>
      <c r="II79" s="77"/>
      <c r="IJ79" s="77"/>
      <c r="IK79" s="77"/>
      <c r="IL79" s="77"/>
      <c r="IM79" s="77"/>
      <c r="IN79" s="77"/>
      <c r="IO79" s="77"/>
      <c r="IP79" s="77"/>
      <c r="IQ79" s="77"/>
      <c r="IR79" s="77"/>
      <c r="IS79" s="77"/>
      <c r="IT79" s="77"/>
      <c r="IU79" s="77"/>
      <c r="IV79" s="77"/>
      <c r="IW79" s="77"/>
    </row>
    <row r="80" customFormat="false" ht="30" hidden="false" customHeight="false" outlineLevel="0" collapsed="false">
      <c r="A80" s="109"/>
      <c r="B80" s="60"/>
      <c r="C80" s="81"/>
      <c r="D80" s="113"/>
      <c r="E80" s="49"/>
      <c r="F80" s="81"/>
      <c r="G80" s="113"/>
      <c r="H80" s="60"/>
      <c r="I80" s="112"/>
      <c r="J80" s="60"/>
      <c r="K80" s="113"/>
      <c r="L80" s="104"/>
      <c r="M80" s="114"/>
      <c r="N80" s="114"/>
      <c r="O80" s="114"/>
      <c r="P80" s="114"/>
      <c r="Q80" s="114"/>
      <c r="R80" s="99"/>
      <c r="V80" s="100"/>
      <c r="W80" s="99"/>
      <c r="X80" s="79"/>
      <c r="Y80" s="99"/>
      <c r="Z80" s="99"/>
      <c r="AA80" s="99"/>
      <c r="AB80" s="99"/>
      <c r="AC80" s="99"/>
      <c r="AD80" s="169"/>
      <c r="AE80" s="169"/>
      <c r="AF80" s="169"/>
      <c r="AG80" s="101"/>
      <c r="AH80" s="101"/>
      <c r="AI80" s="101"/>
      <c r="AJ80" s="101"/>
      <c r="AK80" s="101"/>
      <c r="AL80" s="47"/>
      <c r="AM80" s="47"/>
      <c r="AN80" s="102"/>
      <c r="AO80" s="102"/>
      <c r="AP80" s="102"/>
      <c r="AQ80" s="102"/>
      <c r="AR80" s="99"/>
      <c r="AS80" s="99"/>
      <c r="AT80" s="8"/>
      <c r="AU80" s="99"/>
      <c r="AV80" s="99"/>
      <c r="AW80" s="99"/>
      <c r="AX80" s="99"/>
      <c r="AY80" s="99"/>
      <c r="AZ80" s="99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  <c r="FL80" s="77"/>
      <c r="FM80" s="77"/>
      <c r="FN80" s="77"/>
      <c r="FO80" s="77"/>
      <c r="FP80" s="77"/>
      <c r="FQ80" s="77"/>
      <c r="FR80" s="77"/>
      <c r="FS80" s="77"/>
      <c r="FT80" s="77"/>
      <c r="FU80" s="77"/>
      <c r="FV80" s="77"/>
      <c r="FW80" s="77"/>
      <c r="FX80" s="77"/>
      <c r="FY80" s="77"/>
      <c r="FZ80" s="77"/>
      <c r="GA80" s="77"/>
      <c r="GB80" s="77"/>
      <c r="GC80" s="77"/>
      <c r="GD80" s="77"/>
      <c r="GE80" s="77"/>
      <c r="GF80" s="77"/>
      <c r="GG80" s="77"/>
      <c r="GH80" s="77"/>
      <c r="GI80" s="77"/>
      <c r="GJ80" s="77"/>
      <c r="GK80" s="77"/>
      <c r="GL80" s="77"/>
      <c r="GM80" s="77"/>
      <c r="GN80" s="77"/>
      <c r="GO80" s="77"/>
      <c r="GP80" s="77"/>
      <c r="GQ80" s="77"/>
      <c r="GR80" s="77"/>
      <c r="GS80" s="77"/>
      <c r="GT80" s="77"/>
      <c r="GU80" s="77"/>
      <c r="GV80" s="77"/>
      <c r="GW80" s="77"/>
      <c r="GX80" s="77"/>
      <c r="GY80" s="77"/>
      <c r="GZ80" s="77"/>
      <c r="HA80" s="77"/>
      <c r="HB80" s="77"/>
      <c r="HC80" s="77"/>
      <c r="HD80" s="77"/>
      <c r="HE80" s="77"/>
      <c r="HF80" s="77"/>
      <c r="HG80" s="77"/>
      <c r="HH80" s="77"/>
      <c r="HI80" s="77"/>
      <c r="HJ80" s="77"/>
      <c r="HK80" s="77"/>
      <c r="HL80" s="77"/>
      <c r="HM80" s="77"/>
      <c r="HN80" s="77"/>
      <c r="HO80" s="77"/>
      <c r="HP80" s="77"/>
      <c r="HQ80" s="77"/>
      <c r="HR80" s="77"/>
      <c r="HS80" s="77"/>
      <c r="HT80" s="77"/>
      <c r="HU80" s="77"/>
      <c r="HV80" s="77"/>
      <c r="HW80" s="77"/>
      <c r="HX80" s="77"/>
      <c r="HY80" s="77"/>
      <c r="HZ80" s="77"/>
      <c r="IA80" s="77"/>
      <c r="IB80" s="77"/>
      <c r="IC80" s="77"/>
      <c r="ID80" s="77"/>
      <c r="IE80" s="77"/>
      <c r="IF80" s="77"/>
      <c r="IG80" s="77"/>
      <c r="IH80" s="77"/>
      <c r="II80" s="77"/>
      <c r="IJ80" s="77"/>
      <c r="IK80" s="77"/>
      <c r="IL80" s="77"/>
      <c r="IM80" s="77"/>
      <c r="IN80" s="77"/>
      <c r="IO80" s="77"/>
      <c r="IP80" s="77"/>
      <c r="IQ80" s="77"/>
      <c r="IR80" s="77"/>
      <c r="IS80" s="77"/>
      <c r="IT80" s="77"/>
      <c r="IU80" s="77"/>
      <c r="IV80" s="77"/>
      <c r="IW80" s="77"/>
    </row>
    <row r="81" customFormat="false" ht="34.5" hidden="false" customHeight="false" outlineLevel="0" collapsed="false">
      <c r="A81" s="42" t="s">
        <v>85</v>
      </c>
      <c r="B81" s="42"/>
      <c r="C81" s="42"/>
      <c r="D81" s="42"/>
      <c r="E81" s="117"/>
      <c r="F81" s="117"/>
      <c r="G81" s="117"/>
      <c r="H81" s="111"/>
      <c r="I81" s="112"/>
      <c r="J81" s="111"/>
      <c r="K81" s="113"/>
      <c r="L81" s="54"/>
      <c r="M81" s="43"/>
      <c r="N81" s="43"/>
      <c r="O81" s="43"/>
      <c r="P81" s="43"/>
      <c r="Q81" s="43"/>
      <c r="R81" s="115"/>
      <c r="V81" s="100"/>
      <c r="W81" s="99"/>
      <c r="X81" s="79"/>
      <c r="Y81" s="44" t="str">
        <f aca="false">A81</f>
        <v>ENRON BROADBAND SERVICES</v>
      </c>
      <c r="Z81" s="45" t="n">
        <v>-2920.02651</v>
      </c>
      <c r="AA81" s="45" t="n">
        <v>-3631.4373</v>
      </c>
      <c r="AB81" s="45" t="n">
        <v>-3631.4373</v>
      </c>
      <c r="AC81" s="99"/>
      <c r="AD81" s="46" t="n">
        <f aca="false">Z81+$M81-O81</f>
        <v>-2920.02651</v>
      </c>
      <c r="AE81" s="46" t="n">
        <f aca="false">AA81+$M81-P81</f>
        <v>-3631.4373</v>
      </c>
      <c r="AF81" s="46" t="n">
        <f aca="false">AB81+$M81-Q81</f>
        <v>-3631.4373</v>
      </c>
      <c r="AG81" s="101"/>
      <c r="AH81" s="101"/>
      <c r="AI81" s="101"/>
      <c r="AJ81" s="101"/>
      <c r="AK81" s="101"/>
      <c r="AL81" s="47" t="n">
        <f aca="false">SUM(AM81:AQ81)</f>
        <v>-879.28336</v>
      </c>
      <c r="AM81" s="47" t="n">
        <f aca="false">M81</f>
        <v>0</v>
      </c>
      <c r="AN81" s="102" t="n">
        <v>-277.71646</v>
      </c>
      <c r="AO81" s="102" t="n">
        <v>-349.45269</v>
      </c>
      <c r="AP81" s="102" t="n">
        <v>-94.82372</v>
      </c>
      <c r="AQ81" s="102" t="n">
        <v>-157.29049</v>
      </c>
      <c r="AR81" s="99"/>
      <c r="AS81" s="99"/>
      <c r="AT81" s="8"/>
      <c r="AU81" s="99"/>
      <c r="AV81" s="99"/>
      <c r="AW81" s="99"/>
      <c r="AX81" s="99"/>
      <c r="AY81" s="99"/>
      <c r="AZ81" s="99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77"/>
      <c r="GD81" s="77"/>
      <c r="GE81" s="77"/>
      <c r="GF81" s="77"/>
      <c r="GG81" s="77"/>
      <c r="GH81" s="77"/>
      <c r="GI81" s="77"/>
      <c r="GJ81" s="77"/>
      <c r="GK81" s="77"/>
      <c r="GL81" s="77"/>
      <c r="GM81" s="77"/>
      <c r="GN81" s="77"/>
      <c r="GO81" s="77"/>
      <c r="GP81" s="77"/>
      <c r="GQ81" s="77"/>
      <c r="GR81" s="77"/>
      <c r="GS81" s="77"/>
      <c r="GT81" s="77"/>
      <c r="GU81" s="77"/>
      <c r="GV81" s="77"/>
      <c r="GW81" s="77"/>
      <c r="GX81" s="77"/>
      <c r="GY81" s="77"/>
      <c r="GZ81" s="77"/>
      <c r="HA81" s="77"/>
      <c r="HB81" s="77"/>
      <c r="HC81" s="77"/>
      <c r="HD81" s="77"/>
      <c r="HE81" s="77"/>
      <c r="HF81" s="77"/>
      <c r="HG81" s="77"/>
      <c r="HH81" s="77"/>
      <c r="HI81" s="77"/>
      <c r="HJ81" s="77"/>
      <c r="HK81" s="77"/>
      <c r="HL81" s="77"/>
      <c r="HM81" s="77"/>
      <c r="HN81" s="77"/>
      <c r="HO81" s="77"/>
      <c r="HP81" s="77"/>
      <c r="HQ81" s="77"/>
      <c r="HR81" s="77"/>
      <c r="HS81" s="77"/>
      <c r="HT81" s="77"/>
      <c r="HU81" s="77"/>
      <c r="HV81" s="77"/>
      <c r="HW81" s="77"/>
      <c r="HX81" s="77"/>
      <c r="HY81" s="77"/>
      <c r="HZ81" s="77"/>
      <c r="IA81" s="77"/>
      <c r="IB81" s="77"/>
      <c r="IC81" s="77"/>
      <c r="ID81" s="77"/>
      <c r="IE81" s="77"/>
      <c r="IF81" s="77"/>
      <c r="IG81" s="77"/>
      <c r="IH81" s="77"/>
      <c r="II81" s="77"/>
      <c r="IJ81" s="77"/>
      <c r="IK81" s="77"/>
      <c r="IL81" s="77"/>
      <c r="IM81" s="77"/>
      <c r="IN81" s="77"/>
      <c r="IO81" s="77"/>
      <c r="IP81" s="77"/>
      <c r="IQ81" s="77"/>
      <c r="IR81" s="77"/>
      <c r="IS81" s="77"/>
      <c r="IT81" s="77"/>
      <c r="IU81" s="77"/>
      <c r="IV81" s="77"/>
      <c r="IW81" s="77"/>
    </row>
    <row r="82" customFormat="false" ht="20.25" hidden="false" customHeight="true" outlineLevel="0" collapsed="false">
      <c r="A82" s="109"/>
      <c r="B82" s="3"/>
      <c r="C82" s="110"/>
      <c r="D82" s="71"/>
      <c r="E82" s="54"/>
      <c r="F82" s="110"/>
      <c r="G82" s="111"/>
      <c r="H82" s="111"/>
      <c r="I82" s="112"/>
      <c r="J82" s="111"/>
      <c r="K82" s="113"/>
      <c r="L82" s="54"/>
      <c r="M82" s="114"/>
      <c r="N82" s="114"/>
      <c r="O82" s="114"/>
      <c r="P82" s="114"/>
      <c r="Q82" s="114"/>
      <c r="R82" s="115"/>
      <c r="V82" s="100"/>
      <c r="W82" s="99"/>
      <c r="X82" s="79"/>
      <c r="Y82" s="99"/>
      <c r="Z82" s="99"/>
      <c r="AA82" s="99"/>
      <c r="AB82" s="99"/>
      <c r="AC82" s="99"/>
      <c r="AD82" s="169"/>
      <c r="AE82" s="169"/>
      <c r="AF82" s="169"/>
      <c r="AG82" s="101"/>
      <c r="AH82" s="101"/>
      <c r="AI82" s="101"/>
      <c r="AJ82" s="101"/>
      <c r="AK82" s="101"/>
      <c r="AL82" s="47"/>
      <c r="AM82" s="47"/>
      <c r="AN82" s="102"/>
      <c r="AO82" s="102"/>
      <c r="AP82" s="102"/>
      <c r="AQ82" s="102"/>
      <c r="AR82" s="99"/>
      <c r="AS82" s="99"/>
      <c r="AT82" s="8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99"/>
      <c r="CL82" s="99"/>
      <c r="CM82" s="99"/>
      <c r="CN82" s="99"/>
      <c r="CO82" s="99"/>
      <c r="CP82" s="99"/>
      <c r="CQ82" s="99"/>
      <c r="CR82" s="99"/>
      <c r="CS82" s="99"/>
      <c r="CT82" s="99"/>
      <c r="CU82" s="99"/>
      <c r="CV82" s="99"/>
      <c r="CW82" s="99"/>
      <c r="CX82" s="99"/>
      <c r="CY82" s="99"/>
      <c r="CZ82" s="99"/>
      <c r="DA82" s="99"/>
      <c r="DB82" s="99"/>
      <c r="DC82" s="99"/>
      <c r="DD82" s="99"/>
      <c r="DE82" s="99"/>
      <c r="DF82" s="99"/>
      <c r="DG82" s="99"/>
      <c r="DH82" s="99"/>
      <c r="DI82" s="99"/>
      <c r="DJ82" s="99"/>
      <c r="DK82" s="99"/>
      <c r="DL82" s="99"/>
      <c r="DM82" s="99"/>
      <c r="DN82" s="99"/>
      <c r="DO82" s="99"/>
      <c r="DP82" s="99"/>
      <c r="DQ82" s="99"/>
      <c r="DR82" s="99"/>
      <c r="DS82" s="99"/>
      <c r="DT82" s="99"/>
      <c r="DU82" s="99"/>
      <c r="DV82" s="99"/>
      <c r="DW82" s="99"/>
      <c r="DX82" s="99"/>
      <c r="DY82" s="99"/>
      <c r="DZ82" s="99"/>
      <c r="EA82" s="99"/>
      <c r="EB82" s="99"/>
      <c r="EC82" s="99"/>
      <c r="ED82" s="99"/>
      <c r="EE82" s="99"/>
      <c r="EF82" s="99"/>
      <c r="EG82" s="99"/>
      <c r="EH82" s="99"/>
      <c r="EI82" s="99"/>
      <c r="EJ82" s="99"/>
      <c r="EK82" s="99"/>
      <c r="EL82" s="99"/>
      <c r="EM82" s="99"/>
      <c r="EN82" s="99"/>
      <c r="EO82" s="99"/>
      <c r="EP82" s="99"/>
      <c r="EQ82" s="99"/>
      <c r="ER82" s="99"/>
      <c r="ES82" s="99"/>
      <c r="ET82" s="99"/>
      <c r="EU82" s="99"/>
      <c r="EV82" s="99"/>
      <c r="EW82" s="99"/>
      <c r="EX82" s="99"/>
      <c r="EY82" s="99"/>
      <c r="EZ82" s="99"/>
      <c r="FA82" s="99"/>
      <c r="FB82" s="99"/>
      <c r="FC82" s="99"/>
      <c r="FD82" s="99"/>
      <c r="FE82" s="99"/>
      <c r="FF82" s="99"/>
      <c r="FG82" s="99"/>
      <c r="FH82" s="99"/>
      <c r="FI82" s="99"/>
      <c r="FJ82" s="99"/>
      <c r="FK82" s="99"/>
      <c r="FL82" s="99"/>
      <c r="FM82" s="99"/>
      <c r="FN82" s="99"/>
      <c r="FO82" s="99"/>
      <c r="FP82" s="99"/>
      <c r="FQ82" s="99"/>
      <c r="FR82" s="99"/>
      <c r="FS82" s="99"/>
      <c r="FT82" s="99"/>
      <c r="FU82" s="99"/>
      <c r="FV82" s="99"/>
      <c r="FW82" s="99"/>
      <c r="FX82" s="99"/>
      <c r="FY82" s="99"/>
      <c r="FZ82" s="99"/>
      <c r="GA82" s="99"/>
      <c r="GB82" s="99"/>
      <c r="GC82" s="99"/>
      <c r="GD82" s="99"/>
      <c r="GE82" s="99"/>
      <c r="GF82" s="99"/>
      <c r="GG82" s="99"/>
      <c r="GH82" s="99"/>
      <c r="GI82" s="99"/>
      <c r="GJ82" s="99"/>
      <c r="GK82" s="99"/>
      <c r="GL82" s="99"/>
      <c r="GM82" s="99"/>
      <c r="GN82" s="99"/>
      <c r="GO82" s="99"/>
      <c r="GP82" s="99"/>
      <c r="GQ82" s="99"/>
      <c r="GR82" s="99"/>
      <c r="GS82" s="99"/>
      <c r="GT82" s="99"/>
      <c r="GU82" s="99"/>
      <c r="GV82" s="99"/>
      <c r="GW82" s="99"/>
      <c r="GX82" s="99"/>
      <c r="GY82" s="99"/>
      <c r="GZ82" s="99"/>
      <c r="HA82" s="99"/>
      <c r="HB82" s="99"/>
      <c r="HC82" s="99"/>
      <c r="HD82" s="99"/>
      <c r="HE82" s="99"/>
      <c r="HF82" s="99"/>
      <c r="HG82" s="99"/>
      <c r="HH82" s="99"/>
      <c r="HI82" s="99"/>
      <c r="HJ82" s="99"/>
      <c r="HK82" s="99"/>
      <c r="HL82" s="99"/>
      <c r="HM82" s="99"/>
      <c r="HN82" s="99"/>
      <c r="HO82" s="99"/>
      <c r="HP82" s="99"/>
      <c r="HQ82" s="99"/>
      <c r="HR82" s="99"/>
      <c r="HS82" s="99"/>
      <c r="HT82" s="99"/>
      <c r="HU82" s="99"/>
      <c r="HV82" s="99"/>
      <c r="HW82" s="99"/>
      <c r="HX82" s="99"/>
      <c r="HY82" s="99"/>
      <c r="HZ82" s="99"/>
      <c r="IA82" s="99"/>
      <c r="IB82" s="99"/>
      <c r="IC82" s="99"/>
      <c r="ID82" s="99"/>
      <c r="IE82" s="99"/>
      <c r="IF82" s="99"/>
      <c r="IG82" s="99"/>
      <c r="IH82" s="99"/>
      <c r="II82" s="99"/>
      <c r="IJ82" s="99"/>
      <c r="IK82" s="99"/>
      <c r="IL82" s="99"/>
      <c r="IM82" s="99"/>
      <c r="IN82" s="99"/>
      <c r="IO82" s="99"/>
      <c r="IP82" s="99"/>
      <c r="IQ82" s="99"/>
      <c r="IR82" s="99"/>
      <c r="IS82" s="99"/>
      <c r="IT82" s="99"/>
      <c r="IU82" s="99"/>
      <c r="IV82" s="99"/>
      <c r="IW82" s="99"/>
    </row>
    <row r="83" customFormat="false" ht="30" hidden="false" customHeight="true" outlineLevel="0" collapsed="false">
      <c r="A83" s="95" t="s">
        <v>86</v>
      </c>
      <c r="B83" s="60"/>
      <c r="C83" s="93"/>
      <c r="D83" s="97" t="str">
        <f aca="false">(CONCATENATE([1]Summary!J84," ",[1]Summary!K84))</f>
        <v> LA-NY TDM DS3</v>
      </c>
      <c r="E83" s="51"/>
      <c r="F83" s="93"/>
      <c r="G83" s="97" t="str">
        <f aca="false">(CONCATENATE([1]Summary!N84," ",[1]Summary!O84))</f>
        <v> LA-NY TDM DS3</v>
      </c>
      <c r="H83" s="60"/>
      <c r="I83" s="82"/>
      <c r="J83" s="139"/>
      <c r="K83" s="73" t="n">
        <f aca="false">[1]Summary!R84</f>
        <v>2000</v>
      </c>
      <c r="L83" s="134"/>
      <c r="M83" s="85"/>
      <c r="N83" s="85"/>
      <c r="O83" s="85"/>
      <c r="P83" s="85"/>
      <c r="Q83" s="85"/>
      <c r="R83" s="139"/>
      <c r="V83" s="100"/>
      <c r="W83" s="99"/>
      <c r="X83" s="79"/>
      <c r="Y83" s="44" t="str">
        <f aca="false">A83</f>
        <v>     BANDWIDTH TRADING</v>
      </c>
      <c r="Z83" s="45" t="n">
        <v>-3088.57905</v>
      </c>
      <c r="AA83" s="45" t="n">
        <v>-4202.27246</v>
      </c>
      <c r="AB83" s="45" t="n">
        <v>-4202.27246</v>
      </c>
      <c r="AC83" s="99"/>
      <c r="AD83" s="46" t="n">
        <f aca="false">Z83+$M83-O83</f>
        <v>-3088.57905</v>
      </c>
      <c r="AE83" s="46" t="n">
        <f aca="false">AA83+$M83-P83</f>
        <v>-4202.27246</v>
      </c>
      <c r="AF83" s="46" t="n">
        <f aca="false">AB83+$M83-Q83</f>
        <v>-4202.27246</v>
      </c>
      <c r="AG83" s="101"/>
      <c r="AH83" s="101" t="s">
        <v>87</v>
      </c>
      <c r="AI83" s="170"/>
      <c r="AJ83" s="101"/>
      <c r="AK83" s="101"/>
      <c r="AL83" s="47" t="n">
        <f aca="false">SUM(AM83:AQ83)</f>
        <v>-1012.68048</v>
      </c>
      <c r="AM83" s="47" t="n">
        <f aca="false">M83</f>
        <v>0</v>
      </c>
      <c r="AN83" s="102" t="n">
        <v>-274.89749</v>
      </c>
      <c r="AO83" s="102" t="n">
        <v>-488.09308</v>
      </c>
      <c r="AP83" s="102" t="n">
        <v>-92.53106</v>
      </c>
      <c r="AQ83" s="102" t="n">
        <v>-157.15885</v>
      </c>
      <c r="AR83" s="99"/>
      <c r="AS83" s="99"/>
      <c r="AT83" s="8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99"/>
      <c r="CQ83" s="99"/>
      <c r="CR83" s="99"/>
      <c r="CS83" s="99"/>
      <c r="CT83" s="99"/>
      <c r="CU83" s="99"/>
      <c r="CV83" s="99"/>
      <c r="CW83" s="99"/>
      <c r="CX83" s="99"/>
      <c r="CY83" s="99"/>
      <c r="CZ83" s="99"/>
      <c r="DA83" s="99"/>
      <c r="DB83" s="99"/>
      <c r="DC83" s="99"/>
      <c r="DD83" s="99"/>
      <c r="DE83" s="99"/>
      <c r="DF83" s="99"/>
      <c r="DG83" s="99"/>
      <c r="DH83" s="99"/>
      <c r="DI83" s="99"/>
      <c r="DJ83" s="99"/>
      <c r="DK83" s="99"/>
      <c r="DL83" s="99"/>
      <c r="DM83" s="99"/>
      <c r="DN83" s="99"/>
      <c r="DO83" s="99"/>
      <c r="DP83" s="99"/>
      <c r="DQ83" s="99"/>
      <c r="DR83" s="99"/>
      <c r="DS83" s="99"/>
      <c r="DT83" s="99"/>
      <c r="DU83" s="99"/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99"/>
      <c r="FE83" s="99"/>
      <c r="FF83" s="99"/>
      <c r="FG83" s="99"/>
      <c r="FH83" s="99"/>
      <c r="FI83" s="99"/>
      <c r="FJ83" s="99"/>
      <c r="FK83" s="99"/>
      <c r="FL83" s="99"/>
      <c r="FM83" s="99"/>
      <c r="FN83" s="99"/>
      <c r="FO83" s="99"/>
      <c r="FP83" s="99"/>
      <c r="FQ83" s="99"/>
      <c r="FR83" s="99"/>
      <c r="FS83" s="99"/>
      <c r="FT83" s="99"/>
      <c r="FU83" s="99"/>
      <c r="FV83" s="99"/>
      <c r="FW83" s="99"/>
      <c r="FX83" s="99"/>
      <c r="FY83" s="99"/>
      <c r="FZ83" s="99"/>
      <c r="GA83" s="99"/>
      <c r="GB83" s="99"/>
      <c r="GC83" s="99"/>
      <c r="GD83" s="99"/>
      <c r="GE83" s="99"/>
      <c r="GF83" s="99"/>
      <c r="GG83" s="99"/>
      <c r="GH83" s="99"/>
      <c r="GI83" s="99"/>
      <c r="GJ83" s="99"/>
      <c r="GK83" s="99"/>
      <c r="GL83" s="99"/>
      <c r="GM83" s="99"/>
      <c r="GN83" s="99"/>
      <c r="GO83" s="99"/>
      <c r="GP83" s="99"/>
      <c r="GQ83" s="99"/>
      <c r="GR83" s="99"/>
      <c r="GS83" s="99"/>
      <c r="GT83" s="99"/>
      <c r="GU83" s="99"/>
      <c r="GV83" s="99"/>
      <c r="GW83" s="99"/>
      <c r="GX83" s="99"/>
      <c r="GY83" s="99"/>
      <c r="GZ83" s="99"/>
      <c r="HA83" s="99"/>
      <c r="HB83" s="99"/>
      <c r="HC83" s="99"/>
      <c r="HD83" s="99"/>
      <c r="HE83" s="99"/>
      <c r="HF83" s="99"/>
      <c r="HG83" s="99"/>
      <c r="HH83" s="99"/>
      <c r="HI83" s="99"/>
      <c r="HJ83" s="99"/>
      <c r="HK83" s="99"/>
      <c r="HL83" s="99"/>
      <c r="HM83" s="99"/>
      <c r="HN83" s="99"/>
      <c r="HO83" s="99"/>
      <c r="HP83" s="99"/>
      <c r="HQ83" s="99"/>
      <c r="HR83" s="99"/>
      <c r="HS83" s="99"/>
      <c r="HT83" s="99"/>
      <c r="HU83" s="99"/>
      <c r="HV83" s="99"/>
      <c r="HW83" s="99"/>
      <c r="HX83" s="99"/>
      <c r="HY83" s="99"/>
      <c r="HZ83" s="99"/>
      <c r="IA83" s="99"/>
      <c r="IB83" s="99"/>
      <c r="IC83" s="99"/>
      <c r="ID83" s="99"/>
      <c r="IE83" s="99"/>
      <c r="IF83" s="99"/>
      <c r="IG83" s="99"/>
      <c r="IH83" s="99"/>
      <c r="II83" s="99"/>
      <c r="IJ83" s="99"/>
      <c r="IK83" s="99"/>
      <c r="IL83" s="99"/>
      <c r="IM83" s="99"/>
      <c r="IN83" s="99"/>
      <c r="IO83" s="99"/>
      <c r="IP83" s="99"/>
      <c r="IQ83" s="99"/>
      <c r="IR83" s="99"/>
      <c r="IS83" s="99"/>
      <c r="IT83" s="99"/>
      <c r="IU83" s="99"/>
      <c r="IV83" s="99"/>
      <c r="IW83" s="99"/>
    </row>
    <row r="84" customFormat="false" ht="30" hidden="false" customHeight="true" outlineLevel="0" collapsed="false">
      <c r="A84" s="95" t="s">
        <v>88</v>
      </c>
      <c r="B84" s="60"/>
      <c r="C84" s="117"/>
      <c r="D84" s="117"/>
      <c r="E84" s="117"/>
      <c r="F84" s="117"/>
      <c r="G84" s="117"/>
      <c r="H84" s="60"/>
      <c r="I84" s="113"/>
      <c r="J84" s="113"/>
      <c r="K84" s="113"/>
      <c r="L84" s="134"/>
      <c r="M84" s="85"/>
      <c r="N84" s="85"/>
      <c r="O84" s="85"/>
      <c r="P84" s="85"/>
      <c r="Q84" s="85"/>
      <c r="R84" s="139"/>
      <c r="V84" s="100"/>
      <c r="W84" s="99"/>
      <c r="X84" s="79"/>
      <c r="Y84" s="44"/>
      <c r="Z84" s="45" t="n">
        <v>0</v>
      </c>
      <c r="AA84" s="45" t="n">
        <v>54.4259</v>
      </c>
      <c r="AB84" s="45" t="n">
        <v>54.4259</v>
      </c>
      <c r="AC84" s="99"/>
      <c r="AD84" s="46" t="n">
        <f aca="false">Z84+$M84-O84</f>
        <v>0</v>
      </c>
      <c r="AE84" s="46" t="n">
        <f aca="false">AA84+$M84-P84</f>
        <v>54.4259</v>
      </c>
      <c r="AF84" s="46" t="n">
        <f aca="false">AB84+$M84-Q84</f>
        <v>54.4259</v>
      </c>
      <c r="AG84" s="101"/>
      <c r="AH84" s="101"/>
      <c r="AI84" s="170"/>
      <c r="AJ84" s="101"/>
      <c r="AK84" s="101"/>
      <c r="AL84" s="47" t="n">
        <f aca="false">SUM(AM84:AQ84)</f>
        <v>0</v>
      </c>
      <c r="AM84" s="47" t="n">
        <f aca="false">M84</f>
        <v>0</v>
      </c>
      <c r="AN84" s="102" t="n">
        <v>0</v>
      </c>
      <c r="AO84" s="102" t="n">
        <v>0</v>
      </c>
      <c r="AP84" s="102" t="n">
        <v>0</v>
      </c>
      <c r="AQ84" s="102" t="n">
        <v>0</v>
      </c>
      <c r="AR84" s="99"/>
      <c r="AS84" s="99"/>
      <c r="AT84" s="8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  <c r="CL84" s="99"/>
      <c r="CM84" s="99"/>
      <c r="CN84" s="99"/>
      <c r="CO84" s="99"/>
      <c r="CP84" s="99"/>
      <c r="CQ84" s="99"/>
      <c r="CR84" s="99"/>
      <c r="CS84" s="99"/>
      <c r="CT84" s="99"/>
      <c r="CU84" s="99"/>
      <c r="CV84" s="99"/>
      <c r="CW84" s="99"/>
      <c r="CX84" s="99"/>
      <c r="CY84" s="99"/>
      <c r="CZ84" s="99"/>
      <c r="DA84" s="99"/>
      <c r="DB84" s="99"/>
      <c r="DC84" s="99"/>
      <c r="DD84" s="99"/>
      <c r="DE84" s="99"/>
      <c r="DF84" s="99"/>
      <c r="DG84" s="99"/>
      <c r="DH84" s="99"/>
      <c r="DI84" s="99"/>
      <c r="DJ84" s="99"/>
      <c r="DK84" s="99"/>
      <c r="DL84" s="99"/>
      <c r="DM84" s="99"/>
      <c r="DN84" s="99"/>
      <c r="DO84" s="99"/>
      <c r="DP84" s="99"/>
      <c r="DQ84" s="99"/>
      <c r="DR84" s="99"/>
      <c r="DS84" s="99"/>
      <c r="DT84" s="99"/>
      <c r="DU84" s="99"/>
      <c r="DV84" s="99"/>
      <c r="DW84" s="99"/>
      <c r="DX84" s="99"/>
      <c r="DY84" s="99"/>
      <c r="DZ84" s="99"/>
      <c r="EA84" s="99"/>
      <c r="EB84" s="99"/>
      <c r="EC84" s="99"/>
      <c r="ED84" s="99"/>
      <c r="EE84" s="99"/>
      <c r="EF84" s="99"/>
      <c r="EG84" s="99"/>
      <c r="EH84" s="99"/>
      <c r="EI84" s="99"/>
      <c r="EJ84" s="99"/>
      <c r="EK84" s="99"/>
      <c r="EL84" s="99"/>
      <c r="EM84" s="99"/>
      <c r="EN84" s="99"/>
      <c r="EO84" s="99"/>
      <c r="EP84" s="99"/>
      <c r="EQ84" s="99"/>
      <c r="ER84" s="99"/>
      <c r="ES84" s="99"/>
      <c r="ET84" s="99"/>
      <c r="EU84" s="99"/>
      <c r="EV84" s="99"/>
      <c r="EW84" s="99"/>
      <c r="EX84" s="99"/>
      <c r="EY84" s="99"/>
      <c r="EZ84" s="99"/>
      <c r="FA84" s="99"/>
      <c r="FB84" s="99"/>
      <c r="FC84" s="99"/>
      <c r="FD84" s="99"/>
      <c r="FE84" s="99"/>
      <c r="FF84" s="99"/>
      <c r="FG84" s="99"/>
      <c r="FH84" s="99"/>
      <c r="FI84" s="99"/>
      <c r="FJ84" s="99"/>
      <c r="FK84" s="99"/>
      <c r="FL84" s="99"/>
      <c r="FM84" s="99"/>
      <c r="FN84" s="99"/>
      <c r="FO84" s="99"/>
      <c r="FP84" s="99"/>
      <c r="FQ84" s="99"/>
      <c r="FR84" s="99"/>
      <c r="FS84" s="99"/>
      <c r="FT84" s="99"/>
      <c r="FU84" s="99"/>
      <c r="FV84" s="99"/>
      <c r="FW84" s="99"/>
      <c r="FX84" s="99"/>
      <c r="FY84" s="99"/>
      <c r="FZ84" s="99"/>
      <c r="GA84" s="99"/>
      <c r="GB84" s="99"/>
      <c r="GC84" s="99"/>
      <c r="GD84" s="99"/>
      <c r="GE84" s="99"/>
      <c r="GF84" s="99"/>
      <c r="GG84" s="99"/>
      <c r="GH84" s="99"/>
      <c r="GI84" s="99"/>
      <c r="GJ84" s="99"/>
      <c r="GK84" s="99"/>
      <c r="GL84" s="99"/>
      <c r="GM84" s="99"/>
      <c r="GN84" s="99"/>
      <c r="GO84" s="99"/>
      <c r="GP84" s="99"/>
      <c r="GQ84" s="99"/>
      <c r="GR84" s="99"/>
      <c r="GS84" s="99"/>
      <c r="GT84" s="99"/>
      <c r="GU84" s="99"/>
      <c r="GV84" s="99"/>
      <c r="GW84" s="99"/>
      <c r="GX84" s="99"/>
      <c r="GY84" s="99"/>
      <c r="GZ84" s="99"/>
      <c r="HA84" s="99"/>
      <c r="HB84" s="99"/>
      <c r="HC84" s="99"/>
      <c r="HD84" s="99"/>
      <c r="HE84" s="99"/>
      <c r="HF84" s="99"/>
      <c r="HG84" s="99"/>
      <c r="HH84" s="99"/>
      <c r="HI84" s="99"/>
      <c r="HJ84" s="99"/>
      <c r="HK84" s="99"/>
      <c r="HL84" s="99"/>
      <c r="HM84" s="99"/>
      <c r="HN84" s="99"/>
      <c r="HO84" s="99"/>
      <c r="HP84" s="99"/>
      <c r="HQ84" s="99"/>
      <c r="HR84" s="99"/>
      <c r="HS84" s="99"/>
      <c r="HT84" s="99"/>
      <c r="HU84" s="99"/>
      <c r="HV84" s="99"/>
      <c r="HW84" s="99"/>
      <c r="HX84" s="99"/>
      <c r="HY84" s="99"/>
      <c r="HZ84" s="99"/>
      <c r="IA84" s="99"/>
      <c r="IB84" s="99"/>
      <c r="IC84" s="99"/>
      <c r="ID84" s="99"/>
      <c r="IE84" s="99"/>
      <c r="IF84" s="99"/>
      <c r="IG84" s="99"/>
      <c r="IH84" s="99"/>
      <c r="II84" s="99"/>
      <c r="IJ84" s="99"/>
      <c r="IK84" s="99"/>
      <c r="IL84" s="99"/>
      <c r="IM84" s="99"/>
      <c r="IN84" s="99"/>
      <c r="IO84" s="99"/>
      <c r="IP84" s="99"/>
      <c r="IQ84" s="99"/>
      <c r="IR84" s="99"/>
      <c r="IS84" s="99"/>
      <c r="IT84" s="99"/>
      <c r="IU84" s="99"/>
      <c r="IV84" s="99"/>
      <c r="IW84" s="99"/>
    </row>
    <row r="85" customFormat="false" ht="30" hidden="false" customHeight="false" outlineLevel="0" collapsed="false">
      <c r="A85" s="95" t="s">
        <v>89</v>
      </c>
      <c r="B85" s="60"/>
      <c r="C85" s="93"/>
      <c r="D85" s="97" t="str">
        <f aca="false">(CONCATENATE([1]Summary!J86," ",[1]Summary!K86))</f>
        <v>54 CPP</v>
      </c>
      <c r="E85" s="51"/>
      <c r="F85" s="93"/>
      <c r="G85" s="97" t="str">
        <f aca="false">(CONCATENATE([1]Summary!N86," ",[1]Summary!O86))</f>
        <v>108 CPP</v>
      </c>
      <c r="H85" s="60"/>
      <c r="I85" s="82"/>
      <c r="J85" s="139"/>
      <c r="K85" s="73" t="n">
        <f aca="false">[1]Summary!R86</f>
        <v>2000</v>
      </c>
      <c r="L85" s="134"/>
      <c r="M85" s="85"/>
      <c r="N85" s="85"/>
      <c r="O85" s="85"/>
      <c r="P85" s="85"/>
      <c r="Q85" s="85"/>
      <c r="R85" s="139"/>
      <c r="V85" s="100"/>
      <c r="W85" s="99"/>
      <c r="X85" s="79"/>
      <c r="Y85" s="44" t="str">
        <f aca="false">A85</f>
        <v>     ADVERTISING TRADING</v>
      </c>
      <c r="Z85" s="45" t="n">
        <v>202.39207</v>
      </c>
      <c r="AA85" s="45" t="n">
        <v>525.81806</v>
      </c>
      <c r="AB85" s="45" t="n">
        <v>525.81806</v>
      </c>
      <c r="AC85" s="99"/>
      <c r="AD85" s="46" t="n">
        <f aca="false">Z85+$M85-O85</f>
        <v>202.39207</v>
      </c>
      <c r="AE85" s="46" t="n">
        <f aca="false">AA85+$M85-P85</f>
        <v>525.81806</v>
      </c>
      <c r="AF85" s="46" t="n">
        <f aca="false">AB85+$M85-Q85</f>
        <v>525.81806</v>
      </c>
      <c r="AG85" s="101"/>
      <c r="AH85" s="101" t="s">
        <v>90</v>
      </c>
      <c r="AI85" s="171"/>
      <c r="AJ85" s="101"/>
      <c r="AK85" s="172"/>
      <c r="AL85" s="47" t="n">
        <f aca="false">SUM(AM85:AQ85)</f>
        <v>142.63723</v>
      </c>
      <c r="AM85" s="47" t="n">
        <f aca="false">M85</f>
        <v>0</v>
      </c>
      <c r="AN85" s="102" t="n">
        <v>1.42796</v>
      </c>
      <c r="AO85" s="102" t="n">
        <v>141.13729</v>
      </c>
      <c r="AP85" s="102" t="n">
        <v>0.20511</v>
      </c>
      <c r="AQ85" s="102" t="n">
        <v>-0.13313</v>
      </c>
      <c r="AR85" s="99"/>
      <c r="AS85" s="99"/>
      <c r="AT85" s="8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  <c r="CG85" s="99"/>
      <c r="CH85" s="99"/>
      <c r="CI85" s="99"/>
      <c r="CJ85" s="99"/>
      <c r="CK85" s="99"/>
      <c r="CL85" s="99"/>
      <c r="CM85" s="99"/>
      <c r="CN85" s="99"/>
      <c r="CO85" s="99"/>
      <c r="CP85" s="99"/>
      <c r="CQ85" s="99"/>
      <c r="CR85" s="99"/>
      <c r="CS85" s="99"/>
      <c r="CT85" s="99"/>
      <c r="CU85" s="99"/>
      <c r="CV85" s="99"/>
      <c r="CW85" s="99"/>
      <c r="CX85" s="99"/>
      <c r="CY85" s="99"/>
      <c r="CZ85" s="99"/>
      <c r="DA85" s="99"/>
      <c r="DB85" s="99"/>
      <c r="DC85" s="99"/>
      <c r="DD85" s="99"/>
      <c r="DE85" s="99"/>
      <c r="DF85" s="99"/>
      <c r="DG85" s="99"/>
      <c r="DH85" s="99"/>
      <c r="DI85" s="99"/>
      <c r="DJ85" s="99"/>
      <c r="DK85" s="99"/>
      <c r="DL85" s="99"/>
      <c r="DM85" s="99"/>
      <c r="DN85" s="99"/>
      <c r="DO85" s="99"/>
      <c r="DP85" s="99"/>
      <c r="DQ85" s="99"/>
      <c r="DR85" s="99"/>
      <c r="DS85" s="99"/>
      <c r="DT85" s="99"/>
      <c r="DU85" s="99"/>
      <c r="DV85" s="99"/>
      <c r="DW85" s="99"/>
      <c r="DX85" s="99"/>
      <c r="DY85" s="99"/>
      <c r="DZ85" s="99"/>
      <c r="EA85" s="99"/>
      <c r="EB85" s="99"/>
      <c r="EC85" s="99"/>
      <c r="ED85" s="99"/>
      <c r="EE85" s="99"/>
      <c r="EF85" s="99"/>
      <c r="EG85" s="99"/>
      <c r="EH85" s="99"/>
      <c r="EI85" s="99"/>
      <c r="EJ85" s="99"/>
      <c r="EK85" s="99"/>
      <c r="EL85" s="99"/>
      <c r="EM85" s="99"/>
      <c r="EN85" s="99"/>
      <c r="EO85" s="99"/>
      <c r="EP85" s="99"/>
      <c r="EQ85" s="99"/>
      <c r="ER85" s="99"/>
      <c r="ES85" s="99"/>
      <c r="ET85" s="99"/>
      <c r="EU85" s="99"/>
      <c r="EV85" s="99"/>
      <c r="EW85" s="99"/>
      <c r="EX85" s="99"/>
      <c r="EY85" s="99"/>
      <c r="EZ85" s="99"/>
      <c r="FA85" s="99"/>
      <c r="FB85" s="99"/>
      <c r="FC85" s="99"/>
      <c r="FD85" s="99"/>
      <c r="FE85" s="99"/>
      <c r="FF85" s="99"/>
      <c r="FG85" s="99"/>
      <c r="FH85" s="99"/>
      <c r="FI85" s="99"/>
      <c r="FJ85" s="99"/>
      <c r="FK85" s="99"/>
      <c r="FL85" s="99"/>
      <c r="FM85" s="99"/>
      <c r="FN85" s="99"/>
      <c r="FO85" s="99"/>
      <c r="FP85" s="99"/>
      <c r="FQ85" s="99"/>
      <c r="FR85" s="99"/>
      <c r="FS85" s="99"/>
      <c r="FT85" s="99"/>
      <c r="FU85" s="99"/>
      <c r="FV85" s="99"/>
      <c r="FW85" s="99"/>
      <c r="FX85" s="99"/>
      <c r="FY85" s="99"/>
      <c r="FZ85" s="99"/>
      <c r="GA85" s="99"/>
      <c r="GB85" s="99"/>
      <c r="GC85" s="99"/>
      <c r="GD85" s="99"/>
      <c r="GE85" s="99"/>
      <c r="GF85" s="99"/>
      <c r="GG85" s="99"/>
      <c r="GH85" s="99"/>
      <c r="GI85" s="99"/>
      <c r="GJ85" s="99"/>
      <c r="GK85" s="99"/>
      <c r="GL85" s="99"/>
      <c r="GM85" s="99"/>
      <c r="GN85" s="99"/>
      <c r="GO85" s="99"/>
      <c r="GP85" s="99"/>
      <c r="GQ85" s="99"/>
      <c r="GR85" s="99"/>
      <c r="GS85" s="99"/>
      <c r="GT85" s="99"/>
      <c r="GU85" s="99"/>
      <c r="GV85" s="99"/>
      <c r="GW85" s="99"/>
      <c r="GX85" s="99"/>
      <c r="GY85" s="99"/>
      <c r="GZ85" s="99"/>
      <c r="HA85" s="99"/>
      <c r="HB85" s="99"/>
      <c r="HC85" s="99"/>
      <c r="HD85" s="99"/>
      <c r="HE85" s="99"/>
      <c r="HF85" s="99"/>
      <c r="HG85" s="99"/>
      <c r="HH85" s="99"/>
      <c r="HI85" s="99"/>
      <c r="HJ85" s="99"/>
      <c r="HK85" s="99"/>
      <c r="HL85" s="99"/>
      <c r="HM85" s="99"/>
      <c r="HN85" s="99"/>
      <c r="HO85" s="99"/>
      <c r="HP85" s="99"/>
      <c r="HQ85" s="99"/>
      <c r="HR85" s="99"/>
      <c r="HS85" s="99"/>
      <c r="HT85" s="99"/>
      <c r="HU85" s="99"/>
      <c r="HV85" s="99"/>
      <c r="HW85" s="99"/>
      <c r="HX85" s="99"/>
      <c r="HY85" s="99"/>
      <c r="HZ85" s="99"/>
      <c r="IA85" s="99"/>
      <c r="IB85" s="99"/>
      <c r="IC85" s="99"/>
      <c r="ID85" s="99"/>
      <c r="IE85" s="99"/>
      <c r="IF85" s="99"/>
      <c r="IG85" s="99"/>
      <c r="IH85" s="99"/>
      <c r="II85" s="99"/>
      <c r="IJ85" s="99"/>
      <c r="IK85" s="99"/>
      <c r="IL85" s="99"/>
      <c r="IM85" s="99"/>
      <c r="IN85" s="99"/>
      <c r="IO85" s="99"/>
      <c r="IP85" s="99"/>
      <c r="IQ85" s="99"/>
      <c r="IR85" s="99"/>
      <c r="IS85" s="99"/>
      <c r="IT85" s="99"/>
      <c r="IU85" s="99"/>
      <c r="IV85" s="99"/>
      <c r="IW85" s="99"/>
    </row>
    <row r="86" customFormat="false" ht="30" hidden="false" customHeight="false" outlineLevel="0" collapsed="false">
      <c r="A86" s="95" t="s">
        <v>91</v>
      </c>
      <c r="B86" s="60"/>
      <c r="C86" s="68"/>
      <c r="D86" s="97" t="str">
        <f aca="false">(CONCATENATE([1]Summary!J87," MM ",[1]Summary!K87))</f>
        <v>2 MM 128M SDRAM</v>
      </c>
      <c r="E86" s="51"/>
      <c r="F86" s="68"/>
      <c r="G86" s="97" t="str">
        <f aca="false">(CONCATENATE([1]Summary!N87," MM ",[1]Summary!O87))</f>
        <v>1.5 MM 128M SDRAM</v>
      </c>
      <c r="H86" s="60"/>
      <c r="I86" s="82"/>
      <c r="J86" s="139"/>
      <c r="K86" s="73" t="n">
        <f aca="false">[1]Summary!R87</f>
        <v>1000</v>
      </c>
      <c r="L86" s="134"/>
      <c r="M86" s="85"/>
      <c r="N86" s="85"/>
      <c r="O86" s="85"/>
      <c r="P86" s="85"/>
      <c r="Q86" s="85"/>
      <c r="R86" s="139"/>
      <c r="V86" s="100"/>
      <c r="W86" s="99"/>
      <c r="X86" s="79"/>
      <c r="Y86" s="44" t="str">
        <f aca="false">A86</f>
        <v>     DRAM CHIPS</v>
      </c>
      <c r="Z86" s="45" t="n">
        <v>-33.83953</v>
      </c>
      <c r="AA86" s="45" t="n">
        <v>-9.4088</v>
      </c>
      <c r="AB86" s="45" t="n">
        <v>-9.4088</v>
      </c>
      <c r="AC86" s="99"/>
      <c r="AD86" s="46" t="n">
        <f aca="false">Z86+$M86-O86</f>
        <v>-33.83953</v>
      </c>
      <c r="AE86" s="46" t="n">
        <f aca="false">AA86+$M86-P86</f>
        <v>-9.4088</v>
      </c>
      <c r="AF86" s="46" t="n">
        <f aca="false">AB86+$M86-Q86</f>
        <v>-9.4088</v>
      </c>
      <c r="AG86" s="101"/>
      <c r="AH86" s="101" t="s">
        <v>90</v>
      </c>
      <c r="AI86" s="171"/>
      <c r="AJ86" s="101"/>
      <c r="AK86" s="172"/>
      <c r="AL86" s="47" t="n">
        <f aca="false">SUM(AM86:AQ86)</f>
        <v>-9.24011</v>
      </c>
      <c r="AM86" s="47" t="n">
        <f aca="false">M86</f>
        <v>0</v>
      </c>
      <c r="AN86" s="102" t="n">
        <v>-4.24693</v>
      </c>
      <c r="AO86" s="102" t="n">
        <v>-2.4969</v>
      </c>
      <c r="AP86" s="102" t="n">
        <v>-2.49777</v>
      </c>
      <c r="AQ86" s="102" t="n">
        <v>0.00149</v>
      </c>
      <c r="AR86" s="99"/>
      <c r="AS86" s="99"/>
      <c r="AT86" s="8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99"/>
      <c r="CD86" s="99"/>
      <c r="CE86" s="99"/>
      <c r="CF86" s="99"/>
      <c r="CG86" s="99"/>
      <c r="CH86" s="99"/>
      <c r="CI86" s="99"/>
      <c r="CJ86" s="99"/>
      <c r="CK86" s="99"/>
      <c r="CL86" s="99"/>
      <c r="CM86" s="99"/>
      <c r="CN86" s="99"/>
      <c r="CO86" s="99"/>
      <c r="CP86" s="99"/>
      <c r="CQ86" s="99"/>
      <c r="CR86" s="99"/>
      <c r="CS86" s="99"/>
      <c r="CT86" s="99"/>
      <c r="CU86" s="99"/>
      <c r="CV86" s="99"/>
      <c r="CW86" s="99"/>
      <c r="CX86" s="99"/>
      <c r="CY86" s="99"/>
      <c r="CZ86" s="99"/>
      <c r="DA86" s="99"/>
      <c r="DB86" s="99"/>
      <c r="DC86" s="99"/>
      <c r="DD86" s="99"/>
      <c r="DE86" s="99"/>
      <c r="DF86" s="99"/>
      <c r="DG86" s="99"/>
      <c r="DH86" s="99"/>
      <c r="DI86" s="99"/>
      <c r="DJ86" s="99"/>
      <c r="DK86" s="99"/>
      <c r="DL86" s="99"/>
      <c r="DM86" s="99"/>
      <c r="DN86" s="99"/>
      <c r="DO86" s="99"/>
      <c r="DP86" s="99"/>
      <c r="DQ86" s="99"/>
      <c r="DR86" s="99"/>
      <c r="DS86" s="99"/>
      <c r="DT86" s="99"/>
      <c r="DU86" s="99"/>
      <c r="DV86" s="99"/>
      <c r="DW86" s="99"/>
      <c r="DX86" s="99"/>
      <c r="DY86" s="99"/>
      <c r="DZ86" s="99"/>
      <c r="EA86" s="99"/>
      <c r="EB86" s="99"/>
      <c r="EC86" s="99"/>
      <c r="ED86" s="99"/>
      <c r="EE86" s="99"/>
      <c r="EF86" s="99"/>
      <c r="EG86" s="99"/>
      <c r="EH86" s="99"/>
      <c r="EI86" s="99"/>
      <c r="EJ86" s="99"/>
      <c r="EK86" s="99"/>
      <c r="EL86" s="99"/>
      <c r="EM86" s="99"/>
      <c r="EN86" s="99"/>
      <c r="EO86" s="99"/>
      <c r="EP86" s="99"/>
      <c r="EQ86" s="99"/>
      <c r="ER86" s="99"/>
      <c r="ES86" s="99"/>
      <c r="ET86" s="99"/>
      <c r="EU86" s="99"/>
      <c r="EV86" s="99"/>
      <c r="EW86" s="99"/>
      <c r="EX86" s="99"/>
      <c r="EY86" s="99"/>
      <c r="EZ86" s="99"/>
      <c r="FA86" s="99"/>
      <c r="FB86" s="99"/>
      <c r="FC86" s="99"/>
      <c r="FD86" s="99"/>
      <c r="FE86" s="99"/>
      <c r="FF86" s="99"/>
      <c r="FG86" s="99"/>
      <c r="FH86" s="99"/>
      <c r="FI86" s="99"/>
      <c r="FJ86" s="99"/>
      <c r="FK86" s="99"/>
      <c r="FL86" s="99"/>
      <c r="FM86" s="99"/>
      <c r="FN86" s="99"/>
      <c r="FO86" s="99"/>
      <c r="FP86" s="99"/>
      <c r="FQ86" s="99"/>
      <c r="FR86" s="99"/>
      <c r="FS86" s="99"/>
      <c r="FT86" s="99"/>
      <c r="FU86" s="99"/>
      <c r="FV86" s="99"/>
      <c r="FW86" s="99"/>
      <c r="FX86" s="99"/>
      <c r="FY86" s="99"/>
      <c r="FZ86" s="99"/>
      <c r="GA86" s="99"/>
      <c r="GB86" s="99"/>
      <c r="GC86" s="99"/>
      <c r="GD86" s="99"/>
      <c r="GE86" s="99"/>
      <c r="GF86" s="99"/>
      <c r="GG86" s="99"/>
      <c r="GH86" s="99"/>
      <c r="GI86" s="99"/>
      <c r="GJ86" s="99"/>
      <c r="GK86" s="99"/>
      <c r="GL86" s="99"/>
      <c r="GM86" s="99"/>
      <c r="GN86" s="99"/>
      <c r="GO86" s="99"/>
      <c r="GP86" s="99"/>
      <c r="GQ86" s="99"/>
      <c r="GR86" s="99"/>
      <c r="GS86" s="99"/>
      <c r="GT86" s="99"/>
      <c r="GU86" s="99"/>
      <c r="GV86" s="99"/>
      <c r="GW86" s="99"/>
      <c r="GX86" s="99"/>
      <c r="GY86" s="99"/>
      <c r="GZ86" s="99"/>
      <c r="HA86" s="99"/>
      <c r="HB86" s="99"/>
      <c r="HC86" s="99"/>
      <c r="HD86" s="99"/>
      <c r="HE86" s="99"/>
      <c r="HF86" s="99"/>
      <c r="HG86" s="99"/>
      <c r="HH86" s="99"/>
      <c r="HI86" s="99"/>
      <c r="HJ86" s="99"/>
      <c r="HK86" s="99"/>
      <c r="HL86" s="99"/>
      <c r="HM86" s="99"/>
      <c r="HN86" s="99"/>
      <c r="HO86" s="99"/>
      <c r="HP86" s="99"/>
      <c r="HQ86" s="99"/>
      <c r="HR86" s="99"/>
      <c r="HS86" s="99"/>
      <c r="HT86" s="99"/>
      <c r="HU86" s="99"/>
      <c r="HV86" s="99"/>
      <c r="HW86" s="99"/>
      <c r="HX86" s="99"/>
      <c r="HY86" s="99"/>
      <c r="HZ86" s="99"/>
      <c r="IA86" s="99"/>
      <c r="IB86" s="99"/>
      <c r="IC86" s="99"/>
      <c r="ID86" s="99"/>
      <c r="IE86" s="99"/>
      <c r="IF86" s="99"/>
      <c r="IG86" s="99"/>
      <c r="IH86" s="99"/>
      <c r="II86" s="99"/>
      <c r="IJ86" s="99"/>
      <c r="IK86" s="99"/>
      <c r="IL86" s="99"/>
      <c r="IM86" s="99"/>
      <c r="IN86" s="99"/>
      <c r="IO86" s="99"/>
      <c r="IP86" s="99"/>
      <c r="IQ86" s="99"/>
      <c r="IR86" s="99"/>
      <c r="IS86" s="99"/>
      <c r="IT86" s="99"/>
      <c r="IU86" s="99"/>
      <c r="IV86" s="99"/>
      <c r="IW86" s="99"/>
    </row>
    <row r="87" customFormat="false" ht="30" hidden="false" customHeight="false" outlineLevel="0" collapsed="false">
      <c r="A87" s="95" t="s">
        <v>40</v>
      </c>
      <c r="B87" s="60"/>
      <c r="C87" s="144"/>
      <c r="D87" s="173"/>
      <c r="E87" s="174"/>
      <c r="F87" s="144"/>
      <c r="G87" s="173"/>
      <c r="H87" s="175"/>
      <c r="I87" s="146"/>
      <c r="J87" s="139"/>
      <c r="K87" s="147"/>
      <c r="L87" s="134"/>
      <c r="M87" s="85"/>
      <c r="N87" s="85"/>
      <c r="O87" s="85"/>
      <c r="P87" s="85"/>
      <c r="Q87" s="85"/>
      <c r="R87" s="139"/>
      <c r="V87" s="100"/>
      <c r="W87" s="99"/>
      <c r="X87" s="79"/>
      <c r="Y87" s="44" t="str">
        <f aca="false">A87</f>
        <v>     MERCHANT ASSETS</v>
      </c>
      <c r="Z87" s="45" t="n">
        <v>-33.83953</v>
      </c>
      <c r="AA87" s="45" t="n">
        <v>-9.4088</v>
      </c>
      <c r="AB87" s="45" t="n">
        <v>-9.4088</v>
      </c>
      <c r="AC87" s="99"/>
      <c r="AD87" s="46" t="n">
        <f aca="false">Z87+$M87-O87</f>
        <v>-33.83953</v>
      </c>
      <c r="AE87" s="46" t="n">
        <f aca="false">AA87+$M87-P87</f>
        <v>-9.4088</v>
      </c>
      <c r="AF87" s="46" t="n">
        <f aca="false">AB87+$M87-Q87</f>
        <v>-9.4088</v>
      </c>
      <c r="AG87" s="101"/>
      <c r="AH87" s="101" t="s">
        <v>90</v>
      </c>
      <c r="AI87" s="171"/>
      <c r="AJ87" s="101"/>
      <c r="AK87" s="172"/>
      <c r="AL87" s="47" t="n">
        <f aca="false">SUM(AM87:AQ87)</f>
        <v>-9.24011</v>
      </c>
      <c r="AM87" s="47" t="n">
        <f aca="false">M87</f>
        <v>0</v>
      </c>
      <c r="AN87" s="102" t="n">
        <v>-4.24693</v>
      </c>
      <c r="AO87" s="102" t="n">
        <v>-2.4969</v>
      </c>
      <c r="AP87" s="102" t="n">
        <v>-2.49777</v>
      </c>
      <c r="AQ87" s="102" t="n">
        <v>0.00149</v>
      </c>
      <c r="AR87" s="99"/>
      <c r="AS87" s="99"/>
      <c r="AT87" s="8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/>
      <c r="BU87" s="99"/>
      <c r="BV87" s="99"/>
      <c r="BW87" s="99"/>
      <c r="BX87" s="99"/>
      <c r="BY87" s="99"/>
      <c r="BZ87" s="99"/>
      <c r="CA87" s="99"/>
      <c r="CB87" s="99"/>
      <c r="CC87" s="99"/>
      <c r="CD87" s="99"/>
      <c r="CE87" s="99"/>
      <c r="CF87" s="99"/>
      <c r="CG87" s="99"/>
      <c r="CH87" s="99"/>
      <c r="CI87" s="99"/>
      <c r="CJ87" s="99"/>
      <c r="CK87" s="99"/>
      <c r="CL87" s="99"/>
      <c r="CM87" s="99"/>
      <c r="CN87" s="99"/>
      <c r="CO87" s="99"/>
      <c r="CP87" s="99"/>
      <c r="CQ87" s="99"/>
      <c r="CR87" s="99"/>
      <c r="CS87" s="99"/>
      <c r="CT87" s="99"/>
      <c r="CU87" s="99"/>
      <c r="CV87" s="99"/>
      <c r="CW87" s="99"/>
      <c r="CX87" s="99"/>
      <c r="CY87" s="99"/>
      <c r="CZ87" s="99"/>
      <c r="DA87" s="99"/>
      <c r="DB87" s="99"/>
      <c r="DC87" s="99"/>
      <c r="DD87" s="99"/>
      <c r="DE87" s="99"/>
      <c r="DF87" s="99"/>
      <c r="DG87" s="99"/>
      <c r="DH87" s="99"/>
      <c r="DI87" s="99"/>
      <c r="DJ87" s="99"/>
      <c r="DK87" s="99"/>
      <c r="DL87" s="99"/>
      <c r="DM87" s="99"/>
      <c r="DN87" s="99"/>
      <c r="DO87" s="99"/>
      <c r="DP87" s="99"/>
      <c r="DQ87" s="99"/>
      <c r="DR87" s="99"/>
      <c r="DS87" s="99"/>
      <c r="DT87" s="99"/>
      <c r="DU87" s="99"/>
      <c r="DV87" s="99"/>
      <c r="DW87" s="99"/>
      <c r="DX87" s="99"/>
      <c r="DY87" s="99"/>
      <c r="DZ87" s="99"/>
      <c r="EA87" s="99"/>
      <c r="EB87" s="99"/>
      <c r="EC87" s="99"/>
      <c r="ED87" s="99"/>
      <c r="EE87" s="99"/>
      <c r="EF87" s="99"/>
      <c r="EG87" s="99"/>
      <c r="EH87" s="99"/>
      <c r="EI87" s="99"/>
      <c r="EJ87" s="99"/>
      <c r="EK87" s="99"/>
      <c r="EL87" s="99"/>
      <c r="EM87" s="99"/>
      <c r="EN87" s="99"/>
      <c r="EO87" s="99"/>
      <c r="EP87" s="99"/>
      <c r="EQ87" s="99"/>
      <c r="ER87" s="99"/>
      <c r="ES87" s="99"/>
      <c r="ET87" s="99"/>
      <c r="EU87" s="99"/>
      <c r="EV87" s="99"/>
      <c r="EW87" s="99"/>
      <c r="EX87" s="99"/>
      <c r="EY87" s="99"/>
      <c r="EZ87" s="99"/>
      <c r="FA87" s="99"/>
      <c r="FB87" s="99"/>
      <c r="FC87" s="99"/>
      <c r="FD87" s="99"/>
      <c r="FE87" s="99"/>
      <c r="FF87" s="99"/>
      <c r="FG87" s="99"/>
      <c r="FH87" s="99"/>
      <c r="FI87" s="99"/>
      <c r="FJ87" s="99"/>
      <c r="FK87" s="99"/>
      <c r="FL87" s="99"/>
      <c r="FM87" s="99"/>
      <c r="FN87" s="99"/>
      <c r="FO87" s="99"/>
      <c r="FP87" s="99"/>
      <c r="FQ87" s="99"/>
      <c r="FR87" s="99"/>
      <c r="FS87" s="99"/>
      <c r="FT87" s="99"/>
      <c r="FU87" s="99"/>
      <c r="FV87" s="99"/>
      <c r="FW87" s="99"/>
      <c r="FX87" s="99"/>
      <c r="FY87" s="99"/>
      <c r="FZ87" s="99"/>
      <c r="GA87" s="99"/>
      <c r="GB87" s="99"/>
      <c r="GC87" s="99"/>
      <c r="GD87" s="99"/>
      <c r="GE87" s="99"/>
      <c r="GF87" s="99"/>
      <c r="GG87" s="99"/>
      <c r="GH87" s="99"/>
      <c r="GI87" s="99"/>
      <c r="GJ87" s="99"/>
      <c r="GK87" s="99"/>
      <c r="GL87" s="99"/>
      <c r="GM87" s="99"/>
      <c r="GN87" s="99"/>
      <c r="GO87" s="99"/>
      <c r="GP87" s="99"/>
      <c r="GQ87" s="99"/>
      <c r="GR87" s="99"/>
      <c r="GS87" s="99"/>
      <c r="GT87" s="99"/>
      <c r="GU87" s="99"/>
      <c r="GV87" s="99"/>
      <c r="GW87" s="99"/>
      <c r="GX87" s="99"/>
      <c r="GY87" s="99"/>
      <c r="GZ87" s="99"/>
      <c r="HA87" s="99"/>
      <c r="HB87" s="99"/>
      <c r="HC87" s="99"/>
      <c r="HD87" s="99"/>
      <c r="HE87" s="99"/>
      <c r="HF87" s="99"/>
      <c r="HG87" s="99"/>
      <c r="HH87" s="99"/>
      <c r="HI87" s="99"/>
      <c r="HJ87" s="99"/>
      <c r="HK87" s="99"/>
      <c r="HL87" s="99"/>
      <c r="HM87" s="99"/>
      <c r="HN87" s="99"/>
      <c r="HO87" s="99"/>
      <c r="HP87" s="99"/>
      <c r="HQ87" s="99"/>
      <c r="HR87" s="99"/>
      <c r="HS87" s="99"/>
      <c r="HT87" s="99"/>
      <c r="HU87" s="99"/>
      <c r="HV87" s="99"/>
      <c r="HW87" s="99"/>
      <c r="HX87" s="99"/>
      <c r="HY87" s="99"/>
      <c r="HZ87" s="99"/>
      <c r="IA87" s="99"/>
      <c r="IB87" s="99"/>
      <c r="IC87" s="99"/>
      <c r="ID87" s="99"/>
      <c r="IE87" s="99"/>
      <c r="IF87" s="99"/>
      <c r="IG87" s="99"/>
      <c r="IH87" s="99"/>
      <c r="II87" s="99"/>
      <c r="IJ87" s="99"/>
      <c r="IK87" s="99"/>
      <c r="IL87" s="99"/>
      <c r="IM87" s="99"/>
      <c r="IN87" s="99"/>
      <c r="IO87" s="99"/>
      <c r="IP87" s="99"/>
      <c r="IQ87" s="99"/>
      <c r="IR87" s="99"/>
      <c r="IS87" s="99"/>
      <c r="IT87" s="99"/>
      <c r="IU87" s="99"/>
      <c r="IV87" s="99"/>
      <c r="IW87" s="99"/>
    </row>
    <row r="88" customFormat="false" ht="30.75" hidden="false" customHeight="false" outlineLevel="0" collapsed="false">
      <c r="A88" s="59"/>
      <c r="B88" s="3"/>
      <c r="C88" s="110"/>
      <c r="D88" s="176"/>
      <c r="E88" s="54"/>
      <c r="F88" s="177"/>
      <c r="G88" s="178"/>
      <c r="H88" s="178"/>
      <c r="I88" s="11"/>
      <c r="J88" s="178"/>
      <c r="K88" s="11"/>
      <c r="L88" s="134"/>
      <c r="M88" s="11"/>
      <c r="N88" s="179"/>
      <c r="O88" s="179"/>
      <c r="P88" s="11"/>
      <c r="Q88" s="11"/>
      <c r="R88" s="115"/>
      <c r="V88" s="180"/>
      <c r="W88" s="38"/>
      <c r="X88" s="181"/>
      <c r="Y88" s="38"/>
      <c r="Z88" s="99"/>
      <c r="AA88" s="99"/>
      <c r="AB88" s="99"/>
      <c r="AC88" s="38"/>
      <c r="AD88" s="116"/>
      <c r="AE88" s="116"/>
      <c r="AF88" s="116"/>
      <c r="AG88" s="40"/>
      <c r="AH88" s="40"/>
      <c r="AI88" s="40"/>
      <c r="AJ88" s="39"/>
      <c r="AK88" s="182"/>
      <c r="AL88" s="47"/>
      <c r="AM88" s="47"/>
      <c r="AN88" s="47"/>
      <c r="AO88" s="47"/>
      <c r="AP88" s="47"/>
      <c r="AQ88" s="47"/>
      <c r="AR88" s="38"/>
      <c r="AS88" s="38"/>
      <c r="AT88" s="8"/>
      <c r="AU88" s="38"/>
      <c r="AV88" s="38"/>
      <c r="AW88" s="38"/>
      <c r="AX88" s="38"/>
      <c r="AY88" s="38"/>
      <c r="AZ88" s="38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99"/>
      <c r="CB88" s="99"/>
      <c r="CC88" s="99"/>
      <c r="CD88" s="99"/>
      <c r="CE88" s="99"/>
      <c r="CF88" s="99"/>
      <c r="CG88" s="99"/>
      <c r="CH88" s="99"/>
      <c r="CI88" s="99"/>
      <c r="CJ88" s="99"/>
      <c r="CK88" s="99"/>
      <c r="CL88" s="99"/>
      <c r="CM88" s="99"/>
      <c r="CN88" s="99"/>
      <c r="CO88" s="99"/>
      <c r="CP88" s="99"/>
      <c r="CQ88" s="99"/>
      <c r="CR88" s="99"/>
      <c r="CS88" s="99"/>
      <c r="CT88" s="99"/>
      <c r="CU88" s="99"/>
      <c r="CV88" s="99"/>
      <c r="CW88" s="99"/>
      <c r="CX88" s="99"/>
      <c r="CY88" s="99"/>
      <c r="CZ88" s="99"/>
      <c r="DA88" s="99"/>
      <c r="DB88" s="99"/>
      <c r="DC88" s="99"/>
      <c r="DD88" s="99"/>
      <c r="DE88" s="99"/>
      <c r="DF88" s="99"/>
      <c r="DG88" s="99"/>
      <c r="DH88" s="99"/>
      <c r="DI88" s="99"/>
      <c r="DJ88" s="99"/>
      <c r="DK88" s="99"/>
      <c r="DL88" s="99"/>
      <c r="DM88" s="99"/>
      <c r="DN88" s="99"/>
      <c r="DO88" s="99"/>
      <c r="DP88" s="99"/>
      <c r="DQ88" s="99"/>
      <c r="DR88" s="99"/>
      <c r="DS88" s="99"/>
      <c r="DT88" s="99"/>
      <c r="DU88" s="99"/>
      <c r="DV88" s="99"/>
      <c r="DW88" s="99"/>
      <c r="DX88" s="99"/>
      <c r="DY88" s="99"/>
      <c r="DZ88" s="99"/>
      <c r="EA88" s="99"/>
      <c r="EB88" s="99"/>
      <c r="EC88" s="99"/>
      <c r="ED88" s="99"/>
      <c r="EE88" s="99"/>
      <c r="EF88" s="99"/>
      <c r="EG88" s="99"/>
      <c r="EH88" s="99"/>
      <c r="EI88" s="99"/>
      <c r="EJ88" s="99"/>
      <c r="EK88" s="99"/>
      <c r="EL88" s="99"/>
      <c r="EM88" s="99"/>
      <c r="EN88" s="99"/>
      <c r="EO88" s="99"/>
      <c r="EP88" s="99"/>
      <c r="EQ88" s="99"/>
      <c r="ER88" s="99"/>
      <c r="ES88" s="99"/>
      <c r="ET88" s="99"/>
      <c r="EU88" s="99"/>
      <c r="EV88" s="99"/>
      <c r="EW88" s="99"/>
      <c r="EX88" s="99"/>
      <c r="EY88" s="99"/>
      <c r="EZ88" s="99"/>
      <c r="FA88" s="99"/>
      <c r="FB88" s="99"/>
      <c r="FC88" s="99"/>
      <c r="FD88" s="99"/>
      <c r="FE88" s="99"/>
      <c r="FF88" s="99"/>
      <c r="FG88" s="99"/>
      <c r="FH88" s="99"/>
      <c r="FI88" s="99"/>
      <c r="FJ88" s="99"/>
      <c r="FK88" s="99"/>
      <c r="FL88" s="99"/>
      <c r="FM88" s="99"/>
      <c r="FN88" s="99"/>
      <c r="FO88" s="99"/>
      <c r="FP88" s="99"/>
      <c r="FQ88" s="99"/>
      <c r="FR88" s="99"/>
      <c r="FS88" s="99"/>
      <c r="FT88" s="99"/>
      <c r="FU88" s="99"/>
      <c r="FV88" s="99"/>
      <c r="FW88" s="99"/>
      <c r="FX88" s="99"/>
      <c r="FY88" s="99"/>
      <c r="FZ88" s="99"/>
      <c r="GA88" s="99"/>
      <c r="GB88" s="99"/>
      <c r="GC88" s="99"/>
      <c r="GD88" s="99"/>
      <c r="GE88" s="99"/>
      <c r="GF88" s="99"/>
      <c r="GG88" s="99"/>
      <c r="GH88" s="99"/>
      <c r="GI88" s="99"/>
      <c r="GJ88" s="99"/>
      <c r="GK88" s="99"/>
      <c r="GL88" s="99"/>
      <c r="GM88" s="99"/>
      <c r="GN88" s="99"/>
      <c r="GO88" s="99"/>
      <c r="GP88" s="99"/>
      <c r="GQ88" s="99"/>
      <c r="GR88" s="99"/>
      <c r="GS88" s="99"/>
      <c r="GT88" s="99"/>
      <c r="GU88" s="99"/>
      <c r="GV88" s="99"/>
      <c r="GW88" s="99"/>
      <c r="GX88" s="99"/>
      <c r="GY88" s="99"/>
      <c r="GZ88" s="99"/>
      <c r="HA88" s="99"/>
      <c r="HB88" s="99"/>
      <c r="HC88" s="99"/>
      <c r="HD88" s="99"/>
      <c r="HE88" s="99"/>
      <c r="HF88" s="99"/>
      <c r="HG88" s="99"/>
      <c r="HH88" s="99"/>
      <c r="HI88" s="99"/>
      <c r="HJ88" s="99"/>
      <c r="HK88" s="99"/>
      <c r="HL88" s="99"/>
      <c r="HM88" s="99"/>
      <c r="HN88" s="99"/>
      <c r="HO88" s="99"/>
      <c r="HP88" s="99"/>
      <c r="HQ88" s="99"/>
      <c r="HR88" s="99"/>
      <c r="HS88" s="99"/>
      <c r="HT88" s="99"/>
      <c r="HU88" s="99"/>
      <c r="HV88" s="99"/>
      <c r="HW88" s="99"/>
      <c r="HX88" s="99"/>
      <c r="HY88" s="99"/>
      <c r="HZ88" s="99"/>
      <c r="IA88" s="99"/>
      <c r="IB88" s="99"/>
      <c r="IC88" s="99"/>
      <c r="ID88" s="99"/>
      <c r="IE88" s="99"/>
      <c r="IF88" s="99"/>
      <c r="IG88" s="99"/>
      <c r="IH88" s="99"/>
      <c r="II88" s="99"/>
      <c r="IJ88" s="99"/>
      <c r="IK88" s="99"/>
      <c r="IL88" s="99"/>
      <c r="IM88" s="99"/>
      <c r="IN88" s="99"/>
      <c r="IO88" s="99"/>
      <c r="IP88" s="99"/>
      <c r="IQ88" s="99"/>
      <c r="IR88" s="99"/>
      <c r="IS88" s="99"/>
      <c r="IT88" s="99"/>
      <c r="IU88" s="99"/>
      <c r="IV88" s="99"/>
      <c r="IW88" s="99"/>
    </row>
    <row r="89" customFormat="false" ht="34.5" hidden="false" customHeight="false" outlineLevel="0" collapsed="false">
      <c r="A89" s="42" t="s">
        <v>92</v>
      </c>
      <c r="B89" s="42"/>
      <c r="C89" s="42"/>
      <c r="D89" s="11"/>
      <c r="E89" s="11"/>
      <c r="F89" s="11"/>
      <c r="G89" s="11"/>
      <c r="H89" s="51"/>
      <c r="I89" s="82"/>
      <c r="J89" s="139"/>
      <c r="K89" s="73" t="n">
        <f aca="false">[1]Summary!R89</f>
        <v>5000</v>
      </c>
      <c r="L89" s="104"/>
      <c r="M89" s="43"/>
      <c r="N89" s="43"/>
      <c r="O89" s="43"/>
      <c r="P89" s="43"/>
      <c r="Q89" s="43"/>
      <c r="R89" s="181"/>
      <c r="V89" s="181"/>
      <c r="W89" s="181"/>
      <c r="X89" s="181"/>
      <c r="Y89" s="44" t="str">
        <f aca="false">A89</f>
        <v>ENRON ENERGY SERVICES </v>
      </c>
      <c r="Z89" s="45" t="n">
        <v>-32616.69538</v>
      </c>
      <c r="AA89" s="45" t="n">
        <v>-40705.0934741727</v>
      </c>
      <c r="AB89" s="45" t="n">
        <v>-40705.0934741727</v>
      </c>
      <c r="AC89" s="181"/>
      <c r="AD89" s="46" t="n">
        <f aca="false">Z89+$M89-O89</f>
        <v>-32616.69538</v>
      </c>
      <c r="AE89" s="46" t="n">
        <f aca="false">AA89+$M89-P89</f>
        <v>-40705.0934741727</v>
      </c>
      <c r="AF89" s="46" t="n">
        <f aca="false">AB89+$M89-Q89</f>
        <v>-40705.0934741727</v>
      </c>
      <c r="AG89" s="183"/>
      <c r="AH89" s="101" t="s">
        <v>93</v>
      </c>
      <c r="AI89" s="183"/>
      <c r="AJ89" s="183"/>
      <c r="AK89" s="183"/>
      <c r="AL89" s="47" t="n">
        <f aca="false">SUM(AM89:AQ89)</f>
        <v>6582.25362</v>
      </c>
      <c r="AM89" s="47" t="n">
        <f aca="false">M89</f>
        <v>0</v>
      </c>
      <c r="AN89" s="102" t="n">
        <v>2296.0832</v>
      </c>
      <c r="AO89" s="102" t="n">
        <v>7146.556</v>
      </c>
      <c r="AP89" s="102" t="n">
        <v>-846.27356</v>
      </c>
      <c r="AQ89" s="102" t="n">
        <v>-2014.11202</v>
      </c>
      <c r="AR89" s="181"/>
      <c r="AS89" s="181"/>
      <c r="AT89" s="8"/>
      <c r="AU89" s="181"/>
      <c r="AV89" s="181"/>
      <c r="AW89" s="181"/>
      <c r="AX89" s="181"/>
      <c r="AY89" s="181"/>
      <c r="AZ89" s="181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99"/>
      <c r="BX89" s="99"/>
      <c r="BY89" s="99"/>
      <c r="BZ89" s="99"/>
      <c r="CA89" s="99"/>
      <c r="CB89" s="99"/>
      <c r="CC89" s="99"/>
      <c r="CD89" s="99"/>
      <c r="CE89" s="99"/>
      <c r="CF89" s="99"/>
      <c r="CG89" s="99"/>
      <c r="CH89" s="99"/>
      <c r="CI89" s="99"/>
      <c r="CJ89" s="99"/>
      <c r="CK89" s="99"/>
      <c r="CL89" s="99"/>
      <c r="CM89" s="99"/>
      <c r="CN89" s="99"/>
      <c r="CO89" s="99"/>
      <c r="CP89" s="99"/>
      <c r="CQ89" s="99"/>
      <c r="CR89" s="99"/>
      <c r="CS89" s="99"/>
      <c r="CT89" s="99"/>
      <c r="CU89" s="99"/>
      <c r="CV89" s="99"/>
      <c r="CW89" s="99"/>
      <c r="CX89" s="99"/>
      <c r="CY89" s="99"/>
      <c r="CZ89" s="99"/>
      <c r="DA89" s="99"/>
      <c r="DB89" s="99"/>
      <c r="DC89" s="99"/>
      <c r="DD89" s="99"/>
      <c r="DE89" s="99"/>
      <c r="DF89" s="99"/>
      <c r="DG89" s="99"/>
      <c r="DH89" s="99"/>
      <c r="DI89" s="99"/>
      <c r="DJ89" s="99"/>
      <c r="DK89" s="99"/>
      <c r="DL89" s="99"/>
      <c r="DM89" s="99"/>
      <c r="DN89" s="99"/>
      <c r="DO89" s="99"/>
      <c r="DP89" s="99"/>
      <c r="DQ89" s="99"/>
      <c r="DR89" s="99"/>
      <c r="DS89" s="99"/>
      <c r="DT89" s="99"/>
      <c r="DU89" s="99"/>
      <c r="DV89" s="99"/>
      <c r="DW89" s="99"/>
      <c r="DX89" s="99"/>
      <c r="DY89" s="99"/>
      <c r="DZ89" s="99"/>
      <c r="EA89" s="99"/>
      <c r="EB89" s="99"/>
      <c r="EC89" s="99"/>
      <c r="ED89" s="99"/>
      <c r="EE89" s="99"/>
      <c r="EF89" s="99"/>
      <c r="EG89" s="99"/>
      <c r="EH89" s="99"/>
      <c r="EI89" s="99"/>
      <c r="EJ89" s="99"/>
      <c r="EK89" s="99"/>
      <c r="EL89" s="99"/>
      <c r="EM89" s="99"/>
      <c r="EN89" s="99"/>
      <c r="EO89" s="99"/>
      <c r="EP89" s="99"/>
      <c r="EQ89" s="99"/>
      <c r="ER89" s="99"/>
      <c r="ES89" s="99"/>
      <c r="ET89" s="99"/>
      <c r="EU89" s="99"/>
      <c r="EV89" s="99"/>
      <c r="EW89" s="99"/>
      <c r="EX89" s="99"/>
      <c r="EY89" s="99"/>
      <c r="EZ89" s="99"/>
      <c r="FA89" s="99"/>
      <c r="FB89" s="99"/>
      <c r="FC89" s="99"/>
      <c r="FD89" s="99"/>
      <c r="FE89" s="99"/>
      <c r="FF89" s="99"/>
      <c r="FG89" s="99"/>
      <c r="FH89" s="99"/>
      <c r="FI89" s="99"/>
      <c r="FJ89" s="99"/>
      <c r="FK89" s="99"/>
      <c r="FL89" s="99"/>
      <c r="FM89" s="99"/>
      <c r="FN89" s="99"/>
      <c r="FO89" s="99"/>
      <c r="FP89" s="99"/>
      <c r="FQ89" s="99"/>
      <c r="FR89" s="99"/>
      <c r="FS89" s="99"/>
      <c r="FT89" s="99"/>
      <c r="FU89" s="99"/>
      <c r="FV89" s="99"/>
      <c r="FW89" s="99"/>
      <c r="FX89" s="99"/>
      <c r="FY89" s="99"/>
      <c r="FZ89" s="99"/>
      <c r="GA89" s="99"/>
      <c r="GB89" s="99"/>
      <c r="GC89" s="99"/>
      <c r="GD89" s="99"/>
      <c r="GE89" s="99"/>
      <c r="GF89" s="99"/>
      <c r="GG89" s="99"/>
      <c r="GH89" s="99"/>
      <c r="GI89" s="99"/>
      <c r="GJ89" s="99"/>
      <c r="GK89" s="99"/>
      <c r="GL89" s="99"/>
      <c r="GM89" s="99"/>
      <c r="GN89" s="99"/>
      <c r="GO89" s="99"/>
      <c r="GP89" s="99"/>
      <c r="GQ89" s="99"/>
      <c r="GR89" s="99"/>
      <c r="GS89" s="99"/>
      <c r="GT89" s="99"/>
      <c r="GU89" s="99"/>
      <c r="GV89" s="99"/>
      <c r="GW89" s="99"/>
      <c r="GX89" s="99"/>
      <c r="GY89" s="99"/>
      <c r="GZ89" s="99"/>
      <c r="HA89" s="99"/>
      <c r="HB89" s="99"/>
      <c r="HC89" s="99"/>
      <c r="HD89" s="99"/>
      <c r="HE89" s="99"/>
      <c r="HF89" s="99"/>
      <c r="HG89" s="99"/>
      <c r="HH89" s="99"/>
      <c r="HI89" s="99"/>
      <c r="HJ89" s="99"/>
      <c r="HK89" s="99"/>
      <c r="HL89" s="99"/>
      <c r="HM89" s="99"/>
      <c r="HN89" s="99"/>
      <c r="HO89" s="99"/>
      <c r="HP89" s="99"/>
      <c r="HQ89" s="99"/>
      <c r="HR89" s="99"/>
      <c r="HS89" s="99"/>
      <c r="HT89" s="99"/>
      <c r="HU89" s="99"/>
      <c r="HV89" s="99"/>
      <c r="HW89" s="99"/>
      <c r="HX89" s="99"/>
      <c r="HY89" s="99"/>
      <c r="HZ89" s="99"/>
      <c r="IA89" s="99"/>
      <c r="IB89" s="99"/>
      <c r="IC89" s="99"/>
      <c r="ID89" s="99"/>
      <c r="IE89" s="99"/>
      <c r="IF89" s="99"/>
      <c r="IG89" s="99"/>
      <c r="IH89" s="99"/>
      <c r="II89" s="99"/>
      <c r="IJ89" s="99"/>
      <c r="IK89" s="99"/>
      <c r="IL89" s="99"/>
      <c r="IM89" s="99"/>
      <c r="IN89" s="99"/>
      <c r="IO89" s="99"/>
      <c r="IP89" s="99"/>
      <c r="IQ89" s="99"/>
      <c r="IR89" s="99"/>
      <c r="IS89" s="99"/>
      <c r="IT89" s="99"/>
      <c r="IU89" s="99"/>
      <c r="IV89" s="99"/>
      <c r="IW89" s="99"/>
    </row>
    <row r="90" customFormat="false" ht="21" hidden="false" customHeight="true" outlineLevel="0" collapsed="false">
      <c r="A90" s="117"/>
      <c r="B90" s="51"/>
      <c r="C90" s="11"/>
      <c r="D90" s="11"/>
      <c r="E90" s="11"/>
      <c r="F90" s="11"/>
      <c r="G90" s="11"/>
      <c r="H90" s="51"/>
      <c r="I90" s="184"/>
      <c r="J90" s="184"/>
      <c r="K90" s="184"/>
      <c r="L90" s="185"/>
      <c r="M90" s="184"/>
      <c r="N90" s="184"/>
      <c r="O90" s="184"/>
      <c r="P90" s="184"/>
      <c r="Q90" s="184"/>
      <c r="R90" s="184"/>
      <c r="V90" s="181"/>
      <c r="W90" s="181"/>
      <c r="X90" s="181"/>
      <c r="Y90" s="44"/>
      <c r="Z90" s="181"/>
      <c r="AA90" s="181"/>
      <c r="AB90" s="181"/>
      <c r="AC90" s="181"/>
      <c r="AD90" s="186"/>
      <c r="AE90" s="186"/>
      <c r="AF90" s="186"/>
      <c r="AG90" s="183"/>
      <c r="AH90" s="101"/>
      <c r="AI90" s="183"/>
      <c r="AJ90" s="183"/>
      <c r="AK90" s="183"/>
      <c r="AL90" s="47"/>
      <c r="AM90" s="47"/>
      <c r="AN90" s="102"/>
      <c r="AO90" s="102"/>
      <c r="AP90" s="102"/>
      <c r="AQ90" s="102"/>
      <c r="AR90" s="181"/>
      <c r="AS90" s="181"/>
      <c r="AT90" s="8"/>
      <c r="AU90" s="181"/>
      <c r="AV90" s="181"/>
      <c r="AW90" s="181"/>
      <c r="AX90" s="181"/>
      <c r="AY90" s="181"/>
      <c r="AZ90" s="181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  <c r="IW90" s="38"/>
    </row>
    <row r="91" customFormat="false" ht="29.25" hidden="false" customHeight="true" outlineLevel="0" collapsed="false">
      <c r="A91" s="95" t="s">
        <v>94</v>
      </c>
      <c r="B91" s="60"/>
      <c r="C91" s="68"/>
      <c r="D91" s="97" t="str">
        <f aca="false">(CONCATENATE([1]Summary!J91," ",[1]Summary!K91))</f>
        <v> Bcf</v>
      </c>
      <c r="E91" s="51"/>
      <c r="F91" s="68"/>
      <c r="G91" s="97" t="str">
        <f aca="false">(CONCATENATE([1]Summary!N91," ",[1]Summary!O91))</f>
        <v> Bcf</v>
      </c>
      <c r="H91" s="60"/>
      <c r="I91" s="82"/>
      <c r="J91" s="60"/>
      <c r="K91" s="184"/>
      <c r="L91" s="187"/>
      <c r="M91" s="85"/>
      <c r="N91" s="85"/>
      <c r="O91" s="85"/>
      <c r="P91" s="85"/>
      <c r="Q91" s="85"/>
      <c r="R91" s="99"/>
      <c r="V91" s="99"/>
      <c r="W91" s="99"/>
      <c r="X91" s="99"/>
      <c r="Y91" s="44" t="s">
        <v>95</v>
      </c>
      <c r="Z91" s="45" t="n">
        <v>-696.58138</v>
      </c>
      <c r="AA91" s="45" t="n">
        <v>9261.23462</v>
      </c>
      <c r="AB91" s="45" t="n">
        <v>9261.23462</v>
      </c>
      <c r="AC91" s="99"/>
      <c r="AD91" s="46" t="n">
        <f aca="false">Z91+$M91-O91</f>
        <v>-696.58138</v>
      </c>
      <c r="AE91" s="46" t="n">
        <f aca="false">AA91+$M91-P91</f>
        <v>9261.23462</v>
      </c>
      <c r="AF91" s="46" t="n">
        <f aca="false">AB91+$M91-Q91</f>
        <v>9261.23462</v>
      </c>
      <c r="AG91" s="101"/>
      <c r="AH91" s="101" t="s">
        <v>96</v>
      </c>
      <c r="AI91" s="101"/>
      <c r="AJ91" s="101"/>
      <c r="AK91" s="101"/>
      <c r="AL91" s="47" t="n">
        <f aca="false">SUM(AM91:AQ91)</f>
        <v>965.47762</v>
      </c>
      <c r="AM91" s="47" t="n">
        <f aca="false">M91</f>
        <v>0</v>
      </c>
      <c r="AN91" s="102" t="n">
        <v>-28.2518</v>
      </c>
      <c r="AO91" s="102" t="n">
        <v>544.184</v>
      </c>
      <c r="AP91" s="102" t="n">
        <v>259.84844</v>
      </c>
      <c r="AQ91" s="102" t="n">
        <v>189.69698</v>
      </c>
      <c r="AR91" s="99"/>
      <c r="AS91" s="99"/>
      <c r="AT91" s="8"/>
      <c r="AU91" s="99"/>
      <c r="AV91" s="99"/>
      <c r="AW91" s="99"/>
      <c r="AX91" s="99"/>
      <c r="AY91" s="99"/>
      <c r="AZ91" s="99"/>
      <c r="BA91" s="181"/>
      <c r="BB91" s="181"/>
      <c r="BC91" s="181"/>
      <c r="BD91" s="181"/>
      <c r="BE91" s="181"/>
      <c r="BF91" s="181"/>
      <c r="BG91" s="181"/>
      <c r="BH91" s="181"/>
      <c r="BI91" s="181"/>
      <c r="BJ91" s="181"/>
      <c r="BK91" s="181"/>
      <c r="BL91" s="181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27.75" hidden="false" customHeight="true" outlineLevel="0" collapsed="false">
      <c r="A92" s="95" t="s">
        <v>97</v>
      </c>
      <c r="B92" s="60"/>
      <c r="C92" s="68"/>
      <c r="D92" s="97" t="str">
        <f aca="false">(CONCATENATE([1]Summary!J92," ",[1]Summary!K92))</f>
        <v> Mil MWH</v>
      </c>
      <c r="E92" s="51"/>
      <c r="F92" s="68"/>
      <c r="G92" s="97" t="str">
        <f aca="false">(CONCATENATE([1]Summary!N92," ",[1]Summary!O92))</f>
        <v> Mil MWH</v>
      </c>
      <c r="H92" s="60"/>
      <c r="I92" s="82"/>
      <c r="J92" s="60"/>
      <c r="K92" s="184"/>
      <c r="L92" s="187"/>
      <c r="M92" s="85"/>
      <c r="N92" s="85"/>
      <c r="O92" s="85"/>
      <c r="P92" s="85"/>
      <c r="Q92" s="85"/>
      <c r="R92" s="99"/>
      <c r="V92" s="99"/>
      <c r="W92" s="99"/>
      <c r="X92" s="99"/>
      <c r="Y92" s="44" t="s">
        <v>49</v>
      </c>
      <c r="Z92" s="45" t="n">
        <v>-34071.136</v>
      </c>
      <c r="AA92" s="45" t="n">
        <v>-85092.7700941727</v>
      </c>
      <c r="AB92" s="45" t="n">
        <v>-85092.7700941727</v>
      </c>
      <c r="AC92" s="99"/>
      <c r="AD92" s="46" t="n">
        <f aca="false">Z92+$M92-O92</f>
        <v>-34071.136</v>
      </c>
      <c r="AE92" s="46" t="n">
        <f aca="false">AA92+$M92-P92</f>
        <v>-85092.7700941727</v>
      </c>
      <c r="AF92" s="46" t="n">
        <f aca="false">AB92+$M92-Q92</f>
        <v>-85092.7700941727</v>
      </c>
      <c r="AG92" s="101"/>
      <c r="AH92" s="101" t="s">
        <v>98</v>
      </c>
      <c r="AI92" s="101"/>
      <c r="AJ92" s="101"/>
      <c r="AK92" s="101"/>
      <c r="AL92" s="47" t="n">
        <f aca="false">SUM(AM92:AQ92)</f>
        <v>5035.526</v>
      </c>
      <c r="AM92" s="47" t="n">
        <f aca="false">M92</f>
        <v>0</v>
      </c>
      <c r="AN92" s="102" t="n">
        <v>1982.827</v>
      </c>
      <c r="AO92" s="102" t="n">
        <v>6480.058</v>
      </c>
      <c r="AP92" s="102" t="n">
        <v>-1177.72</v>
      </c>
      <c r="AQ92" s="102" t="n">
        <v>-2249.639</v>
      </c>
      <c r="AR92" s="99"/>
      <c r="AS92" s="99"/>
      <c r="AT92" s="8"/>
      <c r="AU92" s="99"/>
      <c r="AV92" s="99"/>
      <c r="AW92" s="99"/>
      <c r="AX92" s="99"/>
      <c r="AY92" s="99"/>
      <c r="AZ92" s="99"/>
      <c r="BA92" s="181"/>
      <c r="BB92" s="181"/>
      <c r="BC92" s="181"/>
      <c r="BD92" s="181"/>
      <c r="BE92" s="181"/>
      <c r="BF92" s="181"/>
      <c r="BG92" s="181"/>
      <c r="BH92" s="181"/>
      <c r="BI92" s="181"/>
      <c r="BJ92" s="181"/>
      <c r="BK92" s="181"/>
      <c r="BL92" s="181"/>
      <c r="BM92" s="181"/>
      <c r="BN92" s="181"/>
      <c r="BO92" s="181"/>
      <c r="BP92" s="181"/>
      <c r="BQ92" s="181"/>
      <c r="BR92" s="181"/>
      <c r="BS92" s="181"/>
      <c r="BT92" s="181"/>
      <c r="BU92" s="181"/>
      <c r="BV92" s="181"/>
      <c r="BW92" s="181"/>
      <c r="BX92" s="181"/>
      <c r="BY92" s="181"/>
      <c r="BZ92" s="181"/>
      <c r="CA92" s="181"/>
      <c r="CB92" s="181"/>
      <c r="CC92" s="181"/>
      <c r="CD92" s="181"/>
      <c r="CE92" s="181"/>
      <c r="CF92" s="181"/>
      <c r="CG92" s="181"/>
      <c r="CH92" s="181"/>
      <c r="CI92" s="181"/>
      <c r="CJ92" s="181"/>
      <c r="CK92" s="181"/>
      <c r="CL92" s="181"/>
      <c r="CM92" s="181"/>
      <c r="CN92" s="181"/>
      <c r="CO92" s="181"/>
      <c r="CP92" s="181"/>
      <c r="CQ92" s="181"/>
      <c r="CR92" s="181"/>
      <c r="CS92" s="181"/>
      <c r="CT92" s="181"/>
      <c r="CU92" s="181"/>
      <c r="CV92" s="181"/>
      <c r="CW92" s="181"/>
      <c r="CX92" s="181"/>
      <c r="CY92" s="181"/>
      <c r="CZ92" s="181"/>
      <c r="DA92" s="181"/>
      <c r="DB92" s="181"/>
      <c r="DC92" s="181"/>
      <c r="DD92" s="181"/>
      <c r="DE92" s="181"/>
      <c r="DF92" s="181"/>
      <c r="DG92" s="181"/>
      <c r="DH92" s="181"/>
      <c r="DI92" s="181"/>
      <c r="DJ92" s="181"/>
      <c r="DK92" s="181"/>
      <c r="DL92" s="181"/>
      <c r="DM92" s="181"/>
      <c r="DN92" s="181"/>
      <c r="DO92" s="181"/>
      <c r="DP92" s="181"/>
      <c r="DQ92" s="181"/>
      <c r="DR92" s="181"/>
      <c r="DS92" s="181"/>
      <c r="DT92" s="181"/>
      <c r="DU92" s="181"/>
      <c r="DV92" s="181"/>
      <c r="DW92" s="181"/>
      <c r="DX92" s="181"/>
      <c r="DY92" s="181"/>
      <c r="DZ92" s="181"/>
      <c r="EA92" s="181"/>
      <c r="EB92" s="181"/>
      <c r="EC92" s="181"/>
      <c r="ED92" s="181"/>
      <c r="EE92" s="181"/>
      <c r="EF92" s="181"/>
      <c r="EG92" s="181"/>
      <c r="EH92" s="181"/>
      <c r="EI92" s="181"/>
      <c r="EJ92" s="181"/>
      <c r="EK92" s="181"/>
      <c r="EL92" s="181"/>
      <c r="EM92" s="181"/>
      <c r="EN92" s="181"/>
      <c r="EO92" s="181"/>
      <c r="EP92" s="181"/>
      <c r="EQ92" s="181"/>
      <c r="ER92" s="181"/>
      <c r="ES92" s="181"/>
      <c r="ET92" s="181"/>
      <c r="EU92" s="181"/>
      <c r="EV92" s="181"/>
      <c r="EW92" s="181"/>
      <c r="EX92" s="181"/>
      <c r="EY92" s="181"/>
      <c r="EZ92" s="181"/>
      <c r="FA92" s="181"/>
      <c r="FB92" s="181"/>
      <c r="FC92" s="181"/>
      <c r="FD92" s="181"/>
      <c r="FE92" s="181"/>
      <c r="FF92" s="181"/>
      <c r="FG92" s="181"/>
      <c r="FH92" s="181"/>
      <c r="FI92" s="181"/>
      <c r="FJ92" s="181"/>
      <c r="FK92" s="181"/>
      <c r="FL92" s="181"/>
      <c r="FM92" s="181"/>
      <c r="FN92" s="181"/>
      <c r="FO92" s="181"/>
      <c r="FP92" s="181"/>
      <c r="FQ92" s="181"/>
      <c r="FR92" s="181"/>
      <c r="FS92" s="181"/>
      <c r="FT92" s="181"/>
      <c r="FU92" s="181"/>
      <c r="FV92" s="181"/>
      <c r="FW92" s="181"/>
      <c r="FX92" s="181"/>
      <c r="FY92" s="181"/>
      <c r="FZ92" s="181"/>
      <c r="GA92" s="181"/>
      <c r="GB92" s="181"/>
      <c r="GC92" s="181"/>
      <c r="GD92" s="181"/>
      <c r="GE92" s="181"/>
      <c r="GF92" s="181"/>
      <c r="GG92" s="181"/>
      <c r="GH92" s="181"/>
      <c r="GI92" s="181"/>
      <c r="GJ92" s="181"/>
      <c r="GK92" s="181"/>
      <c r="GL92" s="181"/>
      <c r="GM92" s="181"/>
      <c r="GN92" s="181"/>
      <c r="GO92" s="181"/>
      <c r="GP92" s="181"/>
      <c r="GQ92" s="181"/>
      <c r="GR92" s="181"/>
      <c r="GS92" s="181"/>
      <c r="GT92" s="181"/>
      <c r="GU92" s="181"/>
      <c r="GV92" s="181"/>
      <c r="GW92" s="181"/>
      <c r="GX92" s="181"/>
      <c r="GY92" s="181"/>
      <c r="GZ92" s="181"/>
      <c r="HA92" s="181"/>
      <c r="HB92" s="181"/>
      <c r="HC92" s="181"/>
      <c r="HD92" s="181"/>
      <c r="HE92" s="181"/>
      <c r="HF92" s="181"/>
      <c r="HG92" s="181"/>
      <c r="HH92" s="181"/>
      <c r="HI92" s="181"/>
      <c r="HJ92" s="181"/>
      <c r="HK92" s="181"/>
      <c r="HL92" s="181"/>
      <c r="HM92" s="181"/>
      <c r="HN92" s="181"/>
      <c r="HO92" s="181"/>
      <c r="HP92" s="181"/>
      <c r="HQ92" s="181"/>
      <c r="HR92" s="181"/>
      <c r="HS92" s="181"/>
      <c r="HT92" s="181"/>
      <c r="HU92" s="181"/>
      <c r="HV92" s="181"/>
      <c r="HW92" s="181"/>
      <c r="HX92" s="181"/>
      <c r="HY92" s="181"/>
      <c r="HZ92" s="181"/>
      <c r="IA92" s="181"/>
      <c r="IB92" s="181"/>
      <c r="IC92" s="181"/>
      <c r="ID92" s="181"/>
      <c r="IE92" s="181"/>
      <c r="IF92" s="181"/>
      <c r="IG92" s="181"/>
      <c r="IH92" s="181"/>
      <c r="II92" s="181"/>
      <c r="IJ92" s="181"/>
      <c r="IK92" s="181"/>
      <c r="IL92" s="181"/>
      <c r="IM92" s="181"/>
      <c r="IN92" s="181"/>
      <c r="IO92" s="181"/>
      <c r="IP92" s="181"/>
      <c r="IQ92" s="181"/>
      <c r="IR92" s="181"/>
      <c r="IS92" s="181"/>
      <c r="IT92" s="181"/>
      <c r="IU92" s="181"/>
      <c r="IV92" s="181"/>
      <c r="IW92" s="181"/>
    </row>
    <row r="93" customFormat="false" ht="25.5" hidden="false" customHeight="true" outlineLevel="0" collapsed="false">
      <c r="A93" s="95" t="s">
        <v>99</v>
      </c>
      <c r="B93" s="60"/>
      <c r="C93" s="81"/>
      <c r="D93" s="106"/>
      <c r="E93" s="51"/>
      <c r="F93" s="81"/>
      <c r="G93" s="106"/>
      <c r="H93" s="60"/>
      <c r="I93" s="92"/>
      <c r="J93" s="60"/>
      <c r="K93" s="184"/>
      <c r="L93" s="187"/>
      <c r="M93" s="85"/>
      <c r="N93" s="85"/>
      <c r="O93" s="85"/>
      <c r="P93" s="85"/>
      <c r="Q93" s="85"/>
      <c r="R93" s="99"/>
      <c r="V93" s="99"/>
      <c r="W93" s="99"/>
      <c r="X93" s="99"/>
      <c r="Y93" s="44"/>
      <c r="Z93" s="45" t="n">
        <v>2151.022</v>
      </c>
      <c r="AA93" s="45" t="n">
        <v>35126.442</v>
      </c>
      <c r="AB93" s="45" t="n">
        <v>35126.442</v>
      </c>
      <c r="AC93" s="99"/>
      <c r="AD93" s="46" t="n">
        <f aca="false">Z93+$M93-O93</f>
        <v>2151.022</v>
      </c>
      <c r="AE93" s="46" t="n">
        <f aca="false">AA93+$M93-P93</f>
        <v>35126.442</v>
      </c>
      <c r="AF93" s="46" t="n">
        <f aca="false">AB93+$M93-Q93</f>
        <v>35126.442</v>
      </c>
      <c r="AG93" s="101"/>
      <c r="AH93" s="101"/>
      <c r="AI93" s="101"/>
      <c r="AJ93" s="101"/>
      <c r="AK93" s="101"/>
      <c r="AL93" s="47" t="n">
        <f aca="false">SUM(AM93:AQ93)</f>
        <v>581.25</v>
      </c>
      <c r="AM93" s="47" t="n">
        <f aca="false">M93</f>
        <v>0</v>
      </c>
      <c r="AN93" s="102" t="n">
        <v>341.508</v>
      </c>
      <c r="AO93" s="102" t="n">
        <v>122.314</v>
      </c>
      <c r="AP93" s="102" t="n">
        <v>71.598</v>
      </c>
      <c r="AQ93" s="102" t="n">
        <v>45.83</v>
      </c>
      <c r="AR93" s="99"/>
      <c r="AS93" s="99"/>
      <c r="AT93" s="8"/>
      <c r="AU93" s="99"/>
      <c r="AV93" s="99"/>
      <c r="AW93" s="99"/>
      <c r="AX93" s="99"/>
      <c r="AY93" s="99"/>
      <c r="AZ93" s="99"/>
      <c r="BA93" s="181"/>
      <c r="BB93" s="181"/>
      <c r="BC93" s="181"/>
      <c r="BD93" s="181"/>
      <c r="BE93" s="181"/>
      <c r="BF93" s="181"/>
      <c r="BG93" s="181"/>
      <c r="BH93" s="181"/>
      <c r="BI93" s="181"/>
      <c r="BJ93" s="181"/>
      <c r="BK93" s="181"/>
      <c r="BL93" s="181"/>
      <c r="BM93" s="181"/>
      <c r="BN93" s="181"/>
      <c r="BO93" s="181"/>
      <c r="BP93" s="181"/>
      <c r="BQ93" s="181"/>
      <c r="BR93" s="181"/>
      <c r="BS93" s="181"/>
      <c r="BT93" s="181"/>
      <c r="BU93" s="181"/>
      <c r="BV93" s="181"/>
      <c r="BW93" s="181"/>
      <c r="BX93" s="181"/>
      <c r="BY93" s="181"/>
      <c r="BZ93" s="181"/>
      <c r="CA93" s="181"/>
      <c r="CB93" s="181"/>
      <c r="CC93" s="181"/>
      <c r="CD93" s="181"/>
      <c r="CE93" s="181"/>
      <c r="CF93" s="181"/>
      <c r="CG93" s="181"/>
      <c r="CH93" s="181"/>
      <c r="CI93" s="181"/>
      <c r="CJ93" s="181"/>
      <c r="CK93" s="181"/>
      <c r="CL93" s="181"/>
      <c r="CM93" s="181"/>
      <c r="CN93" s="181"/>
      <c r="CO93" s="181"/>
      <c r="CP93" s="181"/>
      <c r="CQ93" s="181"/>
      <c r="CR93" s="181"/>
      <c r="CS93" s="181"/>
      <c r="CT93" s="181"/>
      <c r="CU93" s="181"/>
      <c r="CV93" s="181"/>
      <c r="CW93" s="181"/>
      <c r="CX93" s="181"/>
      <c r="CY93" s="181"/>
      <c r="CZ93" s="181"/>
      <c r="DA93" s="181"/>
      <c r="DB93" s="181"/>
      <c r="DC93" s="181"/>
      <c r="DD93" s="181"/>
      <c r="DE93" s="181"/>
      <c r="DF93" s="181"/>
      <c r="DG93" s="181"/>
      <c r="DH93" s="181"/>
      <c r="DI93" s="181"/>
      <c r="DJ93" s="181"/>
      <c r="DK93" s="181"/>
      <c r="DL93" s="181"/>
      <c r="DM93" s="181"/>
      <c r="DN93" s="181"/>
      <c r="DO93" s="181"/>
      <c r="DP93" s="181"/>
      <c r="DQ93" s="181"/>
      <c r="DR93" s="181"/>
      <c r="DS93" s="181"/>
      <c r="DT93" s="181"/>
      <c r="DU93" s="181"/>
      <c r="DV93" s="181"/>
      <c r="DW93" s="181"/>
      <c r="DX93" s="181"/>
      <c r="DY93" s="181"/>
      <c r="DZ93" s="181"/>
      <c r="EA93" s="181"/>
      <c r="EB93" s="181"/>
      <c r="EC93" s="181"/>
      <c r="ED93" s="181"/>
      <c r="EE93" s="181"/>
      <c r="EF93" s="181"/>
      <c r="EG93" s="181"/>
      <c r="EH93" s="181"/>
      <c r="EI93" s="181"/>
      <c r="EJ93" s="181"/>
      <c r="EK93" s="181"/>
      <c r="EL93" s="181"/>
      <c r="EM93" s="181"/>
      <c r="EN93" s="181"/>
      <c r="EO93" s="181"/>
      <c r="EP93" s="181"/>
      <c r="EQ93" s="181"/>
      <c r="ER93" s="181"/>
      <c r="ES93" s="181"/>
      <c r="ET93" s="181"/>
      <c r="EU93" s="181"/>
      <c r="EV93" s="181"/>
      <c r="EW93" s="181"/>
      <c r="EX93" s="181"/>
      <c r="EY93" s="181"/>
      <c r="EZ93" s="181"/>
      <c r="FA93" s="181"/>
      <c r="FB93" s="181"/>
      <c r="FC93" s="181"/>
      <c r="FD93" s="181"/>
      <c r="FE93" s="181"/>
      <c r="FF93" s="181"/>
      <c r="FG93" s="181"/>
      <c r="FH93" s="181"/>
      <c r="FI93" s="181"/>
      <c r="FJ93" s="181"/>
      <c r="FK93" s="181"/>
      <c r="FL93" s="181"/>
      <c r="FM93" s="181"/>
      <c r="FN93" s="181"/>
      <c r="FO93" s="181"/>
      <c r="FP93" s="181"/>
      <c r="FQ93" s="181"/>
      <c r="FR93" s="181"/>
      <c r="FS93" s="181"/>
      <c r="FT93" s="181"/>
      <c r="FU93" s="181"/>
      <c r="FV93" s="181"/>
      <c r="FW93" s="181"/>
      <c r="FX93" s="181"/>
      <c r="FY93" s="181"/>
      <c r="FZ93" s="181"/>
      <c r="GA93" s="181"/>
      <c r="GB93" s="181"/>
      <c r="GC93" s="181"/>
      <c r="GD93" s="181"/>
      <c r="GE93" s="181"/>
      <c r="GF93" s="181"/>
      <c r="GG93" s="181"/>
      <c r="GH93" s="181"/>
      <c r="GI93" s="181"/>
      <c r="GJ93" s="181"/>
      <c r="GK93" s="181"/>
      <c r="GL93" s="181"/>
      <c r="GM93" s="181"/>
      <c r="GN93" s="181"/>
      <c r="GO93" s="181"/>
      <c r="GP93" s="181"/>
      <c r="GQ93" s="181"/>
      <c r="GR93" s="181"/>
      <c r="GS93" s="181"/>
      <c r="GT93" s="181"/>
      <c r="GU93" s="181"/>
      <c r="GV93" s="181"/>
      <c r="GW93" s="181"/>
      <c r="GX93" s="181"/>
      <c r="GY93" s="181"/>
      <c r="GZ93" s="181"/>
      <c r="HA93" s="181"/>
      <c r="HB93" s="181"/>
      <c r="HC93" s="181"/>
      <c r="HD93" s="181"/>
      <c r="HE93" s="181"/>
      <c r="HF93" s="181"/>
      <c r="HG93" s="181"/>
      <c r="HH93" s="181"/>
      <c r="HI93" s="181"/>
      <c r="HJ93" s="181"/>
      <c r="HK93" s="181"/>
      <c r="HL93" s="181"/>
      <c r="HM93" s="181"/>
      <c r="HN93" s="181"/>
      <c r="HO93" s="181"/>
      <c r="HP93" s="181"/>
      <c r="HQ93" s="181"/>
      <c r="HR93" s="181"/>
      <c r="HS93" s="181"/>
      <c r="HT93" s="181"/>
      <c r="HU93" s="181"/>
      <c r="HV93" s="181"/>
      <c r="HW93" s="181"/>
      <c r="HX93" s="181"/>
      <c r="HY93" s="181"/>
      <c r="HZ93" s="181"/>
      <c r="IA93" s="181"/>
      <c r="IB93" s="181"/>
      <c r="IC93" s="181"/>
      <c r="ID93" s="181"/>
      <c r="IE93" s="181"/>
      <c r="IF93" s="181"/>
      <c r="IG93" s="181"/>
      <c r="IH93" s="181"/>
      <c r="II93" s="181"/>
      <c r="IJ93" s="181"/>
      <c r="IK93" s="181"/>
      <c r="IL93" s="181"/>
      <c r="IM93" s="181"/>
      <c r="IN93" s="181"/>
      <c r="IO93" s="181"/>
      <c r="IP93" s="181"/>
      <c r="IQ93" s="181"/>
      <c r="IR93" s="181"/>
      <c r="IS93" s="181"/>
      <c r="IT93" s="181"/>
      <c r="IU93" s="181"/>
      <c r="IV93" s="181"/>
      <c r="IW93" s="181"/>
    </row>
    <row r="94" customFormat="false" ht="25.5" hidden="false" customHeight="true" outlineLevel="0" collapsed="false">
      <c r="A94" s="95" t="s">
        <v>40</v>
      </c>
      <c r="B94" s="60"/>
      <c r="C94" s="81"/>
      <c r="D94" s="106"/>
      <c r="E94" s="51"/>
      <c r="F94" s="81"/>
      <c r="G94" s="106"/>
      <c r="H94" s="60"/>
      <c r="I94" s="92"/>
      <c r="J94" s="60"/>
      <c r="K94" s="184"/>
      <c r="L94" s="187"/>
      <c r="M94" s="85"/>
      <c r="N94" s="85"/>
      <c r="O94" s="85"/>
      <c r="P94" s="85"/>
      <c r="Q94" s="85"/>
      <c r="R94" s="99"/>
      <c r="V94" s="99"/>
      <c r="W94" s="99"/>
      <c r="X94" s="99"/>
      <c r="Y94" s="44"/>
      <c r="Z94" s="45" t="n">
        <v>2151.022</v>
      </c>
      <c r="AA94" s="45" t="n">
        <v>35126.442</v>
      </c>
      <c r="AB94" s="45" t="n">
        <v>35126.442</v>
      </c>
      <c r="AC94" s="99"/>
      <c r="AD94" s="46" t="n">
        <f aca="false">Z94+$M94-O94</f>
        <v>2151.022</v>
      </c>
      <c r="AE94" s="46" t="n">
        <f aca="false">AA94+$M94-P94</f>
        <v>35126.442</v>
      </c>
      <c r="AF94" s="46" t="n">
        <f aca="false">AB94+$M94-Q94</f>
        <v>35126.442</v>
      </c>
      <c r="AG94" s="101"/>
      <c r="AH94" s="101"/>
      <c r="AI94" s="101"/>
      <c r="AJ94" s="101"/>
      <c r="AK94" s="101"/>
      <c r="AL94" s="47" t="n">
        <f aca="false">SUM(AM94:AQ94)</f>
        <v>581.25</v>
      </c>
      <c r="AM94" s="47" t="n">
        <f aca="false">M94</f>
        <v>0</v>
      </c>
      <c r="AN94" s="102" t="n">
        <v>341.508</v>
      </c>
      <c r="AO94" s="102" t="n">
        <v>122.314</v>
      </c>
      <c r="AP94" s="102" t="n">
        <v>71.598</v>
      </c>
      <c r="AQ94" s="102" t="n">
        <v>45.83</v>
      </c>
      <c r="AR94" s="99"/>
      <c r="AS94" s="99"/>
      <c r="AT94" s="8"/>
      <c r="AU94" s="99"/>
      <c r="AV94" s="99"/>
      <c r="AW94" s="99"/>
      <c r="AX94" s="99"/>
      <c r="AY94" s="99"/>
      <c r="AZ94" s="99"/>
      <c r="BA94" s="181"/>
      <c r="BB94" s="181"/>
      <c r="BC94" s="181"/>
      <c r="BD94" s="181"/>
      <c r="BE94" s="181"/>
      <c r="BF94" s="181"/>
      <c r="BG94" s="181"/>
      <c r="BH94" s="181"/>
      <c r="BI94" s="181"/>
      <c r="BJ94" s="181"/>
      <c r="BK94" s="181"/>
      <c r="BL94" s="181"/>
      <c r="BM94" s="181"/>
      <c r="BN94" s="181"/>
      <c r="BO94" s="181"/>
      <c r="BP94" s="181"/>
      <c r="BQ94" s="181"/>
      <c r="BR94" s="181"/>
      <c r="BS94" s="181"/>
      <c r="BT94" s="181"/>
      <c r="BU94" s="181"/>
      <c r="BV94" s="181"/>
      <c r="BW94" s="181"/>
      <c r="BX94" s="181"/>
      <c r="BY94" s="181"/>
      <c r="BZ94" s="181"/>
      <c r="CA94" s="181"/>
      <c r="CB94" s="181"/>
      <c r="CC94" s="181"/>
      <c r="CD94" s="181"/>
      <c r="CE94" s="181"/>
      <c r="CF94" s="181"/>
      <c r="CG94" s="181"/>
      <c r="CH94" s="181"/>
      <c r="CI94" s="181"/>
      <c r="CJ94" s="181"/>
      <c r="CK94" s="181"/>
      <c r="CL94" s="181"/>
      <c r="CM94" s="181"/>
      <c r="CN94" s="181"/>
      <c r="CO94" s="181"/>
      <c r="CP94" s="181"/>
      <c r="CQ94" s="181"/>
      <c r="CR94" s="181"/>
      <c r="CS94" s="181"/>
      <c r="CT94" s="181"/>
      <c r="CU94" s="181"/>
      <c r="CV94" s="181"/>
      <c r="CW94" s="181"/>
      <c r="CX94" s="181"/>
      <c r="CY94" s="181"/>
      <c r="CZ94" s="181"/>
      <c r="DA94" s="181"/>
      <c r="DB94" s="181"/>
      <c r="DC94" s="181"/>
      <c r="DD94" s="181"/>
      <c r="DE94" s="181"/>
      <c r="DF94" s="181"/>
      <c r="DG94" s="181"/>
      <c r="DH94" s="181"/>
      <c r="DI94" s="181"/>
      <c r="DJ94" s="181"/>
      <c r="DK94" s="181"/>
      <c r="DL94" s="181"/>
      <c r="DM94" s="181"/>
      <c r="DN94" s="181"/>
      <c r="DO94" s="181"/>
      <c r="DP94" s="181"/>
      <c r="DQ94" s="181"/>
      <c r="DR94" s="181"/>
      <c r="DS94" s="181"/>
      <c r="DT94" s="181"/>
      <c r="DU94" s="181"/>
      <c r="DV94" s="181"/>
      <c r="DW94" s="181"/>
      <c r="DX94" s="181"/>
      <c r="DY94" s="181"/>
      <c r="DZ94" s="181"/>
      <c r="EA94" s="181"/>
      <c r="EB94" s="181"/>
      <c r="EC94" s="181"/>
      <c r="ED94" s="181"/>
      <c r="EE94" s="181"/>
      <c r="EF94" s="181"/>
      <c r="EG94" s="181"/>
      <c r="EH94" s="181"/>
      <c r="EI94" s="181"/>
      <c r="EJ94" s="181"/>
      <c r="EK94" s="181"/>
      <c r="EL94" s="181"/>
      <c r="EM94" s="181"/>
      <c r="EN94" s="181"/>
      <c r="EO94" s="181"/>
      <c r="EP94" s="181"/>
      <c r="EQ94" s="181"/>
      <c r="ER94" s="181"/>
      <c r="ES94" s="181"/>
      <c r="ET94" s="181"/>
      <c r="EU94" s="181"/>
      <c r="EV94" s="181"/>
      <c r="EW94" s="181"/>
      <c r="EX94" s="181"/>
      <c r="EY94" s="181"/>
      <c r="EZ94" s="181"/>
      <c r="FA94" s="181"/>
      <c r="FB94" s="181"/>
      <c r="FC94" s="181"/>
      <c r="FD94" s="181"/>
      <c r="FE94" s="181"/>
      <c r="FF94" s="181"/>
      <c r="FG94" s="181"/>
      <c r="FH94" s="181"/>
      <c r="FI94" s="181"/>
      <c r="FJ94" s="181"/>
      <c r="FK94" s="181"/>
      <c r="FL94" s="181"/>
      <c r="FM94" s="181"/>
      <c r="FN94" s="181"/>
      <c r="FO94" s="181"/>
      <c r="FP94" s="181"/>
      <c r="FQ94" s="181"/>
      <c r="FR94" s="181"/>
      <c r="FS94" s="181"/>
      <c r="FT94" s="181"/>
      <c r="FU94" s="181"/>
      <c r="FV94" s="181"/>
      <c r="FW94" s="181"/>
      <c r="FX94" s="181"/>
      <c r="FY94" s="181"/>
      <c r="FZ94" s="181"/>
      <c r="GA94" s="181"/>
      <c r="GB94" s="181"/>
      <c r="GC94" s="181"/>
      <c r="GD94" s="181"/>
      <c r="GE94" s="181"/>
      <c r="GF94" s="181"/>
      <c r="GG94" s="181"/>
      <c r="GH94" s="181"/>
      <c r="GI94" s="181"/>
      <c r="GJ94" s="181"/>
      <c r="GK94" s="181"/>
      <c r="GL94" s="181"/>
      <c r="GM94" s="181"/>
      <c r="GN94" s="181"/>
      <c r="GO94" s="181"/>
      <c r="GP94" s="181"/>
      <c r="GQ94" s="181"/>
      <c r="GR94" s="181"/>
      <c r="GS94" s="181"/>
      <c r="GT94" s="181"/>
      <c r="GU94" s="181"/>
      <c r="GV94" s="181"/>
      <c r="GW94" s="181"/>
      <c r="GX94" s="181"/>
      <c r="GY94" s="181"/>
      <c r="GZ94" s="181"/>
      <c r="HA94" s="181"/>
      <c r="HB94" s="181"/>
      <c r="HC94" s="181"/>
      <c r="HD94" s="181"/>
      <c r="HE94" s="181"/>
      <c r="HF94" s="181"/>
      <c r="HG94" s="181"/>
      <c r="HH94" s="181"/>
      <c r="HI94" s="181"/>
      <c r="HJ94" s="181"/>
      <c r="HK94" s="181"/>
      <c r="HL94" s="181"/>
      <c r="HM94" s="181"/>
      <c r="HN94" s="181"/>
      <c r="HO94" s="181"/>
      <c r="HP94" s="181"/>
      <c r="HQ94" s="181"/>
      <c r="HR94" s="181"/>
      <c r="HS94" s="181"/>
      <c r="HT94" s="181"/>
      <c r="HU94" s="181"/>
      <c r="HV94" s="181"/>
      <c r="HW94" s="181"/>
      <c r="HX94" s="181"/>
      <c r="HY94" s="181"/>
      <c r="HZ94" s="181"/>
      <c r="IA94" s="181"/>
      <c r="IB94" s="181"/>
      <c r="IC94" s="181"/>
      <c r="ID94" s="181"/>
      <c r="IE94" s="181"/>
      <c r="IF94" s="181"/>
      <c r="IG94" s="181"/>
      <c r="IH94" s="181"/>
      <c r="II94" s="181"/>
      <c r="IJ94" s="181"/>
      <c r="IK94" s="181"/>
      <c r="IL94" s="181"/>
      <c r="IM94" s="181"/>
      <c r="IN94" s="181"/>
      <c r="IO94" s="181"/>
      <c r="IP94" s="181"/>
      <c r="IQ94" s="181"/>
      <c r="IR94" s="181"/>
      <c r="IS94" s="181"/>
      <c r="IT94" s="181"/>
      <c r="IU94" s="181"/>
      <c r="IV94" s="181"/>
      <c r="IW94" s="181"/>
    </row>
    <row r="95" customFormat="false" ht="26.25" hidden="false" customHeight="true" outlineLevel="0" collapsed="false">
      <c r="A95" s="188"/>
      <c r="B95" s="189"/>
      <c r="C95" s="190"/>
      <c r="D95" s="191"/>
      <c r="E95" s="192"/>
      <c r="F95" s="193"/>
      <c r="G95" s="162"/>
      <c r="H95" s="162"/>
      <c r="I95" s="162"/>
      <c r="J95" s="162"/>
      <c r="K95" s="62"/>
      <c r="L95" s="134"/>
      <c r="M95" s="11"/>
      <c r="N95" s="179"/>
      <c r="O95" s="179"/>
      <c r="P95" s="11"/>
      <c r="Q95" s="11"/>
      <c r="R95" s="120"/>
      <c r="V95" s="18"/>
      <c r="W95" s="18"/>
      <c r="X95" s="18"/>
      <c r="Y95" s="194"/>
      <c r="Z95" s="18"/>
      <c r="AA95" s="18"/>
      <c r="AB95" s="18"/>
      <c r="AC95" s="18"/>
      <c r="AD95" s="91"/>
      <c r="AE95" s="91"/>
      <c r="AF95" s="91"/>
      <c r="AG95" s="18"/>
      <c r="AH95" s="18"/>
      <c r="AI95" s="18"/>
      <c r="AJ95" s="18"/>
      <c r="AK95" s="18"/>
      <c r="AL95" s="47"/>
      <c r="AM95" s="47"/>
      <c r="AN95" s="91"/>
      <c r="AO95" s="91"/>
      <c r="AP95" s="91"/>
      <c r="AQ95" s="91"/>
      <c r="AR95" s="18"/>
      <c r="AS95" s="18"/>
      <c r="AT95" s="8"/>
      <c r="AU95" s="18"/>
      <c r="AV95" s="18"/>
      <c r="AW95" s="18"/>
      <c r="AX95" s="18"/>
      <c r="AY95" s="18"/>
      <c r="AZ95" s="18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99"/>
      <c r="CD95" s="99"/>
      <c r="CE95" s="99"/>
      <c r="CF95" s="99"/>
      <c r="CG95" s="99"/>
      <c r="CH95" s="99"/>
      <c r="CI95" s="99"/>
      <c r="CJ95" s="99"/>
      <c r="CK95" s="99"/>
      <c r="CL95" s="99"/>
      <c r="CM95" s="99"/>
      <c r="CN95" s="99"/>
      <c r="CO95" s="99"/>
      <c r="CP95" s="99"/>
      <c r="CQ95" s="99"/>
      <c r="CR95" s="99"/>
      <c r="CS95" s="99"/>
      <c r="CT95" s="99"/>
      <c r="CU95" s="99"/>
      <c r="CV95" s="99"/>
      <c r="CW95" s="99"/>
      <c r="CX95" s="99"/>
      <c r="CY95" s="99"/>
      <c r="CZ95" s="99"/>
      <c r="DA95" s="99"/>
      <c r="DB95" s="99"/>
      <c r="DC95" s="99"/>
      <c r="DD95" s="99"/>
      <c r="DE95" s="99"/>
      <c r="DF95" s="99"/>
      <c r="DG95" s="99"/>
      <c r="DH95" s="99"/>
      <c r="DI95" s="99"/>
      <c r="DJ95" s="99"/>
      <c r="DK95" s="99"/>
      <c r="DL95" s="99"/>
      <c r="DM95" s="99"/>
      <c r="DN95" s="99"/>
      <c r="DO95" s="99"/>
      <c r="DP95" s="99"/>
      <c r="DQ95" s="99"/>
      <c r="DR95" s="99"/>
      <c r="DS95" s="99"/>
      <c r="DT95" s="99"/>
      <c r="DU95" s="99"/>
      <c r="DV95" s="99"/>
      <c r="DW95" s="99"/>
      <c r="DX95" s="99"/>
      <c r="DY95" s="99"/>
      <c r="DZ95" s="99"/>
      <c r="EA95" s="99"/>
      <c r="EB95" s="99"/>
      <c r="EC95" s="99"/>
      <c r="ED95" s="99"/>
      <c r="EE95" s="99"/>
      <c r="EF95" s="99"/>
      <c r="EG95" s="99"/>
      <c r="EH95" s="99"/>
      <c r="EI95" s="99"/>
      <c r="EJ95" s="99"/>
      <c r="EK95" s="99"/>
      <c r="EL95" s="99"/>
      <c r="EM95" s="99"/>
      <c r="EN95" s="99"/>
      <c r="EO95" s="99"/>
      <c r="EP95" s="99"/>
      <c r="EQ95" s="99"/>
      <c r="ER95" s="99"/>
      <c r="ES95" s="99"/>
      <c r="ET95" s="99"/>
      <c r="EU95" s="99"/>
      <c r="EV95" s="99"/>
      <c r="EW95" s="99"/>
      <c r="EX95" s="99"/>
      <c r="EY95" s="99"/>
      <c r="EZ95" s="99"/>
      <c r="FA95" s="99"/>
      <c r="FB95" s="99"/>
      <c r="FC95" s="99"/>
      <c r="FD95" s="99"/>
      <c r="FE95" s="99"/>
      <c r="FF95" s="99"/>
      <c r="FG95" s="99"/>
      <c r="FH95" s="99"/>
      <c r="FI95" s="99"/>
      <c r="FJ95" s="99"/>
      <c r="FK95" s="99"/>
      <c r="FL95" s="99"/>
      <c r="FM95" s="99"/>
      <c r="FN95" s="99"/>
      <c r="FO95" s="99"/>
      <c r="FP95" s="99"/>
      <c r="FQ95" s="99"/>
      <c r="FR95" s="99"/>
      <c r="FS95" s="99"/>
      <c r="FT95" s="99"/>
      <c r="FU95" s="99"/>
      <c r="FV95" s="99"/>
      <c r="FW95" s="99"/>
      <c r="FX95" s="99"/>
      <c r="FY95" s="99"/>
      <c r="FZ95" s="99"/>
      <c r="GA95" s="99"/>
      <c r="GB95" s="99"/>
      <c r="GC95" s="99"/>
      <c r="GD95" s="99"/>
      <c r="GE95" s="99"/>
      <c r="GF95" s="99"/>
      <c r="GG95" s="99"/>
      <c r="GH95" s="99"/>
      <c r="GI95" s="99"/>
      <c r="GJ95" s="99"/>
      <c r="GK95" s="99"/>
      <c r="GL95" s="99"/>
      <c r="GM95" s="99"/>
      <c r="GN95" s="99"/>
      <c r="GO95" s="99"/>
      <c r="GP95" s="99"/>
      <c r="GQ95" s="99"/>
      <c r="GR95" s="99"/>
      <c r="GS95" s="99"/>
      <c r="GT95" s="99"/>
      <c r="GU95" s="99"/>
      <c r="GV95" s="99"/>
      <c r="GW95" s="99"/>
      <c r="GX95" s="99"/>
      <c r="GY95" s="99"/>
      <c r="GZ95" s="99"/>
      <c r="HA95" s="99"/>
      <c r="HB95" s="99"/>
      <c r="HC95" s="99"/>
      <c r="HD95" s="99"/>
      <c r="HE95" s="99"/>
      <c r="HF95" s="99"/>
      <c r="HG95" s="99"/>
      <c r="HH95" s="99"/>
      <c r="HI95" s="99"/>
      <c r="HJ95" s="99"/>
      <c r="HK95" s="99"/>
      <c r="HL95" s="99"/>
      <c r="HM95" s="99"/>
      <c r="HN95" s="99"/>
      <c r="HO95" s="99"/>
      <c r="HP95" s="99"/>
      <c r="HQ95" s="99"/>
      <c r="HR95" s="99"/>
      <c r="HS95" s="99"/>
      <c r="HT95" s="99"/>
      <c r="HU95" s="99"/>
      <c r="HV95" s="99"/>
      <c r="HW95" s="99"/>
      <c r="HX95" s="99"/>
      <c r="HY95" s="99"/>
      <c r="HZ95" s="99"/>
      <c r="IA95" s="99"/>
      <c r="IB95" s="99"/>
      <c r="IC95" s="99"/>
      <c r="ID95" s="99"/>
      <c r="IE95" s="99"/>
      <c r="IF95" s="99"/>
      <c r="IG95" s="99"/>
      <c r="IH95" s="99"/>
      <c r="II95" s="99"/>
      <c r="IJ95" s="99"/>
      <c r="IK95" s="99"/>
      <c r="IL95" s="99"/>
      <c r="IM95" s="99"/>
      <c r="IN95" s="99"/>
      <c r="IO95" s="99"/>
      <c r="IP95" s="99"/>
      <c r="IQ95" s="99"/>
      <c r="IR95" s="99"/>
      <c r="IS95" s="99"/>
      <c r="IT95" s="99"/>
      <c r="IU95" s="99"/>
      <c r="IV95" s="99"/>
      <c r="IW95" s="99"/>
    </row>
    <row r="96" customFormat="false" ht="7.5" hidden="false" customHeight="true" outlineLevel="0" collapsed="false">
      <c r="A96" s="11"/>
      <c r="B96" s="11"/>
      <c r="C96" s="11"/>
      <c r="D96" s="11"/>
      <c r="E96" s="11"/>
      <c r="F96" s="11"/>
      <c r="G96" s="11"/>
      <c r="H96" s="195"/>
      <c r="I96" s="11"/>
      <c r="J96" s="195"/>
      <c r="K96" s="112"/>
      <c r="L96" s="134"/>
      <c r="M96" s="196"/>
      <c r="N96" s="197"/>
      <c r="O96" s="64"/>
      <c r="P96" s="64"/>
      <c r="Q96" s="197"/>
      <c r="R96" s="101"/>
      <c r="V96" s="18"/>
      <c r="W96" s="18"/>
      <c r="X96" s="18"/>
      <c r="Y96" s="194"/>
      <c r="Z96" s="196"/>
      <c r="AA96" s="196"/>
      <c r="AB96" s="196"/>
      <c r="AC96" s="18"/>
      <c r="AD96" s="169"/>
      <c r="AE96" s="169"/>
      <c r="AF96" s="169"/>
      <c r="AG96" s="99"/>
      <c r="AH96" s="120"/>
      <c r="AI96" s="120"/>
      <c r="AJ96" s="120"/>
      <c r="AK96" s="18"/>
      <c r="AL96" s="47"/>
      <c r="AM96" s="47"/>
      <c r="AN96" s="102"/>
      <c r="AO96" s="102"/>
      <c r="AP96" s="102"/>
      <c r="AQ96" s="102"/>
      <c r="AR96" s="99"/>
      <c r="AS96" s="99"/>
      <c r="AT96" s="8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99"/>
      <c r="CD96" s="99"/>
      <c r="CE96" s="99"/>
      <c r="CF96" s="99"/>
      <c r="CG96" s="99"/>
      <c r="CH96" s="99"/>
      <c r="CI96" s="99"/>
      <c r="CJ96" s="99"/>
      <c r="CK96" s="99"/>
      <c r="CL96" s="99"/>
      <c r="CM96" s="99"/>
      <c r="CN96" s="99"/>
      <c r="CO96" s="99"/>
      <c r="CP96" s="99"/>
      <c r="CQ96" s="99"/>
      <c r="CR96" s="99"/>
      <c r="CS96" s="99"/>
      <c r="CT96" s="99"/>
      <c r="CU96" s="99"/>
      <c r="CV96" s="99"/>
      <c r="CW96" s="99"/>
      <c r="CX96" s="99"/>
      <c r="CY96" s="99"/>
      <c r="CZ96" s="99"/>
      <c r="DA96" s="99"/>
      <c r="DB96" s="99"/>
      <c r="DC96" s="99"/>
      <c r="DD96" s="99"/>
      <c r="DE96" s="99"/>
      <c r="DF96" s="99"/>
      <c r="DG96" s="99"/>
      <c r="DH96" s="99"/>
      <c r="DI96" s="99"/>
      <c r="DJ96" s="99"/>
      <c r="DK96" s="99"/>
      <c r="DL96" s="99"/>
      <c r="DM96" s="99"/>
      <c r="DN96" s="99"/>
      <c r="DO96" s="99"/>
      <c r="DP96" s="99"/>
      <c r="DQ96" s="99"/>
      <c r="DR96" s="99"/>
      <c r="DS96" s="99"/>
      <c r="DT96" s="99"/>
      <c r="DU96" s="99"/>
      <c r="DV96" s="99"/>
      <c r="DW96" s="99"/>
      <c r="DX96" s="99"/>
      <c r="DY96" s="99"/>
      <c r="DZ96" s="99"/>
      <c r="EA96" s="99"/>
      <c r="EB96" s="99"/>
      <c r="EC96" s="99"/>
      <c r="ED96" s="99"/>
      <c r="EE96" s="99"/>
      <c r="EF96" s="99"/>
      <c r="EG96" s="99"/>
      <c r="EH96" s="99"/>
      <c r="EI96" s="99"/>
      <c r="EJ96" s="99"/>
      <c r="EK96" s="99"/>
      <c r="EL96" s="99"/>
      <c r="EM96" s="99"/>
      <c r="EN96" s="99"/>
      <c r="EO96" s="99"/>
      <c r="EP96" s="99"/>
      <c r="EQ96" s="99"/>
      <c r="ER96" s="99"/>
      <c r="ES96" s="99"/>
      <c r="ET96" s="99"/>
      <c r="EU96" s="99"/>
      <c r="EV96" s="99"/>
      <c r="EW96" s="99"/>
      <c r="EX96" s="99"/>
      <c r="EY96" s="99"/>
      <c r="EZ96" s="99"/>
      <c r="FA96" s="99"/>
      <c r="FB96" s="99"/>
      <c r="FC96" s="99"/>
      <c r="FD96" s="99"/>
      <c r="FE96" s="99"/>
      <c r="FF96" s="99"/>
      <c r="FG96" s="99"/>
      <c r="FH96" s="99"/>
      <c r="FI96" s="99"/>
      <c r="FJ96" s="99"/>
      <c r="FK96" s="99"/>
      <c r="FL96" s="99"/>
      <c r="FM96" s="99"/>
      <c r="FN96" s="99"/>
      <c r="FO96" s="99"/>
      <c r="FP96" s="99"/>
      <c r="FQ96" s="99"/>
      <c r="FR96" s="99"/>
      <c r="FS96" s="99"/>
      <c r="FT96" s="99"/>
      <c r="FU96" s="99"/>
      <c r="FV96" s="99"/>
      <c r="FW96" s="99"/>
      <c r="FX96" s="99"/>
      <c r="FY96" s="99"/>
      <c r="FZ96" s="99"/>
      <c r="GA96" s="99"/>
      <c r="GB96" s="99"/>
      <c r="GC96" s="99"/>
      <c r="GD96" s="99"/>
      <c r="GE96" s="99"/>
      <c r="GF96" s="99"/>
      <c r="GG96" s="99"/>
      <c r="GH96" s="99"/>
      <c r="GI96" s="99"/>
      <c r="GJ96" s="99"/>
      <c r="GK96" s="99"/>
      <c r="GL96" s="99"/>
      <c r="GM96" s="99"/>
      <c r="GN96" s="99"/>
      <c r="GO96" s="99"/>
      <c r="GP96" s="99"/>
      <c r="GQ96" s="99"/>
      <c r="GR96" s="99"/>
      <c r="GS96" s="99"/>
      <c r="GT96" s="99"/>
      <c r="GU96" s="99"/>
      <c r="GV96" s="99"/>
      <c r="GW96" s="99"/>
      <c r="GX96" s="99"/>
      <c r="GY96" s="99"/>
      <c r="GZ96" s="99"/>
      <c r="HA96" s="99"/>
      <c r="HB96" s="99"/>
      <c r="HC96" s="99"/>
      <c r="HD96" s="99"/>
      <c r="HE96" s="99"/>
      <c r="HF96" s="99"/>
      <c r="HG96" s="99"/>
      <c r="HH96" s="99"/>
      <c r="HI96" s="99"/>
      <c r="HJ96" s="99"/>
      <c r="HK96" s="99"/>
      <c r="HL96" s="99"/>
      <c r="HM96" s="99"/>
      <c r="HN96" s="99"/>
      <c r="HO96" s="99"/>
      <c r="HP96" s="99"/>
      <c r="HQ96" s="99"/>
      <c r="HR96" s="99"/>
      <c r="HS96" s="99"/>
      <c r="HT96" s="99"/>
      <c r="HU96" s="99"/>
      <c r="HV96" s="99"/>
      <c r="HW96" s="99"/>
      <c r="HX96" s="99"/>
      <c r="HY96" s="99"/>
      <c r="HZ96" s="99"/>
      <c r="IA96" s="99"/>
      <c r="IB96" s="99"/>
      <c r="IC96" s="99"/>
      <c r="ID96" s="99"/>
      <c r="IE96" s="99"/>
      <c r="IF96" s="99"/>
      <c r="IG96" s="99"/>
      <c r="IH96" s="99"/>
      <c r="II96" s="99"/>
      <c r="IJ96" s="99"/>
      <c r="IK96" s="99"/>
      <c r="IL96" s="99"/>
      <c r="IM96" s="99"/>
      <c r="IN96" s="99"/>
      <c r="IO96" s="99"/>
      <c r="IP96" s="99"/>
      <c r="IQ96" s="99"/>
      <c r="IR96" s="99"/>
      <c r="IS96" s="99"/>
      <c r="IT96" s="99"/>
      <c r="IU96" s="99"/>
      <c r="IV96" s="99"/>
      <c r="IW96" s="99"/>
    </row>
    <row r="97" customFormat="false" ht="26.25" hidden="false" customHeight="false" outlineLevel="0" collapsed="false">
      <c r="A97" s="198" t="s">
        <v>100</v>
      </c>
      <c r="B97" s="198"/>
      <c r="C97" s="198"/>
      <c r="D97" s="198"/>
      <c r="E97" s="199"/>
      <c r="F97" s="199"/>
      <c r="G97" s="199"/>
      <c r="H97" s="195"/>
      <c r="I97" s="200"/>
      <c r="J97" s="195"/>
      <c r="K97" s="112"/>
      <c r="L97" s="134"/>
      <c r="M97" s="196"/>
      <c r="N97" s="197"/>
      <c r="O97" s="201"/>
      <c r="P97" s="201"/>
      <c r="Q97" s="197"/>
      <c r="R97" s="101"/>
      <c r="V97" s="18"/>
      <c r="W97" s="18"/>
      <c r="X97" s="18"/>
      <c r="Y97" s="99"/>
      <c r="Z97" s="99"/>
      <c r="AA97" s="99"/>
      <c r="AB97" s="99"/>
      <c r="AC97" s="18"/>
      <c r="AD97" s="151"/>
      <c r="AE97" s="151"/>
      <c r="AF97" s="151"/>
      <c r="AG97" s="99"/>
      <c r="AH97" s="18"/>
      <c r="AI97" s="99"/>
      <c r="AJ97" s="99"/>
      <c r="AK97" s="99"/>
      <c r="AL97" s="47"/>
      <c r="AM97" s="47"/>
      <c r="AN97" s="102"/>
      <c r="AO97" s="102"/>
      <c r="AP97" s="102"/>
      <c r="AQ97" s="102"/>
      <c r="AR97" s="99"/>
      <c r="AS97" s="99"/>
      <c r="AT97" s="8"/>
      <c r="AU97" s="99"/>
      <c r="AV97" s="99"/>
      <c r="AW97" s="99"/>
      <c r="AX97" s="99"/>
      <c r="AY97" s="99"/>
      <c r="AZ97" s="99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25.5" hidden="false" customHeight="true" outlineLevel="0" collapsed="false">
      <c r="A98" s="198" t="s">
        <v>101</v>
      </c>
      <c r="B98" s="198"/>
      <c r="C98" s="198"/>
      <c r="D98" s="198"/>
      <c r="E98" s="51"/>
      <c r="F98" s="81"/>
      <c r="G98" s="106"/>
      <c r="H98" s="60"/>
      <c r="I98" s="92"/>
      <c r="J98" s="60"/>
      <c r="K98" s="184"/>
      <c r="L98" s="187"/>
      <c r="M98" s="85"/>
      <c r="N98" s="85"/>
      <c r="O98" s="85"/>
      <c r="P98" s="85"/>
      <c r="Q98" s="85"/>
      <c r="R98" s="99"/>
      <c r="V98" s="99"/>
      <c r="W98" s="99"/>
      <c r="X98" s="99"/>
      <c r="Y98" s="44"/>
      <c r="Z98" s="45" t="n">
        <v>2151.022</v>
      </c>
      <c r="AA98" s="45" t="n">
        <v>35126.442</v>
      </c>
      <c r="AB98" s="45" t="n">
        <v>35126.442</v>
      </c>
      <c r="AC98" s="99"/>
      <c r="AD98" s="46" t="n">
        <f aca="false">Z98+$M98-O98</f>
        <v>2151.022</v>
      </c>
      <c r="AE98" s="46" t="n">
        <f aca="false">AA98+$M98-P98</f>
        <v>35126.442</v>
      </c>
      <c r="AF98" s="46" t="n">
        <f aca="false">AB98+$M98-Q98</f>
        <v>35126.442</v>
      </c>
      <c r="AG98" s="101"/>
      <c r="AH98" s="101"/>
      <c r="AI98" s="101"/>
      <c r="AJ98" s="101"/>
      <c r="AK98" s="101"/>
      <c r="AL98" s="47" t="n">
        <f aca="false">SUM(AM98:AQ98)</f>
        <v>581.25</v>
      </c>
      <c r="AM98" s="47" t="n">
        <f aca="false">M98</f>
        <v>0</v>
      </c>
      <c r="AN98" s="102" t="n">
        <v>341.508</v>
      </c>
      <c r="AO98" s="102" t="n">
        <v>122.314</v>
      </c>
      <c r="AP98" s="102" t="n">
        <v>71.598</v>
      </c>
      <c r="AQ98" s="102" t="n">
        <v>45.83</v>
      </c>
      <c r="AR98" s="99"/>
      <c r="AS98" s="99"/>
      <c r="AT98" s="8"/>
      <c r="AU98" s="99"/>
      <c r="AV98" s="99"/>
      <c r="AW98" s="99"/>
      <c r="AX98" s="99"/>
      <c r="AY98" s="99"/>
      <c r="AZ98" s="99"/>
      <c r="BA98" s="181"/>
      <c r="BB98" s="181"/>
      <c r="BC98" s="181"/>
      <c r="BD98" s="181"/>
      <c r="BE98" s="181"/>
      <c r="BF98" s="181"/>
      <c r="BG98" s="181"/>
      <c r="BH98" s="181"/>
      <c r="BI98" s="181"/>
      <c r="BJ98" s="181"/>
      <c r="BK98" s="181"/>
      <c r="BL98" s="181"/>
      <c r="BM98" s="181"/>
      <c r="BN98" s="181"/>
      <c r="BO98" s="181"/>
      <c r="BP98" s="181"/>
      <c r="BQ98" s="181"/>
      <c r="BR98" s="181"/>
      <c r="BS98" s="181"/>
      <c r="BT98" s="181"/>
      <c r="BU98" s="181"/>
      <c r="BV98" s="181"/>
      <c r="BW98" s="181"/>
      <c r="BX98" s="181"/>
      <c r="BY98" s="181"/>
      <c r="BZ98" s="181"/>
      <c r="CA98" s="181"/>
      <c r="CB98" s="181"/>
      <c r="CC98" s="181"/>
      <c r="CD98" s="181"/>
      <c r="CE98" s="181"/>
      <c r="CF98" s="181"/>
      <c r="CG98" s="181"/>
      <c r="CH98" s="181"/>
      <c r="CI98" s="181"/>
      <c r="CJ98" s="181"/>
      <c r="CK98" s="181"/>
      <c r="CL98" s="181"/>
      <c r="CM98" s="181"/>
      <c r="CN98" s="181"/>
      <c r="CO98" s="181"/>
      <c r="CP98" s="181"/>
      <c r="CQ98" s="181"/>
      <c r="CR98" s="181"/>
      <c r="CS98" s="181"/>
      <c r="CT98" s="181"/>
      <c r="CU98" s="181"/>
      <c r="CV98" s="181"/>
      <c r="CW98" s="181"/>
      <c r="CX98" s="181"/>
      <c r="CY98" s="181"/>
      <c r="CZ98" s="181"/>
      <c r="DA98" s="181"/>
      <c r="DB98" s="181"/>
      <c r="DC98" s="181"/>
      <c r="DD98" s="181"/>
      <c r="DE98" s="181"/>
      <c r="DF98" s="181"/>
      <c r="DG98" s="181"/>
      <c r="DH98" s="181"/>
      <c r="DI98" s="181"/>
      <c r="DJ98" s="181"/>
      <c r="DK98" s="181"/>
      <c r="DL98" s="181"/>
      <c r="DM98" s="181"/>
      <c r="DN98" s="181"/>
      <c r="DO98" s="181"/>
      <c r="DP98" s="181"/>
      <c r="DQ98" s="181"/>
      <c r="DR98" s="181"/>
      <c r="DS98" s="181"/>
      <c r="DT98" s="181"/>
      <c r="DU98" s="181"/>
      <c r="DV98" s="181"/>
      <c r="DW98" s="181"/>
      <c r="DX98" s="181"/>
      <c r="DY98" s="181"/>
      <c r="DZ98" s="181"/>
      <c r="EA98" s="181"/>
      <c r="EB98" s="181"/>
      <c r="EC98" s="181"/>
      <c r="ED98" s="181"/>
      <c r="EE98" s="181"/>
      <c r="EF98" s="181"/>
      <c r="EG98" s="181"/>
      <c r="EH98" s="181"/>
      <c r="EI98" s="181"/>
      <c r="EJ98" s="181"/>
      <c r="EK98" s="181"/>
      <c r="EL98" s="181"/>
      <c r="EM98" s="181"/>
      <c r="EN98" s="181"/>
      <c r="EO98" s="181"/>
      <c r="EP98" s="181"/>
      <c r="EQ98" s="181"/>
      <c r="ER98" s="181"/>
      <c r="ES98" s="181"/>
      <c r="ET98" s="181"/>
      <c r="EU98" s="181"/>
      <c r="EV98" s="181"/>
      <c r="EW98" s="181"/>
      <c r="EX98" s="181"/>
      <c r="EY98" s="181"/>
      <c r="EZ98" s="181"/>
      <c r="FA98" s="181"/>
      <c r="FB98" s="181"/>
      <c r="FC98" s="181"/>
      <c r="FD98" s="181"/>
      <c r="FE98" s="181"/>
      <c r="FF98" s="181"/>
      <c r="FG98" s="181"/>
      <c r="FH98" s="181"/>
      <c r="FI98" s="181"/>
      <c r="FJ98" s="181"/>
      <c r="FK98" s="181"/>
      <c r="FL98" s="181"/>
      <c r="FM98" s="181"/>
      <c r="FN98" s="181"/>
      <c r="FO98" s="181"/>
      <c r="FP98" s="181"/>
      <c r="FQ98" s="181"/>
      <c r="FR98" s="181"/>
      <c r="FS98" s="181"/>
      <c r="FT98" s="181"/>
      <c r="FU98" s="181"/>
      <c r="FV98" s="181"/>
      <c r="FW98" s="181"/>
      <c r="FX98" s="181"/>
      <c r="FY98" s="181"/>
      <c r="FZ98" s="181"/>
      <c r="GA98" s="181"/>
      <c r="GB98" s="181"/>
      <c r="GC98" s="181"/>
      <c r="GD98" s="181"/>
      <c r="GE98" s="181"/>
      <c r="GF98" s="181"/>
      <c r="GG98" s="181"/>
      <c r="GH98" s="181"/>
      <c r="GI98" s="181"/>
      <c r="GJ98" s="181"/>
      <c r="GK98" s="181"/>
      <c r="GL98" s="181"/>
      <c r="GM98" s="181"/>
      <c r="GN98" s="181"/>
      <c r="GO98" s="181"/>
      <c r="GP98" s="181"/>
      <c r="GQ98" s="181"/>
      <c r="GR98" s="181"/>
      <c r="GS98" s="181"/>
      <c r="GT98" s="181"/>
      <c r="GU98" s="181"/>
      <c r="GV98" s="181"/>
      <c r="GW98" s="181"/>
      <c r="GX98" s="181"/>
      <c r="GY98" s="181"/>
      <c r="GZ98" s="181"/>
      <c r="HA98" s="181"/>
      <c r="HB98" s="181"/>
      <c r="HC98" s="181"/>
      <c r="HD98" s="181"/>
      <c r="HE98" s="181"/>
      <c r="HF98" s="181"/>
      <c r="HG98" s="181"/>
      <c r="HH98" s="181"/>
      <c r="HI98" s="181"/>
      <c r="HJ98" s="181"/>
      <c r="HK98" s="181"/>
      <c r="HL98" s="181"/>
      <c r="HM98" s="181"/>
      <c r="HN98" s="181"/>
      <c r="HO98" s="181"/>
      <c r="HP98" s="181"/>
      <c r="HQ98" s="181"/>
      <c r="HR98" s="181"/>
      <c r="HS98" s="181"/>
      <c r="HT98" s="181"/>
      <c r="HU98" s="181"/>
      <c r="HV98" s="181"/>
      <c r="HW98" s="181"/>
      <c r="HX98" s="181"/>
      <c r="HY98" s="181"/>
      <c r="HZ98" s="181"/>
      <c r="IA98" s="181"/>
      <c r="IB98" s="181"/>
      <c r="IC98" s="181"/>
      <c r="ID98" s="181"/>
      <c r="IE98" s="181"/>
      <c r="IF98" s="181"/>
      <c r="IG98" s="181"/>
      <c r="IH98" s="181"/>
      <c r="II98" s="181"/>
      <c r="IJ98" s="181"/>
      <c r="IK98" s="181"/>
      <c r="IL98" s="181"/>
      <c r="IM98" s="181"/>
      <c r="IN98" s="181"/>
      <c r="IO98" s="181"/>
      <c r="IP98" s="181"/>
      <c r="IQ98" s="181"/>
      <c r="IR98" s="181"/>
      <c r="IS98" s="181"/>
      <c r="IT98" s="181"/>
      <c r="IU98" s="181"/>
      <c r="IV98" s="181"/>
      <c r="IW98" s="181"/>
    </row>
    <row r="99" customFormat="false" ht="18.75" hidden="false" customHeight="true" outlineLevel="0" collapsed="false">
      <c r="A99" s="139"/>
      <c r="B99" s="67"/>
      <c r="C99" s="202"/>
      <c r="D99" s="202"/>
      <c r="E99" s="70"/>
      <c r="F99" s="202"/>
      <c r="G99" s="11"/>
      <c r="H99" s="202"/>
      <c r="I99" s="112"/>
      <c r="J99" s="202"/>
      <c r="K99" s="112"/>
      <c r="L99" s="54"/>
      <c r="M99" s="203"/>
      <c r="N99" s="203"/>
      <c r="O99" s="203"/>
      <c r="P99" s="203"/>
      <c r="Q99" s="203"/>
      <c r="R99" s="76"/>
      <c r="V99" s="77"/>
      <c r="W99" s="77"/>
      <c r="X99" s="77"/>
      <c r="Y99" s="2"/>
      <c r="Z99" s="120"/>
      <c r="AA99" s="120"/>
      <c r="AB99" s="120"/>
      <c r="AC99" s="77"/>
      <c r="AD99" s="151"/>
      <c r="AE99" s="151"/>
      <c r="AF99" s="151"/>
      <c r="AG99" s="77"/>
      <c r="AH99" s="77"/>
      <c r="AI99" s="77"/>
      <c r="AJ99" s="77"/>
      <c r="AK99" s="77"/>
      <c r="AL99" s="47"/>
      <c r="AM99" s="47"/>
      <c r="AN99" s="47"/>
      <c r="AO99" s="47"/>
      <c r="AP99" s="47"/>
      <c r="AQ99" s="47"/>
      <c r="AR99" s="77"/>
      <c r="AS99" s="77"/>
      <c r="AT99" s="8"/>
      <c r="AU99" s="77"/>
      <c r="AV99" s="77"/>
      <c r="AW99" s="77"/>
      <c r="AX99" s="77"/>
      <c r="AY99" s="77"/>
      <c r="AZ99" s="77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99"/>
      <c r="CD99" s="99"/>
      <c r="CE99" s="99"/>
      <c r="CF99" s="99"/>
      <c r="CG99" s="99"/>
      <c r="CH99" s="99"/>
      <c r="CI99" s="99"/>
      <c r="CJ99" s="99"/>
      <c r="CK99" s="99"/>
      <c r="CL99" s="99"/>
      <c r="CM99" s="99"/>
      <c r="CN99" s="99"/>
      <c r="CO99" s="99"/>
      <c r="CP99" s="99"/>
      <c r="CQ99" s="99"/>
      <c r="CR99" s="99"/>
      <c r="CS99" s="99"/>
      <c r="CT99" s="99"/>
      <c r="CU99" s="99"/>
      <c r="CV99" s="99"/>
      <c r="CW99" s="99"/>
      <c r="CX99" s="99"/>
      <c r="CY99" s="99"/>
      <c r="CZ99" s="99"/>
      <c r="DA99" s="99"/>
      <c r="DB99" s="99"/>
      <c r="DC99" s="99"/>
      <c r="DD99" s="99"/>
      <c r="DE99" s="99"/>
      <c r="DF99" s="99"/>
      <c r="DG99" s="99"/>
      <c r="DH99" s="99"/>
      <c r="DI99" s="99"/>
      <c r="DJ99" s="99"/>
      <c r="DK99" s="99"/>
      <c r="DL99" s="99"/>
      <c r="DM99" s="99"/>
      <c r="DN99" s="99"/>
      <c r="DO99" s="99"/>
      <c r="DP99" s="99"/>
      <c r="DQ99" s="99"/>
      <c r="DR99" s="99"/>
      <c r="DS99" s="99"/>
      <c r="DT99" s="99"/>
      <c r="DU99" s="99"/>
      <c r="DV99" s="99"/>
      <c r="DW99" s="99"/>
      <c r="DX99" s="99"/>
      <c r="DY99" s="99"/>
      <c r="DZ99" s="99"/>
      <c r="EA99" s="99"/>
      <c r="EB99" s="99"/>
      <c r="EC99" s="99"/>
      <c r="ED99" s="99"/>
      <c r="EE99" s="99"/>
      <c r="EF99" s="99"/>
      <c r="EG99" s="99"/>
      <c r="EH99" s="99"/>
      <c r="EI99" s="99"/>
      <c r="EJ99" s="99"/>
      <c r="EK99" s="99"/>
      <c r="EL99" s="99"/>
      <c r="EM99" s="99"/>
      <c r="EN99" s="99"/>
      <c r="EO99" s="99"/>
      <c r="EP99" s="99"/>
      <c r="EQ99" s="99"/>
      <c r="ER99" s="99"/>
      <c r="ES99" s="99"/>
      <c r="ET99" s="99"/>
      <c r="EU99" s="99"/>
      <c r="EV99" s="99"/>
      <c r="EW99" s="99"/>
      <c r="EX99" s="99"/>
      <c r="EY99" s="99"/>
      <c r="EZ99" s="99"/>
      <c r="FA99" s="99"/>
      <c r="FB99" s="99"/>
      <c r="FC99" s="99"/>
      <c r="FD99" s="99"/>
      <c r="FE99" s="99"/>
      <c r="FF99" s="99"/>
      <c r="FG99" s="99"/>
      <c r="FH99" s="99"/>
      <c r="FI99" s="99"/>
      <c r="FJ99" s="99"/>
      <c r="FK99" s="99"/>
      <c r="FL99" s="99"/>
      <c r="FM99" s="99"/>
      <c r="FN99" s="99"/>
      <c r="FO99" s="99"/>
      <c r="FP99" s="99"/>
      <c r="FQ99" s="99"/>
      <c r="FR99" s="99"/>
      <c r="FS99" s="99"/>
      <c r="FT99" s="99"/>
      <c r="FU99" s="99"/>
      <c r="FV99" s="99"/>
      <c r="FW99" s="99"/>
      <c r="FX99" s="99"/>
      <c r="FY99" s="99"/>
      <c r="FZ99" s="99"/>
      <c r="GA99" s="99"/>
      <c r="GB99" s="99"/>
      <c r="GC99" s="99"/>
      <c r="GD99" s="99"/>
      <c r="GE99" s="99"/>
      <c r="GF99" s="99"/>
      <c r="GG99" s="99"/>
      <c r="GH99" s="99"/>
      <c r="GI99" s="99"/>
      <c r="GJ99" s="99"/>
      <c r="GK99" s="99"/>
      <c r="GL99" s="99"/>
      <c r="GM99" s="99"/>
      <c r="GN99" s="99"/>
      <c r="GO99" s="99"/>
      <c r="GP99" s="99"/>
      <c r="GQ99" s="99"/>
      <c r="GR99" s="99"/>
      <c r="GS99" s="99"/>
      <c r="GT99" s="99"/>
      <c r="GU99" s="99"/>
      <c r="GV99" s="99"/>
      <c r="GW99" s="99"/>
      <c r="GX99" s="99"/>
      <c r="GY99" s="99"/>
      <c r="GZ99" s="99"/>
      <c r="HA99" s="99"/>
      <c r="HB99" s="99"/>
      <c r="HC99" s="99"/>
      <c r="HD99" s="99"/>
      <c r="HE99" s="99"/>
      <c r="HF99" s="99"/>
      <c r="HG99" s="99"/>
      <c r="HH99" s="99"/>
      <c r="HI99" s="99"/>
      <c r="HJ99" s="99"/>
      <c r="HK99" s="99"/>
      <c r="HL99" s="99"/>
      <c r="HM99" s="99"/>
      <c r="HN99" s="99"/>
      <c r="HO99" s="99"/>
      <c r="HP99" s="99"/>
      <c r="HQ99" s="99"/>
      <c r="HR99" s="99"/>
      <c r="HS99" s="99"/>
      <c r="HT99" s="99"/>
      <c r="HU99" s="99"/>
      <c r="HV99" s="99"/>
      <c r="HW99" s="99"/>
      <c r="HX99" s="99"/>
      <c r="HY99" s="99"/>
      <c r="HZ99" s="99"/>
      <c r="IA99" s="99"/>
      <c r="IB99" s="99"/>
      <c r="IC99" s="99"/>
      <c r="ID99" s="99"/>
      <c r="IE99" s="99"/>
      <c r="IF99" s="99"/>
      <c r="IG99" s="99"/>
      <c r="IH99" s="99"/>
      <c r="II99" s="99"/>
      <c r="IJ99" s="99"/>
      <c r="IK99" s="99"/>
      <c r="IL99" s="99"/>
      <c r="IM99" s="99"/>
      <c r="IN99" s="99"/>
      <c r="IO99" s="99"/>
      <c r="IP99" s="99"/>
      <c r="IQ99" s="99"/>
      <c r="IR99" s="99"/>
      <c r="IS99" s="99"/>
      <c r="IT99" s="99"/>
      <c r="IU99" s="99"/>
      <c r="IV99" s="99"/>
      <c r="IW99" s="99"/>
    </row>
    <row r="100" customFormat="false" ht="30" hidden="false" customHeight="true" outlineLevel="0" collapsed="false">
      <c r="A100" s="204" t="s">
        <v>102</v>
      </c>
      <c r="B100" s="205"/>
      <c r="C100" s="206"/>
      <c r="D100" s="205"/>
      <c r="E100" s="205"/>
      <c r="F100" s="205"/>
      <c r="G100" s="113"/>
      <c r="H100" s="113"/>
      <c r="I100" s="207"/>
      <c r="J100" s="113"/>
      <c r="K100" s="73" t="n">
        <f aca="false">[1]Summary!R98</f>
        <v>125000</v>
      </c>
      <c r="L100" s="104"/>
      <c r="M100" s="208"/>
      <c r="N100" s="208"/>
      <c r="O100" s="208"/>
      <c r="P100" s="208"/>
      <c r="Q100" s="208"/>
      <c r="R100" s="183"/>
      <c r="V100" s="57"/>
      <c r="W100" s="57"/>
      <c r="X100" s="57"/>
      <c r="Y100" s="44" t="str">
        <f aca="false">A100</f>
        <v>TOTAL TRADING</v>
      </c>
      <c r="Z100" s="45" t="n">
        <v>3202.04340999999</v>
      </c>
      <c r="AA100" s="45" t="n">
        <v>569318.032885827</v>
      </c>
      <c r="AB100" s="45" t="n">
        <v>569318.032885827</v>
      </c>
      <c r="AC100" s="57"/>
      <c r="AD100" s="46" t="n">
        <f aca="false">Z100+$M100-O100</f>
        <v>3202.04340999999</v>
      </c>
      <c r="AE100" s="46" t="n">
        <f aca="false">AA100+$M100-P100</f>
        <v>569318.032885827</v>
      </c>
      <c r="AF100" s="46" t="n">
        <f aca="false">AB100+$M100-Q100</f>
        <v>569318.032885827</v>
      </c>
      <c r="AG100" s="57"/>
      <c r="AH100" s="57"/>
      <c r="AI100" s="57"/>
      <c r="AJ100" s="57"/>
      <c r="AK100" s="57"/>
      <c r="AL100" s="47" t="n">
        <f aca="false">SUM(AM100:AQ100)</f>
        <v>103144.43316</v>
      </c>
      <c r="AM100" s="47" t="n">
        <f aca="false">M100</f>
        <v>0</v>
      </c>
      <c r="AN100" s="91" t="n">
        <v>22832.29889</v>
      </c>
      <c r="AO100" s="91" t="n">
        <v>16717.01043</v>
      </c>
      <c r="AP100" s="91" t="n">
        <v>-17259.16944</v>
      </c>
      <c r="AQ100" s="91" t="n">
        <v>80854.29328</v>
      </c>
      <c r="AR100" s="57"/>
      <c r="AS100" s="57"/>
      <c r="AT100" s="8"/>
      <c r="AU100" s="57"/>
      <c r="AV100" s="57"/>
      <c r="AW100" s="57"/>
      <c r="AX100" s="57"/>
      <c r="AY100" s="57"/>
      <c r="AZ100" s="57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99"/>
      <c r="CK100" s="99"/>
      <c r="CL100" s="99"/>
      <c r="CM100" s="99"/>
      <c r="CN100" s="99"/>
      <c r="CO100" s="99"/>
      <c r="CP100" s="99"/>
      <c r="CQ100" s="99"/>
      <c r="CR100" s="99"/>
      <c r="CS100" s="99"/>
      <c r="CT100" s="99"/>
      <c r="CU100" s="99"/>
      <c r="CV100" s="99"/>
      <c r="CW100" s="99"/>
      <c r="CX100" s="99"/>
      <c r="CY100" s="99"/>
      <c r="CZ100" s="99"/>
      <c r="DA100" s="99"/>
      <c r="DB100" s="99"/>
      <c r="DC100" s="99"/>
      <c r="DD100" s="99"/>
      <c r="DE100" s="99"/>
      <c r="DF100" s="99"/>
      <c r="DG100" s="99"/>
      <c r="DH100" s="99"/>
      <c r="DI100" s="99"/>
      <c r="DJ100" s="99"/>
      <c r="DK100" s="99"/>
      <c r="DL100" s="99"/>
      <c r="DM100" s="99"/>
      <c r="DN100" s="99"/>
      <c r="DO100" s="99"/>
      <c r="DP100" s="99"/>
      <c r="DQ100" s="99"/>
      <c r="DR100" s="99"/>
      <c r="DS100" s="99"/>
      <c r="DT100" s="99"/>
      <c r="DU100" s="99"/>
      <c r="DV100" s="99"/>
      <c r="DW100" s="99"/>
      <c r="DX100" s="99"/>
      <c r="DY100" s="99"/>
      <c r="DZ100" s="99"/>
      <c r="EA100" s="99"/>
      <c r="EB100" s="99"/>
      <c r="EC100" s="99"/>
      <c r="ED100" s="99"/>
      <c r="EE100" s="99"/>
      <c r="EF100" s="99"/>
      <c r="EG100" s="99"/>
      <c r="EH100" s="99"/>
      <c r="EI100" s="99"/>
      <c r="EJ100" s="99"/>
      <c r="EK100" s="99"/>
      <c r="EL100" s="99"/>
      <c r="EM100" s="99"/>
      <c r="EN100" s="99"/>
      <c r="EO100" s="99"/>
      <c r="EP100" s="99"/>
      <c r="EQ100" s="99"/>
      <c r="ER100" s="99"/>
      <c r="ES100" s="99"/>
      <c r="ET100" s="99"/>
      <c r="EU100" s="99"/>
      <c r="EV100" s="99"/>
      <c r="EW100" s="99"/>
      <c r="EX100" s="99"/>
      <c r="EY100" s="99"/>
      <c r="EZ100" s="99"/>
      <c r="FA100" s="99"/>
      <c r="FB100" s="99"/>
      <c r="FC100" s="99"/>
      <c r="FD100" s="99"/>
      <c r="FE100" s="99"/>
      <c r="FF100" s="99"/>
      <c r="FG100" s="99"/>
      <c r="FH100" s="99"/>
      <c r="FI100" s="99"/>
      <c r="FJ100" s="99"/>
      <c r="FK100" s="99"/>
      <c r="FL100" s="99"/>
      <c r="FM100" s="99"/>
      <c r="FN100" s="99"/>
      <c r="FO100" s="99"/>
      <c r="FP100" s="99"/>
      <c r="FQ100" s="99"/>
      <c r="FR100" s="99"/>
      <c r="FS100" s="99"/>
      <c r="FT100" s="99"/>
      <c r="FU100" s="99"/>
      <c r="FV100" s="99"/>
      <c r="FW100" s="99"/>
      <c r="FX100" s="99"/>
      <c r="FY100" s="99"/>
      <c r="FZ100" s="99"/>
      <c r="GA100" s="99"/>
      <c r="GB100" s="99"/>
      <c r="GC100" s="99"/>
      <c r="GD100" s="99"/>
      <c r="GE100" s="99"/>
      <c r="GF100" s="99"/>
      <c r="GG100" s="99"/>
      <c r="GH100" s="99"/>
      <c r="GI100" s="99"/>
      <c r="GJ100" s="99"/>
      <c r="GK100" s="99"/>
      <c r="GL100" s="99"/>
      <c r="GM100" s="99"/>
      <c r="GN100" s="99"/>
      <c r="GO100" s="99"/>
      <c r="GP100" s="99"/>
      <c r="GQ100" s="99"/>
      <c r="GR100" s="99"/>
      <c r="GS100" s="99"/>
      <c r="GT100" s="99"/>
      <c r="GU100" s="99"/>
      <c r="GV100" s="99"/>
      <c r="GW100" s="99"/>
      <c r="GX100" s="99"/>
      <c r="GY100" s="99"/>
      <c r="GZ100" s="99"/>
      <c r="HA100" s="99"/>
      <c r="HB100" s="99"/>
      <c r="HC100" s="99"/>
      <c r="HD100" s="99"/>
      <c r="HE100" s="99"/>
      <c r="HF100" s="99"/>
      <c r="HG100" s="99"/>
      <c r="HH100" s="99"/>
      <c r="HI100" s="99"/>
      <c r="HJ100" s="99"/>
      <c r="HK100" s="99"/>
      <c r="HL100" s="99"/>
      <c r="HM100" s="99"/>
      <c r="HN100" s="99"/>
      <c r="HO100" s="99"/>
      <c r="HP100" s="99"/>
      <c r="HQ100" s="99"/>
      <c r="HR100" s="99"/>
      <c r="HS100" s="99"/>
      <c r="HT100" s="99"/>
      <c r="HU100" s="99"/>
      <c r="HV100" s="99"/>
      <c r="HW100" s="99"/>
      <c r="HX100" s="99"/>
      <c r="HY100" s="99"/>
      <c r="HZ100" s="99"/>
      <c r="IA100" s="99"/>
      <c r="IB100" s="99"/>
      <c r="IC100" s="99"/>
      <c r="ID100" s="99"/>
      <c r="IE100" s="99"/>
      <c r="IF100" s="99"/>
      <c r="IG100" s="99"/>
      <c r="IH100" s="99"/>
      <c r="II100" s="99"/>
      <c r="IJ100" s="99"/>
      <c r="IK100" s="99"/>
      <c r="IL100" s="99"/>
      <c r="IM100" s="99"/>
      <c r="IN100" s="99"/>
      <c r="IO100" s="99"/>
      <c r="IP100" s="99"/>
      <c r="IQ100" s="99"/>
      <c r="IR100" s="99"/>
      <c r="IS100" s="99"/>
      <c r="IT100" s="99"/>
      <c r="IU100" s="99"/>
      <c r="IV100" s="99"/>
      <c r="IW100" s="99"/>
    </row>
    <row r="101" customFormat="false" ht="12.75" hidden="false" customHeight="true" outlineLevel="0" collapsed="false">
      <c r="A101" s="209"/>
      <c r="B101" s="189"/>
      <c r="C101" s="210"/>
      <c r="D101" s="211"/>
      <c r="E101" s="192"/>
      <c r="F101" s="210"/>
      <c r="G101" s="195"/>
      <c r="H101" s="195"/>
      <c r="I101" s="212"/>
      <c r="J101" s="195"/>
      <c r="K101" s="112"/>
      <c r="L101" s="134"/>
      <c r="M101" s="196"/>
      <c r="N101" s="63"/>
      <c r="O101" s="63"/>
      <c r="P101" s="64"/>
      <c r="Q101" s="197"/>
      <c r="R101" s="101"/>
      <c r="V101" s="18"/>
      <c r="W101" s="18"/>
      <c r="X101" s="18"/>
      <c r="Y101" s="18"/>
      <c r="Z101" s="18"/>
      <c r="AA101" s="18"/>
      <c r="AB101" s="18"/>
      <c r="AC101" s="18"/>
      <c r="AD101" s="91"/>
      <c r="AE101" s="91"/>
      <c r="AF101" s="91"/>
      <c r="AG101" s="18"/>
      <c r="AH101" s="18"/>
      <c r="AI101" s="18"/>
      <c r="AJ101" s="18"/>
      <c r="AK101" s="18"/>
      <c r="AL101" s="47"/>
      <c r="AM101" s="47"/>
      <c r="AN101" s="91"/>
      <c r="AO101" s="91"/>
      <c r="AP101" s="91"/>
      <c r="AQ101" s="91"/>
      <c r="AR101" s="18"/>
      <c r="AS101" s="18"/>
      <c r="AT101" s="8"/>
      <c r="AU101" s="18"/>
      <c r="AV101" s="18"/>
      <c r="AW101" s="18"/>
      <c r="AX101" s="18"/>
      <c r="AY101" s="18"/>
      <c r="AZ101" s="18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7"/>
      <c r="CK101" s="77"/>
      <c r="CL101" s="77"/>
      <c r="CM101" s="77"/>
      <c r="CN101" s="77"/>
      <c r="CO101" s="77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7"/>
      <c r="DE101" s="77"/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7"/>
      <c r="DR101" s="77"/>
      <c r="DS101" s="77"/>
      <c r="DT101" s="77"/>
      <c r="DU101" s="77"/>
      <c r="DV101" s="77"/>
      <c r="DW101" s="77"/>
      <c r="DX101" s="77"/>
      <c r="DY101" s="77"/>
      <c r="DZ101" s="77"/>
      <c r="EA101" s="77"/>
      <c r="EB101" s="77"/>
      <c r="EC101" s="77"/>
      <c r="ED101" s="77"/>
      <c r="EE101" s="77"/>
      <c r="EF101" s="77"/>
      <c r="EG101" s="77"/>
      <c r="EH101" s="77"/>
      <c r="EI101" s="77"/>
      <c r="EJ101" s="77"/>
      <c r="EK101" s="77"/>
      <c r="EL101" s="77"/>
      <c r="EM101" s="77"/>
      <c r="EN101" s="77"/>
      <c r="EO101" s="77"/>
      <c r="EP101" s="77"/>
      <c r="EQ101" s="77"/>
      <c r="ER101" s="77"/>
      <c r="ES101" s="77"/>
      <c r="ET101" s="77"/>
      <c r="EU101" s="77"/>
      <c r="EV101" s="77"/>
      <c r="EW101" s="77"/>
      <c r="EX101" s="77"/>
      <c r="EY101" s="77"/>
      <c r="EZ101" s="77"/>
      <c r="FA101" s="77"/>
      <c r="FB101" s="77"/>
      <c r="FC101" s="77"/>
      <c r="FD101" s="77"/>
      <c r="FE101" s="77"/>
      <c r="FF101" s="77"/>
      <c r="FG101" s="77"/>
      <c r="FH101" s="77"/>
      <c r="FI101" s="77"/>
      <c r="FJ101" s="77"/>
      <c r="FK101" s="77"/>
      <c r="FL101" s="77"/>
      <c r="FM101" s="77"/>
      <c r="FN101" s="77"/>
      <c r="FO101" s="77"/>
      <c r="FP101" s="77"/>
      <c r="FQ101" s="77"/>
      <c r="FR101" s="77"/>
      <c r="FS101" s="77"/>
      <c r="FT101" s="77"/>
      <c r="FU101" s="77"/>
      <c r="FV101" s="77"/>
      <c r="FW101" s="77"/>
      <c r="FX101" s="77"/>
      <c r="FY101" s="77"/>
      <c r="FZ101" s="77"/>
      <c r="GA101" s="77"/>
      <c r="GB101" s="77"/>
      <c r="GC101" s="77"/>
      <c r="GD101" s="77"/>
      <c r="GE101" s="77"/>
      <c r="GF101" s="77"/>
      <c r="GG101" s="77"/>
      <c r="GH101" s="77"/>
      <c r="GI101" s="77"/>
      <c r="GJ101" s="77"/>
      <c r="GK101" s="77"/>
      <c r="GL101" s="77"/>
      <c r="GM101" s="77"/>
      <c r="GN101" s="77"/>
      <c r="GO101" s="77"/>
      <c r="GP101" s="77"/>
      <c r="GQ101" s="77"/>
      <c r="GR101" s="77"/>
      <c r="GS101" s="77"/>
      <c r="GT101" s="77"/>
      <c r="GU101" s="77"/>
      <c r="GV101" s="77"/>
      <c r="GW101" s="77"/>
      <c r="GX101" s="77"/>
      <c r="GY101" s="77"/>
      <c r="GZ101" s="77"/>
      <c r="HA101" s="77"/>
      <c r="HB101" s="77"/>
      <c r="HC101" s="77"/>
      <c r="HD101" s="77"/>
      <c r="HE101" s="77"/>
      <c r="HF101" s="77"/>
      <c r="HG101" s="77"/>
      <c r="HH101" s="77"/>
      <c r="HI101" s="77"/>
      <c r="HJ101" s="77"/>
      <c r="HK101" s="77"/>
      <c r="HL101" s="77"/>
      <c r="HM101" s="77"/>
      <c r="HN101" s="77"/>
      <c r="HO101" s="77"/>
      <c r="HP101" s="77"/>
      <c r="HQ101" s="77"/>
      <c r="HR101" s="77"/>
      <c r="HS101" s="77"/>
      <c r="HT101" s="77"/>
      <c r="HU101" s="77"/>
      <c r="HV101" s="77"/>
      <c r="HW101" s="77"/>
      <c r="HX101" s="77"/>
      <c r="HY101" s="77"/>
      <c r="HZ101" s="77"/>
      <c r="IA101" s="77"/>
      <c r="IB101" s="77"/>
      <c r="IC101" s="77"/>
      <c r="ID101" s="77"/>
      <c r="IE101" s="77"/>
      <c r="IF101" s="77"/>
      <c r="IG101" s="77"/>
      <c r="IH101" s="77"/>
      <c r="II101" s="77"/>
      <c r="IJ101" s="77"/>
      <c r="IK101" s="77"/>
      <c r="IL101" s="77"/>
      <c r="IM101" s="77"/>
      <c r="IN101" s="77"/>
      <c r="IO101" s="77"/>
      <c r="IP101" s="77"/>
      <c r="IQ101" s="77"/>
      <c r="IR101" s="77"/>
      <c r="IS101" s="77"/>
      <c r="IT101" s="77"/>
      <c r="IU101" s="77"/>
      <c r="IV101" s="77"/>
      <c r="IW101" s="77"/>
    </row>
    <row r="102" customFormat="false" ht="30" hidden="true" customHeight="true" outlineLevel="0" collapsed="false">
      <c r="A102" s="117" t="s">
        <v>103</v>
      </c>
      <c r="B102" s="117"/>
      <c r="C102" s="117"/>
      <c r="D102" s="71"/>
      <c r="E102" s="70"/>
      <c r="F102" s="81"/>
      <c r="G102" s="71"/>
      <c r="H102" s="71"/>
      <c r="I102" s="71"/>
      <c r="J102" s="71"/>
      <c r="K102" s="213"/>
      <c r="L102" s="54"/>
      <c r="M102" s="55"/>
      <c r="N102" s="55"/>
      <c r="O102" s="55"/>
      <c r="P102" s="55"/>
      <c r="Q102" s="55"/>
      <c r="R102" s="86"/>
      <c r="V102" s="79"/>
      <c r="W102" s="79"/>
      <c r="X102" s="79"/>
      <c r="Y102" s="44" t="str">
        <f aca="false">A102</f>
        <v>ORIGINATIONS</v>
      </c>
      <c r="Z102" s="45" t="n">
        <v>0</v>
      </c>
      <c r="AA102" s="45" t="n">
        <v>0</v>
      </c>
      <c r="AB102" s="45" t="n">
        <v>0</v>
      </c>
      <c r="AC102" s="77"/>
      <c r="AD102" s="46" t="n">
        <f aca="false">Z102+$M102-O102</f>
        <v>0</v>
      </c>
      <c r="AE102" s="46" t="n">
        <f aca="false">AA102+$M102-P102</f>
        <v>0</v>
      </c>
      <c r="AF102" s="46" t="n">
        <f aca="false">AB102+$M102-Q102</f>
        <v>0</v>
      </c>
      <c r="AG102" s="77"/>
      <c r="AH102" s="77"/>
      <c r="AI102" s="77"/>
      <c r="AJ102" s="77"/>
      <c r="AK102" s="77"/>
      <c r="AL102" s="47" t="n">
        <f aca="false">SUM(AM102:AQ102)</f>
        <v>0</v>
      </c>
      <c r="AM102" s="47" t="n">
        <f aca="false">M102</f>
        <v>0</v>
      </c>
      <c r="AN102" s="47" t="n">
        <v>0</v>
      </c>
      <c r="AO102" s="47" t="n">
        <v>0</v>
      </c>
      <c r="AP102" s="47" t="n">
        <v>0</v>
      </c>
      <c r="AQ102" s="47" t="n">
        <v>0</v>
      </c>
      <c r="AR102" s="77"/>
      <c r="AS102" s="77"/>
      <c r="AT102" s="8"/>
      <c r="AU102" s="77"/>
      <c r="AV102" s="77"/>
      <c r="AW102" s="77"/>
      <c r="AX102" s="77"/>
      <c r="AY102" s="77"/>
      <c r="AZ102" s="7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57"/>
      <c r="IB102" s="57"/>
      <c r="IC102" s="57"/>
      <c r="ID102" s="57"/>
      <c r="IE102" s="57"/>
      <c r="IF102" s="57"/>
      <c r="IG102" s="57"/>
      <c r="IH102" s="57"/>
      <c r="II102" s="57"/>
      <c r="IJ102" s="57"/>
      <c r="IK102" s="57"/>
      <c r="IL102" s="57"/>
      <c r="IM102" s="57"/>
      <c r="IN102" s="57"/>
      <c r="IO102" s="57"/>
      <c r="IP102" s="57"/>
      <c r="IQ102" s="57"/>
      <c r="IR102" s="57"/>
      <c r="IS102" s="57"/>
      <c r="IT102" s="57"/>
      <c r="IU102" s="57"/>
      <c r="IV102" s="57"/>
      <c r="IW102" s="57"/>
    </row>
    <row r="103" customFormat="false" ht="12.75" hidden="true" customHeight="true" outlineLevel="0" collapsed="false">
      <c r="A103" s="209"/>
      <c r="B103" s="189"/>
      <c r="C103" s="210"/>
      <c r="D103" s="11"/>
      <c r="E103" s="192"/>
      <c r="F103" s="199"/>
      <c r="G103" s="195"/>
      <c r="H103" s="195"/>
      <c r="I103" s="195"/>
      <c r="J103" s="195"/>
      <c r="K103" s="214"/>
      <c r="L103" s="134"/>
      <c r="M103" s="196"/>
      <c r="N103" s="63"/>
      <c r="O103" s="63"/>
      <c r="P103" s="64"/>
      <c r="Q103" s="197"/>
      <c r="R103" s="213"/>
      <c r="V103" s="18"/>
      <c r="W103" s="18"/>
      <c r="X103" s="18"/>
      <c r="Y103" s="18"/>
      <c r="Z103" s="18"/>
      <c r="AA103" s="18"/>
      <c r="AB103" s="18"/>
      <c r="AC103" s="18"/>
      <c r="AD103" s="215"/>
      <c r="AE103" s="215"/>
      <c r="AF103" s="215"/>
      <c r="AG103" s="216"/>
      <c r="AH103" s="216"/>
      <c r="AI103" s="18"/>
      <c r="AJ103" s="18"/>
      <c r="AK103" s="18"/>
      <c r="AL103" s="47"/>
      <c r="AM103" s="47"/>
      <c r="AN103" s="91"/>
      <c r="AO103" s="91"/>
      <c r="AP103" s="91"/>
      <c r="AQ103" s="91"/>
      <c r="AR103" s="18"/>
      <c r="AS103" s="18"/>
      <c r="AT103" s="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30" hidden="true" customHeight="true" outlineLevel="0" collapsed="false">
      <c r="A104" s="95" t="s">
        <v>104</v>
      </c>
      <c r="B104" s="217"/>
      <c r="C104" s="218"/>
      <c r="D104" s="52"/>
      <c r="E104" s="219"/>
      <c r="F104" s="218"/>
      <c r="G104" s="52"/>
      <c r="H104" s="52"/>
      <c r="I104" s="52"/>
      <c r="J104" s="52"/>
      <c r="K104" s="150"/>
      <c r="L104" s="54"/>
      <c r="M104" s="85"/>
      <c r="N104" s="85"/>
      <c r="O104" s="85"/>
      <c r="P104" s="85"/>
      <c r="Q104" s="85"/>
      <c r="R104" s="56"/>
      <c r="V104" s="220"/>
      <c r="W104" s="57"/>
      <c r="X104" s="221"/>
      <c r="Y104" s="44" t="str">
        <f aca="false">A104</f>
        <v>     U.S.</v>
      </c>
      <c r="Z104" s="45" t="n">
        <v>0</v>
      </c>
      <c r="AA104" s="45" t="n">
        <v>0</v>
      </c>
      <c r="AB104" s="45" t="n">
        <v>0</v>
      </c>
      <c r="AC104" s="8"/>
      <c r="AD104" s="46" t="n">
        <f aca="false">Z104+$M104-O104</f>
        <v>0</v>
      </c>
      <c r="AE104" s="46" t="n">
        <f aca="false">AA104+$M104-P104</f>
        <v>0</v>
      </c>
      <c r="AF104" s="46" t="n">
        <f aca="false">AB104+$M104-Q104</f>
        <v>0</v>
      </c>
      <c r="AG104" s="222"/>
      <c r="AH104" s="222"/>
      <c r="AI104" s="8"/>
      <c r="AJ104" s="8"/>
      <c r="AK104" s="8"/>
      <c r="AL104" s="47" t="n">
        <f aca="false">SUM(AM104:AQ104)</f>
        <v>0</v>
      </c>
      <c r="AM104" s="47" t="n">
        <f aca="false">M104</f>
        <v>0</v>
      </c>
      <c r="AN104" s="47" t="n">
        <v>0</v>
      </c>
      <c r="AO104" s="47" t="n">
        <v>0</v>
      </c>
      <c r="AP104" s="47" t="n">
        <v>0</v>
      </c>
      <c r="AQ104" s="47" t="n">
        <v>0</v>
      </c>
      <c r="AR104" s="8"/>
      <c r="AS104" s="8"/>
      <c r="AT104" s="8"/>
      <c r="AU104" s="8"/>
      <c r="AV104" s="8"/>
      <c r="AW104" s="8"/>
      <c r="AX104" s="8"/>
      <c r="AY104" s="8"/>
      <c r="AZ104" s="8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  <c r="BU104" s="77"/>
      <c r="BV104" s="77"/>
      <c r="BW104" s="77"/>
      <c r="BX104" s="77"/>
      <c r="BY104" s="77"/>
      <c r="BZ104" s="77"/>
      <c r="CA104" s="77"/>
      <c r="CB104" s="77"/>
      <c r="CC104" s="77"/>
      <c r="CD104" s="77"/>
      <c r="CE104" s="77"/>
      <c r="CF104" s="77"/>
      <c r="CG104" s="77"/>
      <c r="CH104" s="77"/>
      <c r="CI104" s="77"/>
      <c r="CJ104" s="77"/>
      <c r="CK104" s="77"/>
      <c r="CL104" s="77"/>
      <c r="CM104" s="77"/>
      <c r="CN104" s="77"/>
      <c r="CO104" s="77"/>
      <c r="CP104" s="77"/>
      <c r="CQ104" s="77"/>
      <c r="CR104" s="77"/>
      <c r="CS104" s="77"/>
      <c r="CT104" s="77"/>
      <c r="CU104" s="77"/>
      <c r="CV104" s="77"/>
      <c r="CW104" s="77"/>
      <c r="CX104" s="77"/>
      <c r="CY104" s="77"/>
      <c r="CZ104" s="77"/>
      <c r="DA104" s="77"/>
      <c r="DB104" s="77"/>
      <c r="DC104" s="77"/>
      <c r="DD104" s="77"/>
      <c r="DE104" s="77"/>
      <c r="DF104" s="77"/>
      <c r="DG104" s="77"/>
      <c r="DH104" s="77"/>
      <c r="DI104" s="77"/>
      <c r="DJ104" s="77"/>
      <c r="DK104" s="77"/>
      <c r="DL104" s="77"/>
      <c r="DM104" s="77"/>
      <c r="DN104" s="77"/>
      <c r="DO104" s="77"/>
      <c r="DP104" s="77"/>
      <c r="DQ104" s="77"/>
      <c r="DR104" s="77"/>
      <c r="DS104" s="77"/>
      <c r="DT104" s="77"/>
      <c r="DU104" s="77"/>
      <c r="DV104" s="77"/>
      <c r="DW104" s="77"/>
      <c r="DX104" s="77"/>
      <c r="DY104" s="77"/>
      <c r="DZ104" s="77"/>
      <c r="EA104" s="77"/>
      <c r="EB104" s="77"/>
      <c r="EC104" s="77"/>
      <c r="ED104" s="77"/>
      <c r="EE104" s="77"/>
      <c r="EF104" s="77"/>
      <c r="EG104" s="77"/>
      <c r="EH104" s="77"/>
      <c r="EI104" s="77"/>
      <c r="EJ104" s="77"/>
      <c r="EK104" s="77"/>
      <c r="EL104" s="77"/>
      <c r="EM104" s="77"/>
      <c r="EN104" s="77"/>
      <c r="EO104" s="77"/>
      <c r="EP104" s="77"/>
      <c r="EQ104" s="77"/>
      <c r="ER104" s="77"/>
      <c r="ES104" s="77"/>
      <c r="ET104" s="77"/>
      <c r="EU104" s="77"/>
      <c r="EV104" s="77"/>
      <c r="EW104" s="77"/>
      <c r="EX104" s="77"/>
      <c r="EY104" s="77"/>
      <c r="EZ104" s="77"/>
      <c r="FA104" s="77"/>
      <c r="FB104" s="77"/>
      <c r="FC104" s="77"/>
      <c r="FD104" s="77"/>
      <c r="FE104" s="77"/>
      <c r="FF104" s="77"/>
      <c r="FG104" s="77"/>
      <c r="FH104" s="77"/>
      <c r="FI104" s="77"/>
      <c r="FJ104" s="77"/>
      <c r="FK104" s="77"/>
      <c r="FL104" s="77"/>
      <c r="FM104" s="77"/>
      <c r="FN104" s="77"/>
      <c r="FO104" s="77"/>
      <c r="FP104" s="77"/>
      <c r="FQ104" s="77"/>
      <c r="FR104" s="77"/>
      <c r="FS104" s="77"/>
      <c r="FT104" s="77"/>
      <c r="FU104" s="77"/>
      <c r="FV104" s="77"/>
      <c r="FW104" s="77"/>
      <c r="FX104" s="77"/>
      <c r="FY104" s="77"/>
      <c r="FZ104" s="77"/>
      <c r="GA104" s="77"/>
      <c r="GB104" s="77"/>
      <c r="GC104" s="77"/>
      <c r="GD104" s="77"/>
      <c r="GE104" s="77"/>
      <c r="GF104" s="77"/>
      <c r="GG104" s="77"/>
      <c r="GH104" s="77"/>
      <c r="GI104" s="77"/>
      <c r="GJ104" s="77"/>
      <c r="GK104" s="77"/>
      <c r="GL104" s="77"/>
      <c r="GM104" s="77"/>
      <c r="GN104" s="77"/>
      <c r="GO104" s="77"/>
      <c r="GP104" s="77"/>
      <c r="GQ104" s="77"/>
      <c r="GR104" s="77"/>
      <c r="GS104" s="77"/>
      <c r="GT104" s="77"/>
      <c r="GU104" s="77"/>
      <c r="GV104" s="77"/>
      <c r="GW104" s="77"/>
      <c r="GX104" s="77"/>
      <c r="GY104" s="77"/>
      <c r="GZ104" s="77"/>
      <c r="HA104" s="77"/>
      <c r="HB104" s="77"/>
      <c r="HC104" s="77"/>
      <c r="HD104" s="77"/>
      <c r="HE104" s="77"/>
      <c r="HF104" s="77"/>
      <c r="HG104" s="77"/>
      <c r="HH104" s="77"/>
      <c r="HI104" s="77"/>
      <c r="HJ104" s="77"/>
      <c r="HK104" s="77"/>
      <c r="HL104" s="77"/>
      <c r="HM104" s="77"/>
      <c r="HN104" s="77"/>
      <c r="HO104" s="77"/>
      <c r="HP104" s="77"/>
      <c r="HQ104" s="77"/>
      <c r="HR104" s="77"/>
      <c r="HS104" s="77"/>
      <c r="HT104" s="77"/>
      <c r="HU104" s="77"/>
      <c r="HV104" s="77"/>
      <c r="HW104" s="77"/>
      <c r="HX104" s="77"/>
      <c r="HY104" s="77"/>
      <c r="HZ104" s="77"/>
      <c r="IA104" s="77"/>
      <c r="IB104" s="77"/>
      <c r="IC104" s="77"/>
      <c r="ID104" s="77"/>
      <c r="IE104" s="77"/>
      <c r="IF104" s="77"/>
      <c r="IG104" s="77"/>
      <c r="IH104" s="77"/>
      <c r="II104" s="77"/>
      <c r="IJ104" s="77"/>
      <c r="IK104" s="77"/>
      <c r="IL104" s="77"/>
      <c r="IM104" s="77"/>
      <c r="IN104" s="77"/>
      <c r="IO104" s="77"/>
      <c r="IP104" s="77"/>
      <c r="IQ104" s="77"/>
      <c r="IR104" s="77"/>
      <c r="IS104" s="77"/>
      <c r="IT104" s="77"/>
      <c r="IU104" s="77"/>
      <c r="IV104" s="77"/>
      <c r="IW104" s="77"/>
    </row>
    <row r="105" customFormat="false" ht="26.25" hidden="true" customHeight="false" outlineLevel="0" collapsed="false">
      <c r="A105" s="95" t="s">
        <v>105</v>
      </c>
      <c r="B105" s="217"/>
      <c r="C105" s="218"/>
      <c r="D105" s="223"/>
      <c r="E105" s="219"/>
      <c r="F105" s="218"/>
      <c r="G105" s="52"/>
      <c r="H105" s="52"/>
      <c r="I105" s="52"/>
      <c r="J105" s="52"/>
      <c r="K105" s="219"/>
      <c r="L105" s="134"/>
      <c r="M105" s="85"/>
      <c r="N105" s="85"/>
      <c r="O105" s="85"/>
      <c r="P105" s="85"/>
      <c r="Q105" s="85"/>
      <c r="R105" s="56"/>
      <c r="V105" s="57"/>
      <c r="W105" s="57"/>
      <c r="X105" s="57"/>
      <c r="Y105" s="44" t="str">
        <f aca="false">A105</f>
        <v>     INTERNATIONAL</v>
      </c>
      <c r="Z105" s="45" t="n">
        <v>0</v>
      </c>
      <c r="AA105" s="45" t="n">
        <v>0</v>
      </c>
      <c r="AB105" s="45" t="n">
        <v>0</v>
      </c>
      <c r="AC105" s="8"/>
      <c r="AD105" s="46" t="n">
        <f aca="false">Z105+$M105-O105</f>
        <v>0</v>
      </c>
      <c r="AE105" s="46" t="n">
        <f aca="false">AA105+$M105-P105</f>
        <v>0</v>
      </c>
      <c r="AF105" s="46" t="n">
        <f aca="false">AB105+$M105-Q105</f>
        <v>0</v>
      </c>
      <c r="AG105" s="224"/>
      <c r="AH105" s="224"/>
      <c r="AI105" s="225"/>
      <c r="AJ105" s="8"/>
      <c r="AK105" s="8"/>
      <c r="AL105" s="47" t="n">
        <f aca="false">SUM(AM105:AQ105)</f>
        <v>0</v>
      </c>
      <c r="AM105" s="47" t="n">
        <f aca="false">M105</f>
        <v>0</v>
      </c>
      <c r="AN105" s="47" t="n">
        <v>0</v>
      </c>
      <c r="AO105" s="47" t="n">
        <v>0</v>
      </c>
      <c r="AP105" s="47" t="n">
        <v>0</v>
      </c>
      <c r="AQ105" s="47" t="n">
        <v>0</v>
      </c>
      <c r="AR105" s="8"/>
      <c r="AS105" s="8"/>
      <c r="AT105" s="8"/>
      <c r="AU105" s="8"/>
      <c r="AV105" s="8"/>
      <c r="AW105" s="8"/>
      <c r="AX105" s="8"/>
      <c r="AY105" s="8"/>
      <c r="AZ105" s="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26.25" hidden="false" customHeight="false" outlineLevel="0" collapsed="false">
      <c r="A106" s="209"/>
      <c r="B106" s="189"/>
      <c r="C106" s="210"/>
      <c r="D106" s="11"/>
      <c r="E106" s="192"/>
      <c r="F106" s="199"/>
      <c r="G106" s="195"/>
      <c r="H106" s="195"/>
      <c r="I106" s="195"/>
      <c r="J106" s="195"/>
      <c r="K106" s="214"/>
      <c r="L106" s="134"/>
      <c r="M106" s="196"/>
      <c r="N106" s="63"/>
      <c r="O106" s="63"/>
      <c r="P106" s="64"/>
      <c r="Q106" s="197"/>
      <c r="R106" s="213"/>
      <c r="V106" s="18"/>
      <c r="W106" s="18"/>
      <c r="X106" s="18"/>
      <c r="Y106" s="18"/>
      <c r="Z106" s="18"/>
      <c r="AA106" s="18"/>
      <c r="AB106" s="18"/>
      <c r="AC106" s="18"/>
      <c r="AD106" s="215"/>
      <c r="AE106" s="215"/>
      <c r="AF106" s="215"/>
      <c r="AG106" s="216"/>
      <c r="AH106" s="216"/>
      <c r="AI106" s="18"/>
      <c r="AJ106" s="18"/>
      <c r="AK106" s="18"/>
      <c r="AL106" s="47"/>
      <c r="AM106" s="47"/>
      <c r="AN106" s="91"/>
      <c r="AO106" s="91"/>
      <c r="AP106" s="91"/>
      <c r="AQ106" s="91"/>
      <c r="AR106" s="18"/>
      <c r="AS106" s="18"/>
      <c r="AT106" s="8"/>
      <c r="AU106" s="18"/>
      <c r="AV106" s="18"/>
      <c r="AW106" s="18"/>
      <c r="AX106" s="18"/>
      <c r="AY106" s="18"/>
      <c r="AZ106" s="1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7.5" hidden="false" customHeight="true" outlineLevel="0" collapsed="false">
      <c r="A107" s="226"/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V107" s="39"/>
      <c r="W107" s="39"/>
      <c r="X107" s="39"/>
      <c r="Y107" s="39"/>
      <c r="Z107" s="39"/>
      <c r="AA107" s="39"/>
      <c r="AB107" s="39"/>
      <c r="AC107" s="39"/>
      <c r="AD107" s="227"/>
      <c r="AE107" s="227"/>
      <c r="AF107" s="227"/>
      <c r="AG107" s="39"/>
      <c r="AH107" s="39"/>
      <c r="AI107" s="39"/>
      <c r="AJ107" s="39"/>
      <c r="AK107" s="39"/>
      <c r="AL107" s="47"/>
      <c r="AM107" s="47"/>
      <c r="AN107" s="91"/>
      <c r="AO107" s="91"/>
      <c r="AP107" s="91"/>
      <c r="AQ107" s="91"/>
      <c r="AR107" s="39"/>
      <c r="AS107" s="39"/>
      <c r="AT107" s="8"/>
      <c r="AU107" s="39"/>
      <c r="AV107" s="39"/>
      <c r="AW107" s="39"/>
      <c r="AX107" s="39"/>
      <c r="AY107" s="39"/>
      <c r="AZ107" s="39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</row>
    <row r="108" customFormat="false" ht="30" hidden="false" customHeight="false" outlineLevel="0" collapsed="false">
      <c r="A108" s="117" t="s">
        <v>106</v>
      </c>
      <c r="B108" s="117"/>
      <c r="C108" s="228"/>
      <c r="D108" s="52"/>
      <c r="E108" s="219"/>
      <c r="F108" s="229"/>
      <c r="G108" s="52"/>
      <c r="H108" s="52"/>
      <c r="I108" s="137"/>
      <c r="J108" s="11"/>
      <c r="K108" s="11"/>
      <c r="L108" s="134"/>
      <c r="M108" s="55"/>
      <c r="N108" s="55"/>
      <c r="O108" s="55"/>
      <c r="P108" s="55"/>
      <c r="Q108" s="55"/>
      <c r="R108" s="135"/>
      <c r="V108" s="57"/>
      <c r="W108" s="57"/>
      <c r="X108" s="57"/>
      <c r="Y108" s="44" t="str">
        <f aca="false">A108</f>
        <v>MERCHANT PORTFOLIO</v>
      </c>
      <c r="Z108" s="45" t="n">
        <v>52.6244200000004</v>
      </c>
      <c r="AA108" s="45" t="n">
        <v>10204.97583</v>
      </c>
      <c r="AB108" s="45" t="n">
        <v>10204.97583</v>
      </c>
      <c r="AC108" s="57"/>
      <c r="AD108" s="46" t="n">
        <f aca="false">Z108+$M108-O108</f>
        <v>52.6244200000004</v>
      </c>
      <c r="AE108" s="46" t="n">
        <f aca="false">AA108+$M108-P108</f>
        <v>10204.97583</v>
      </c>
      <c r="AF108" s="46" t="n">
        <f aca="false">AB108+$M108-Q108</f>
        <v>10204.97583</v>
      </c>
      <c r="AG108" s="57"/>
      <c r="AH108" s="57"/>
      <c r="AI108" s="57"/>
      <c r="AJ108" s="57"/>
      <c r="AK108" s="57"/>
      <c r="AL108" s="47" t="n">
        <f aca="false">SUM(AM108:AQ108)</f>
        <v>-2727.95579</v>
      </c>
      <c r="AM108" s="47" t="n">
        <f aca="false">M108</f>
        <v>0</v>
      </c>
      <c r="AN108" s="91" t="n">
        <v>-445.14253</v>
      </c>
      <c r="AO108" s="91" t="n">
        <v>-148.45684</v>
      </c>
      <c r="AP108" s="91" t="n">
        <v>-1783.04415</v>
      </c>
      <c r="AQ108" s="91" t="n">
        <v>-351.31227</v>
      </c>
      <c r="AR108" s="57"/>
      <c r="AS108" s="57"/>
      <c r="AT108" s="8"/>
      <c r="AU108" s="57"/>
      <c r="AV108" s="57"/>
      <c r="AW108" s="57"/>
      <c r="AX108" s="57"/>
      <c r="AY108" s="57"/>
      <c r="AZ108" s="57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" hidden="false" customHeight="true" outlineLevel="0" collapsed="false">
      <c r="A109" s="209"/>
      <c r="B109" s="189"/>
      <c r="C109" s="210"/>
      <c r="D109" s="211"/>
      <c r="E109" s="192"/>
      <c r="F109" s="210"/>
      <c r="G109" s="195"/>
      <c r="H109" s="195"/>
      <c r="I109" s="230"/>
      <c r="J109" s="195"/>
      <c r="K109" s="231"/>
      <c r="L109" s="134"/>
      <c r="M109" s="196"/>
      <c r="N109" s="197"/>
      <c r="O109" s="64"/>
      <c r="P109" s="64"/>
      <c r="Q109" s="197"/>
      <c r="R109" s="101"/>
      <c r="V109" s="18"/>
      <c r="W109" s="18"/>
      <c r="X109" s="18"/>
      <c r="Y109" s="18"/>
      <c r="Z109" s="18"/>
      <c r="AA109" s="18"/>
      <c r="AB109" s="18"/>
      <c r="AC109" s="18"/>
      <c r="AD109" s="165"/>
      <c r="AE109" s="165"/>
      <c r="AF109" s="165"/>
      <c r="AG109" s="18"/>
      <c r="AH109" s="18"/>
      <c r="AI109" s="18"/>
      <c r="AJ109" s="18"/>
      <c r="AK109" s="18"/>
      <c r="AL109" s="47"/>
      <c r="AM109" s="47"/>
      <c r="AN109" s="91"/>
      <c r="AO109" s="91"/>
      <c r="AP109" s="91"/>
      <c r="AQ109" s="91"/>
      <c r="AR109" s="18"/>
      <c r="AS109" s="18"/>
      <c r="AT109" s="8"/>
      <c r="AU109" s="18"/>
      <c r="AV109" s="18"/>
      <c r="AW109" s="18"/>
      <c r="AX109" s="18"/>
      <c r="AY109" s="18"/>
      <c r="AZ109" s="18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  <c r="IG109" s="39"/>
      <c r="IH109" s="39"/>
      <c r="II109" s="39"/>
      <c r="IJ109" s="39"/>
      <c r="IK109" s="39"/>
      <c r="IL109" s="39"/>
      <c r="IM109" s="39"/>
      <c r="IN109" s="39"/>
      <c r="IO109" s="39"/>
      <c r="IP109" s="39"/>
      <c r="IQ109" s="39"/>
      <c r="IR109" s="39"/>
      <c r="IS109" s="39"/>
      <c r="IT109" s="39"/>
      <c r="IU109" s="39"/>
      <c r="IV109" s="39"/>
      <c r="IW109" s="39"/>
    </row>
    <row r="110" customFormat="false" ht="30" hidden="false" customHeight="true" outlineLevel="0" collapsed="false">
      <c r="A110" s="117" t="s">
        <v>107</v>
      </c>
      <c r="B110" s="137"/>
      <c r="C110" s="228"/>
      <c r="D110" s="232" t="str">
        <f aca="false">(CONCATENATE([1]Summary!J108," ",[1]Summary!K108))</f>
        <v>300 Mil</v>
      </c>
      <c r="E110" s="219"/>
      <c r="F110" s="229"/>
      <c r="G110" s="52"/>
      <c r="H110" s="52"/>
      <c r="I110" s="233"/>
      <c r="J110" s="52"/>
      <c r="K110" s="73" t="n">
        <f aca="false">[1]Summary!R108</f>
        <v>10000</v>
      </c>
      <c r="L110" s="134"/>
      <c r="M110" s="55"/>
      <c r="N110" s="55"/>
      <c r="O110" s="55"/>
      <c r="P110" s="55"/>
      <c r="Q110" s="55"/>
      <c r="R110" s="135"/>
      <c r="V110" s="57"/>
      <c r="W110" s="57"/>
      <c r="X110" s="57"/>
      <c r="Y110" s="44" t="str">
        <f aca="false">A110</f>
        <v>CAPITAL PORTFOLIO</v>
      </c>
      <c r="Z110" s="45" t="n">
        <v>0</v>
      </c>
      <c r="AA110" s="45" t="n">
        <v>-3246.75</v>
      </c>
      <c r="AB110" s="45" t="n">
        <v>-3246.75</v>
      </c>
      <c r="AC110" s="57"/>
      <c r="AD110" s="46" t="n">
        <f aca="false">Z110+$M110-O110</f>
        <v>0</v>
      </c>
      <c r="AE110" s="46" t="n">
        <f aca="false">AA110+$M110-P110</f>
        <v>-3246.75</v>
      </c>
      <c r="AF110" s="46" t="n">
        <f aca="false">AB110+$M110-Q110</f>
        <v>-3246.75</v>
      </c>
      <c r="AG110" s="58"/>
      <c r="AH110" s="58"/>
      <c r="AI110" s="58"/>
      <c r="AJ110" s="57"/>
      <c r="AK110" s="57"/>
      <c r="AL110" s="47" t="n">
        <f aca="false">SUM(AM110:AQ110)</f>
        <v>0</v>
      </c>
      <c r="AM110" s="47" t="n">
        <f aca="false">M110</f>
        <v>0</v>
      </c>
      <c r="AN110" s="91" t="n">
        <v>0</v>
      </c>
      <c r="AO110" s="91" t="n">
        <v>0</v>
      </c>
      <c r="AP110" s="91" t="n">
        <v>0</v>
      </c>
      <c r="AQ110" s="91" t="n">
        <v>0</v>
      </c>
      <c r="AR110" s="57"/>
      <c r="AS110" s="57"/>
      <c r="AT110" s="8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  <c r="HU110" s="57"/>
      <c r="HV110" s="57"/>
      <c r="HW110" s="57"/>
      <c r="HX110" s="57"/>
      <c r="HY110" s="57"/>
      <c r="HZ110" s="57"/>
      <c r="IA110" s="57"/>
      <c r="IB110" s="57"/>
      <c r="IC110" s="57"/>
      <c r="ID110" s="57"/>
      <c r="IE110" s="57"/>
      <c r="IF110" s="57"/>
      <c r="IG110" s="57"/>
      <c r="IH110" s="57"/>
      <c r="II110" s="57"/>
      <c r="IJ110" s="57"/>
      <c r="IK110" s="57"/>
      <c r="IL110" s="57"/>
      <c r="IM110" s="57"/>
      <c r="IN110" s="57"/>
      <c r="IO110" s="57"/>
      <c r="IP110" s="57"/>
      <c r="IQ110" s="57"/>
      <c r="IR110" s="57"/>
      <c r="IS110" s="57"/>
      <c r="IT110" s="57"/>
      <c r="IU110" s="57"/>
      <c r="IV110" s="57"/>
      <c r="IW110" s="57"/>
    </row>
    <row r="111" customFormat="false" ht="12.75" hidden="false" customHeight="true" outlineLevel="0" collapsed="false">
      <c r="A111" s="209"/>
      <c r="B111" s="189"/>
      <c r="C111" s="210"/>
      <c r="D111" s="211"/>
      <c r="E111" s="192"/>
      <c r="F111" s="210"/>
      <c r="G111" s="195"/>
      <c r="H111" s="195"/>
      <c r="I111" s="230"/>
      <c r="J111" s="195"/>
      <c r="K111" s="230"/>
      <c r="L111" s="134"/>
      <c r="M111" s="196"/>
      <c r="N111" s="197"/>
      <c r="O111" s="64"/>
      <c r="P111" s="64"/>
      <c r="Q111" s="197"/>
      <c r="R111" s="101"/>
      <c r="V111" s="18"/>
      <c r="W111" s="18"/>
      <c r="X111" s="18"/>
      <c r="Y111" s="18"/>
      <c r="Z111" s="18"/>
      <c r="AA111" s="18"/>
      <c r="AB111" s="18"/>
      <c r="AC111" s="18"/>
      <c r="AD111" s="165"/>
      <c r="AE111" s="165"/>
      <c r="AF111" s="165"/>
      <c r="AG111" s="18"/>
      <c r="AH111" s="18"/>
      <c r="AI111" s="18"/>
      <c r="AJ111" s="18"/>
      <c r="AK111" s="18"/>
      <c r="AL111" s="47"/>
      <c r="AM111" s="47"/>
      <c r="AN111" s="91"/>
      <c r="AO111" s="91"/>
      <c r="AP111" s="91"/>
      <c r="AQ111" s="91"/>
      <c r="AR111" s="18"/>
      <c r="AS111" s="18"/>
      <c r="AT111" s="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33" hidden="false" customHeight="false" outlineLevel="0" collapsed="false">
      <c r="A112" s="204" t="s">
        <v>108</v>
      </c>
      <c r="B112" s="217"/>
      <c r="C112" s="234"/>
      <c r="D112" s="235"/>
      <c r="E112" s="49"/>
      <c r="F112" s="236"/>
      <c r="G112" s="237"/>
      <c r="H112" s="237"/>
      <c r="I112" s="217"/>
      <c r="J112" s="217"/>
      <c r="K112" s="217"/>
      <c r="M112" s="208"/>
      <c r="N112" s="208"/>
      <c r="O112" s="208"/>
      <c r="P112" s="208"/>
      <c r="Q112" s="208"/>
      <c r="R112" s="135"/>
      <c r="V112" s="8"/>
      <c r="W112" s="8"/>
      <c r="X112" s="8"/>
      <c r="Y112" s="44" t="str">
        <f aca="false">A112</f>
        <v>TOTAL P&amp;L</v>
      </c>
      <c r="Z112" s="45" t="n">
        <v>3254.66783</v>
      </c>
      <c r="AA112" s="45" t="n">
        <v>576276.258715827</v>
      </c>
      <c r="AB112" s="45" t="n">
        <v>576276.258715827</v>
      </c>
      <c r="AC112" s="18"/>
      <c r="AD112" s="46" t="n">
        <f aca="false">Z112+$M112-O112</f>
        <v>3254.66783</v>
      </c>
      <c r="AE112" s="46" t="n">
        <f aca="false">AA112+$M112-P112</f>
        <v>576276.258715827</v>
      </c>
      <c r="AF112" s="46" t="n">
        <f aca="false">AB112+$M112-Q112</f>
        <v>576276.258715827</v>
      </c>
      <c r="AG112" s="58"/>
      <c r="AH112" s="58"/>
      <c r="AI112" s="58"/>
      <c r="AJ112" s="57"/>
      <c r="AK112" s="57"/>
      <c r="AL112" s="47" t="n">
        <f aca="false">SUM(AM112:AQ112)</f>
        <v>100416.47737</v>
      </c>
      <c r="AM112" s="47" t="n">
        <f aca="false">M112</f>
        <v>0</v>
      </c>
      <c r="AN112" s="47" t="n">
        <v>22387.15636</v>
      </c>
      <c r="AO112" s="47" t="n">
        <v>16568.55359</v>
      </c>
      <c r="AP112" s="47" t="n">
        <v>-19042.21359</v>
      </c>
      <c r="AQ112" s="47" t="n">
        <v>80502.98101</v>
      </c>
      <c r="AR112" s="8"/>
      <c r="AS112" s="8"/>
      <c r="AT112" s="8"/>
      <c r="AU112" s="8"/>
      <c r="AV112" s="8"/>
      <c r="AW112" s="8"/>
      <c r="AX112" s="8"/>
      <c r="AY112" s="8"/>
      <c r="AZ112" s="8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57"/>
      <c r="HO112" s="57"/>
      <c r="HP112" s="57"/>
      <c r="HQ112" s="57"/>
      <c r="HR112" s="57"/>
      <c r="HS112" s="57"/>
      <c r="HT112" s="57"/>
      <c r="HU112" s="57"/>
      <c r="HV112" s="57"/>
      <c r="HW112" s="57"/>
      <c r="HX112" s="57"/>
      <c r="HY112" s="57"/>
      <c r="HZ112" s="57"/>
      <c r="IA112" s="57"/>
      <c r="IB112" s="57"/>
      <c r="IC112" s="57"/>
      <c r="ID112" s="57"/>
      <c r="IE112" s="57"/>
      <c r="IF112" s="57"/>
      <c r="IG112" s="57"/>
      <c r="IH112" s="57"/>
      <c r="II112" s="57"/>
      <c r="IJ112" s="57"/>
      <c r="IK112" s="57"/>
      <c r="IL112" s="57"/>
      <c r="IM112" s="57"/>
      <c r="IN112" s="57"/>
      <c r="IO112" s="57"/>
      <c r="IP112" s="57"/>
      <c r="IQ112" s="57"/>
      <c r="IR112" s="57"/>
      <c r="IS112" s="57"/>
      <c r="IT112" s="57"/>
      <c r="IU112" s="57"/>
      <c r="IV112" s="57"/>
      <c r="IW112" s="57"/>
    </row>
    <row r="113" customFormat="false" ht="24" hidden="false" customHeight="true" outlineLevel="0" collapsed="false">
      <c r="A113" s="59"/>
      <c r="B113" s="238"/>
      <c r="C113" s="239"/>
      <c r="D113" s="178"/>
      <c r="E113" s="134"/>
      <c r="F113" s="239"/>
      <c r="G113" s="178"/>
      <c r="H113" s="178"/>
      <c r="I113" s="178"/>
      <c r="J113" s="178"/>
      <c r="K113" s="34"/>
      <c r="L113" s="134"/>
      <c r="M113" s="240"/>
      <c r="N113" s="240"/>
      <c r="O113" s="240"/>
      <c r="P113" s="240"/>
      <c r="Q113" s="240"/>
      <c r="R113" s="241"/>
      <c r="V113" s="39"/>
      <c r="W113" s="39"/>
      <c r="X113" s="39"/>
      <c r="Y113" s="39"/>
      <c r="Z113" s="39"/>
      <c r="AA113" s="39"/>
      <c r="AB113" s="39"/>
      <c r="AC113" s="57"/>
      <c r="AD113" s="18"/>
      <c r="AE113" s="18"/>
      <c r="AF113" s="18"/>
      <c r="AG113" s="40"/>
      <c r="AH113" s="40"/>
      <c r="AI113" s="40"/>
      <c r="AJ113" s="39"/>
      <c r="AK113" s="39"/>
      <c r="AL113" s="91"/>
      <c r="AM113" s="91"/>
      <c r="AN113" s="91"/>
      <c r="AO113" s="91"/>
      <c r="AP113" s="91"/>
      <c r="AQ113" s="91"/>
      <c r="AR113" s="39"/>
      <c r="AS113" s="39"/>
      <c r="AT113" s="8"/>
      <c r="AU113" s="39"/>
      <c r="AV113" s="39"/>
      <c r="AW113" s="39"/>
      <c r="AX113" s="39"/>
      <c r="AY113" s="39"/>
      <c r="AZ113" s="39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5" customFormat="false" ht="30" hidden="false" customHeight="true" outlineLevel="0" collapsed="false">
      <c r="A115" s="242"/>
      <c r="I115" s="243"/>
      <c r="AC115" s="39"/>
      <c r="AD115" s="18"/>
      <c r="AE115" s="18"/>
      <c r="AF115" s="18"/>
      <c r="AG115" s="18"/>
      <c r="AH115" s="18"/>
      <c r="AI115" s="18"/>
      <c r="AJ115" s="18"/>
      <c r="AK115" s="18"/>
      <c r="AL115" s="47"/>
      <c r="AM115" s="47"/>
      <c r="AN115" s="91"/>
      <c r="AO115" s="91"/>
      <c r="AP115" s="91"/>
      <c r="AQ115" s="91"/>
      <c r="AT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  <c r="IW115" s="8"/>
    </row>
    <row r="116" customFormat="false" ht="20.25" hidden="false" customHeight="true" outlineLevel="0" collapsed="false">
      <c r="A116" s="244" t="s">
        <v>109</v>
      </c>
      <c r="B116" s="244"/>
      <c r="C116" s="244"/>
      <c r="D116" s="244"/>
      <c r="E116" s="244"/>
      <c r="F116" s="244"/>
      <c r="I116" s="243"/>
      <c r="M116" s="245"/>
      <c r="AC116" s="57"/>
      <c r="AD116" s="18"/>
      <c r="AE116" s="18"/>
      <c r="AF116" s="18"/>
      <c r="AG116" s="18"/>
      <c r="AH116" s="18"/>
      <c r="AI116" s="18"/>
      <c r="AJ116" s="18"/>
      <c r="AK116" s="18"/>
      <c r="AL116" s="47"/>
      <c r="AM116" s="47"/>
      <c r="AN116" s="47"/>
      <c r="AO116" s="47"/>
      <c r="AP116" s="47"/>
      <c r="AQ116" s="47"/>
      <c r="AT116" s="8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  <c r="IG116" s="39"/>
      <c r="IH116" s="39"/>
      <c r="II116" s="39"/>
      <c r="IJ116" s="39"/>
      <c r="IK116" s="39"/>
      <c r="IL116" s="39"/>
      <c r="IM116" s="39"/>
      <c r="IN116" s="39"/>
      <c r="IO116" s="39"/>
      <c r="IP116" s="39"/>
      <c r="IQ116" s="39"/>
      <c r="IR116" s="39"/>
      <c r="IS116" s="39"/>
      <c r="IT116" s="39"/>
      <c r="IU116" s="39"/>
      <c r="IV116" s="39"/>
      <c r="IW116" s="39"/>
    </row>
    <row r="117" customFormat="false" ht="45.75" hidden="false" customHeight="true" outlineLevel="0" collapsed="false">
      <c r="A117" s="244" t="s">
        <v>110</v>
      </c>
      <c r="B117" s="244"/>
      <c r="C117" s="244"/>
      <c r="D117" s="244"/>
      <c r="E117" s="244"/>
      <c r="F117" s="244"/>
      <c r="AC117" s="79"/>
      <c r="AD117" s="18"/>
      <c r="AE117" s="18"/>
      <c r="AF117" s="18"/>
      <c r="AG117" s="18"/>
      <c r="AH117" s="18"/>
      <c r="AI117" s="18"/>
      <c r="AJ117" s="18"/>
      <c r="AK117" s="18"/>
      <c r="AL117" s="47"/>
      <c r="AM117" s="47"/>
      <c r="AN117" s="47"/>
      <c r="AO117" s="47"/>
      <c r="AP117" s="47"/>
      <c r="AQ117" s="47"/>
      <c r="AT117" s="8"/>
    </row>
    <row r="118" customFormat="false" ht="26.25" hidden="false" customHeight="true" outlineLevel="0" collapsed="false">
      <c r="A118" s="244" t="s">
        <v>111</v>
      </c>
      <c r="B118" s="244"/>
      <c r="C118" s="244"/>
      <c r="D118" s="244"/>
      <c r="E118" s="244"/>
      <c r="F118" s="244"/>
      <c r="AC118" s="79"/>
      <c r="AG118" s="18"/>
      <c r="AH118" s="18"/>
      <c r="AI118" s="18"/>
      <c r="AJ118" s="18"/>
      <c r="AK118" s="18"/>
      <c r="AL118" s="47"/>
      <c r="AM118" s="47"/>
      <c r="AN118" s="47"/>
      <c r="AO118" s="47"/>
      <c r="AP118" s="47"/>
      <c r="AQ118" s="47"/>
      <c r="AT118" s="8"/>
    </row>
    <row r="119" customFormat="false" ht="26.25" hidden="false" customHeight="true" outlineLevel="0" collapsed="false">
      <c r="A119" s="246" t="s">
        <v>112</v>
      </c>
      <c r="B119" s="246"/>
      <c r="C119" s="246"/>
      <c r="D119" s="246"/>
      <c r="E119" s="246"/>
      <c r="F119" s="246"/>
      <c r="G119" s="246"/>
      <c r="AC119" s="79"/>
      <c r="AG119" s="18"/>
      <c r="AH119" s="18"/>
      <c r="AI119" s="18"/>
      <c r="AJ119" s="18"/>
      <c r="AK119" s="18"/>
      <c r="AL119" s="47"/>
      <c r="AM119" s="47"/>
      <c r="AN119" s="47"/>
      <c r="AO119" s="47"/>
      <c r="AP119" s="47"/>
      <c r="AQ119" s="47"/>
      <c r="AT119" s="8"/>
    </row>
    <row r="120" customFormat="false" ht="26.25" hidden="false" customHeight="true" outlineLevel="0" collapsed="false">
      <c r="A120" s="244"/>
      <c r="B120" s="244"/>
      <c r="C120" s="244"/>
      <c r="D120" s="244"/>
      <c r="E120" s="244"/>
      <c r="F120" s="244"/>
      <c r="AC120" s="79"/>
      <c r="AG120" s="18"/>
      <c r="AH120" s="18"/>
      <c r="AI120" s="18"/>
      <c r="AJ120" s="18"/>
      <c r="AK120" s="18"/>
      <c r="AL120" s="47"/>
      <c r="AM120" s="47"/>
      <c r="AN120" s="47"/>
      <c r="AO120" s="47"/>
      <c r="AP120" s="47"/>
      <c r="AQ120" s="47"/>
      <c r="AT120" s="8"/>
    </row>
    <row r="121" customFormat="false" ht="26.25" hidden="false" customHeight="true" outlineLevel="0" collapsed="false">
      <c r="A121" s="247" t="s">
        <v>113</v>
      </c>
      <c r="B121" s="247"/>
      <c r="C121" s="247"/>
      <c r="D121" s="247"/>
      <c r="E121" s="247"/>
      <c r="F121" s="247"/>
      <c r="G121" s="247"/>
      <c r="AC121" s="79"/>
      <c r="AG121" s="18"/>
      <c r="AH121" s="18"/>
      <c r="AI121" s="18"/>
      <c r="AJ121" s="18"/>
      <c r="AK121" s="18"/>
      <c r="AL121" s="47"/>
      <c r="AM121" s="47"/>
      <c r="AN121" s="47"/>
      <c r="AO121" s="47"/>
      <c r="AP121" s="47"/>
      <c r="AQ121" s="47"/>
      <c r="AT121" s="8"/>
    </row>
    <row r="122" customFormat="false" ht="30" hidden="false" customHeight="true" outlineLevel="0" collapsed="false">
      <c r="A122" s="248" t="s">
        <v>114</v>
      </c>
      <c r="B122" s="248"/>
      <c r="C122" s="249"/>
      <c r="D122" s="69" t="str">
        <f aca="false">D23</f>
        <v>500 Bcf</v>
      </c>
      <c r="E122" s="2"/>
      <c r="F122" s="249"/>
      <c r="G122" s="69" t="str">
        <f aca="false">G23</f>
        <v>200 Bcf</v>
      </c>
      <c r="H122" s="2"/>
      <c r="I122" s="249" t="n">
        <f aca="false">I23</f>
        <v>0</v>
      </c>
      <c r="J122" s="2"/>
      <c r="K122" s="69"/>
      <c r="L122" s="250"/>
      <c r="M122" s="249"/>
      <c r="N122" s="249"/>
      <c r="O122" s="249"/>
      <c r="P122" s="249"/>
      <c r="Q122" s="249"/>
      <c r="Z122" s="4" t="n">
        <v>45101.5216</v>
      </c>
      <c r="AA122" s="4" t="n">
        <v>227734.24708</v>
      </c>
      <c r="AB122" s="4" t="n">
        <v>227734.24708</v>
      </c>
      <c r="AC122" s="39"/>
      <c r="AD122" s="251" t="n">
        <f aca="false">Z122+$M122-O122</f>
        <v>45101.5216</v>
      </c>
      <c r="AE122" s="251" t="n">
        <f aca="false">AA122+$M122-P122</f>
        <v>227734.24708</v>
      </c>
      <c r="AF122" s="251" t="n">
        <f aca="false">AB122+$M122-Q122</f>
        <v>227734.24708</v>
      </c>
      <c r="AG122" s="18"/>
      <c r="AH122" s="18"/>
      <c r="AI122" s="18"/>
      <c r="AJ122" s="18"/>
      <c r="AK122" s="18"/>
      <c r="AL122" s="47"/>
      <c r="AM122" s="47"/>
      <c r="AN122" s="91"/>
      <c r="AO122" s="91"/>
      <c r="AP122" s="91"/>
      <c r="AQ122" s="91"/>
      <c r="AT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</row>
    <row r="123" customFormat="false" ht="30" hidden="false" customHeight="true" outlineLevel="0" collapsed="false">
      <c r="A123" s="248" t="s">
        <v>115</v>
      </c>
      <c r="B123" s="248"/>
      <c r="C123" s="249"/>
      <c r="D123" s="69" t="str">
        <f aca="false">D15</f>
        <v>90 Mil MWH</v>
      </c>
      <c r="E123" s="2"/>
      <c r="F123" s="249"/>
      <c r="G123" s="69" t="str">
        <f aca="false">G15</f>
        <v>25 Mil MWH</v>
      </c>
      <c r="H123" s="2"/>
      <c r="I123" s="249" t="n">
        <f aca="false">I15</f>
        <v>0</v>
      </c>
      <c r="J123" s="2"/>
      <c r="K123" s="69"/>
      <c r="L123" s="250"/>
      <c r="M123" s="249"/>
      <c r="N123" s="249"/>
      <c r="O123" s="249"/>
      <c r="P123" s="249"/>
      <c r="Q123" s="249"/>
      <c r="Z123" s="4" t="n">
        <v>-35798.91613</v>
      </c>
      <c r="AA123" s="4" t="n">
        <v>326124.409175827</v>
      </c>
      <c r="AB123" s="4" t="n">
        <v>326124.409175827</v>
      </c>
      <c r="AC123" s="39"/>
      <c r="AD123" s="251" t="n">
        <f aca="false">Z123+$M123-O123</f>
        <v>-35798.91613</v>
      </c>
      <c r="AE123" s="251" t="n">
        <f aca="false">AA123+$M123-P123</f>
        <v>326124.409175827</v>
      </c>
      <c r="AF123" s="251" t="n">
        <f aca="false">AB123+$M123-Q123</f>
        <v>326124.409175827</v>
      </c>
      <c r="AG123" s="18"/>
      <c r="AH123" s="18"/>
      <c r="AI123" s="18"/>
      <c r="AJ123" s="18"/>
      <c r="AK123" s="18"/>
      <c r="AL123" s="47"/>
      <c r="AM123" s="47"/>
      <c r="AN123" s="91"/>
      <c r="AO123" s="91"/>
      <c r="AP123" s="91"/>
      <c r="AQ123" s="91"/>
      <c r="AT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</row>
    <row r="124" customFormat="false" ht="30" hidden="false" customHeight="true" outlineLevel="0" collapsed="false">
      <c r="A124" s="248" t="s">
        <v>116</v>
      </c>
      <c r="B124" s="248"/>
      <c r="C124" s="249"/>
      <c r="D124" s="69" t="str">
        <f aca="false">D52</f>
        <v>18.0 Mil BBL WTI</v>
      </c>
      <c r="E124" s="2"/>
      <c r="F124" s="249"/>
      <c r="G124" s="69" t="str">
        <f aca="false">G52</f>
        <v>19 Mil BBL WTI</v>
      </c>
      <c r="H124" s="2"/>
      <c r="I124" s="249" t="n">
        <f aca="false">I52</f>
        <v>0</v>
      </c>
      <c r="J124" s="2"/>
      <c r="K124" s="69"/>
      <c r="L124" s="250"/>
      <c r="M124" s="249"/>
      <c r="N124" s="249"/>
      <c r="O124" s="249"/>
      <c r="P124" s="249"/>
      <c r="Q124" s="249"/>
      <c r="Z124" s="4" t="n">
        <v>2673.30858</v>
      </c>
      <c r="AA124" s="4" t="n">
        <v>-18977.81368</v>
      </c>
      <c r="AB124" s="4" t="n">
        <v>-18977.81368</v>
      </c>
      <c r="AC124" s="39"/>
      <c r="AD124" s="251" t="n">
        <f aca="false">Z124+$M124-O124</f>
        <v>2673.30858</v>
      </c>
      <c r="AE124" s="251" t="n">
        <f aca="false">AA124+$M124-P124</f>
        <v>-18977.81368</v>
      </c>
      <c r="AF124" s="251" t="n">
        <f aca="false">AB124+$M124-Q124</f>
        <v>-18977.81368</v>
      </c>
      <c r="AG124" s="18"/>
      <c r="AH124" s="18"/>
      <c r="AI124" s="18"/>
      <c r="AJ124" s="18"/>
      <c r="AK124" s="18"/>
      <c r="AL124" s="47"/>
      <c r="AM124" s="47"/>
      <c r="AN124" s="91"/>
      <c r="AO124" s="91"/>
      <c r="AP124" s="91"/>
      <c r="AQ124" s="91"/>
      <c r="AT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</row>
    <row r="125" customFormat="false" ht="26.25" hidden="false" customHeight="true" outlineLevel="0" collapsed="false">
      <c r="A125" s="246"/>
      <c r="B125" s="246"/>
      <c r="C125" s="246"/>
      <c r="D125" s="246"/>
      <c r="E125" s="246"/>
      <c r="F125" s="246"/>
      <c r="G125" s="246"/>
      <c r="AC125" s="79"/>
      <c r="AL125" s="47"/>
      <c r="AM125" s="47"/>
      <c r="AN125" s="47"/>
      <c r="AO125" s="47"/>
      <c r="AP125" s="47"/>
      <c r="AQ125" s="47"/>
      <c r="AT125" s="8"/>
    </row>
    <row r="126" customFormat="false" ht="26.25" hidden="false" customHeight="true" outlineLevel="0" collapsed="false">
      <c r="A126" s="244"/>
      <c r="B126" s="244"/>
      <c r="C126" s="244"/>
      <c r="D126" s="244"/>
      <c r="E126" s="244"/>
      <c r="F126" s="244"/>
      <c r="AC126" s="79"/>
      <c r="AL126" s="47"/>
      <c r="AM126" s="47"/>
      <c r="AN126" s="47"/>
      <c r="AO126" s="47"/>
      <c r="AP126" s="47"/>
      <c r="AQ126" s="47"/>
      <c r="AT126" s="8"/>
    </row>
  </sheetData>
  <mergeCells count="15">
    <mergeCell ref="C7:D7"/>
    <mergeCell ref="F7:G7"/>
    <mergeCell ref="I7:K7"/>
    <mergeCell ref="M7:Q7"/>
    <mergeCell ref="A11:D11"/>
    <mergeCell ref="A74:C74"/>
    <mergeCell ref="A81:D81"/>
    <mergeCell ref="A97:D97"/>
    <mergeCell ref="A98:D98"/>
    <mergeCell ref="A119:G119"/>
    <mergeCell ref="A121:G121"/>
    <mergeCell ref="A122:B122"/>
    <mergeCell ref="A123:B123"/>
    <mergeCell ref="A124:B124"/>
    <mergeCell ref="A125:G125"/>
  </mergeCells>
  <printOptions headings="false" gridLines="false" gridLinesSet="true" horizontalCentered="false" verticalCentered="false"/>
  <pageMargins left="0.25" right="0.25" top="0.229861111111111" bottom="0.2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>
                <anchor moveWithCells="true" sizeWithCells="false">
                  <from>
                    <xdr:col>29</xdr:col>
                    <xdr:colOff>151560</xdr:colOff>
                    <xdr:row>6</xdr:row>
                    <xdr:rowOff>104760</xdr:rowOff>
                  </from>
                  <to>
                    <xdr:col>31</xdr:col>
                    <xdr:colOff>1047960</xdr:colOff>
                    <xdr:row>8</xdr:row>
                    <xdr:rowOff>47160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3">
              <controlPr defaultSize="0" print="false" autoFill="0" autoPict="0">
                <anchor moveWithCells="true" sizeWithCells="false">
                  <from>
                    <xdr:col>29</xdr:col>
                    <xdr:colOff>421920</xdr:colOff>
                    <xdr:row>2</xdr:row>
                    <xdr:rowOff>331920</xdr:rowOff>
                  </from>
                  <to>
                    <xdr:col>31</xdr:col>
                    <xdr:colOff>826560</xdr:colOff>
                    <xdr:row>3</xdr:row>
                    <xdr:rowOff>-198360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4">
              <controlPr defaultSize="0" print="false" autoFill="0" autoPict="0">
                <anchor moveWithCells="true" sizeWithCells="false">
                  <from>
                    <xdr:col>29</xdr:col>
                    <xdr:colOff>382320</xdr:colOff>
                    <xdr:row>1</xdr:row>
                    <xdr:rowOff>124200</xdr:rowOff>
                  </from>
                  <to>
                    <xdr:col>31</xdr:col>
                    <xdr:colOff>766440</xdr:colOff>
                    <xdr:row>2</xdr:row>
                    <xdr:rowOff>122760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2001-02-22T11:41:57Z</dcterms:created>
  <dc:creator>kthibode</dc:creator>
  <dc:description/>
  <dc:language>en-US</dc:language>
  <cp:lastModifiedBy>swilson5</cp:lastModifiedBy>
  <cp:lastPrinted>2001-03-05T20:27:48Z</cp:lastPrinted>
  <cp:revision>0</cp:revision>
  <dc:subject/>
  <dc:title/>
</cp:coreProperties>
</file>