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definedNames>
    <definedName function="false" hidden="false" localSheetId="0" name="_xlnm.Print_Area" vbProcedure="false">Sheet1!$A$24:$AA$56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79</xdr:colOff>
                <xdr:row>3</xdr:row>
                <xdr:rowOff>6</xdr:rowOff>
              </xdr:from>
              <xdr:to>
                <xdr:col>4</xdr:col>
                <xdr:colOff>111</xdr:colOff>
                <xdr:row>7</xdr:row>
                <xdr:rowOff>12</xdr:rowOff>
              </xdr:to>
            </anchor>
          </commentPr>
        </mc:Choice>
        <mc:Fallback/>
      </mc:AlternateContent>
    </comment>
    <comment ref="D2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79</xdr:colOff>
                <xdr:row>26</xdr:row>
                <xdr:rowOff>8</xdr:rowOff>
              </xdr:from>
              <xdr:to>
                <xdr:col>4</xdr:col>
                <xdr:colOff>111</xdr:colOff>
                <xdr:row>30</xdr:row>
                <xdr:rowOff>12</xdr:rowOff>
              </xdr:to>
            </anchor>
          </commentPr>
        </mc:Choice>
        <mc:Fallback/>
      </mc:AlternateContent>
    </comment>
    <comment ref="E37" authorId="0">
      <text>
        <r>
          <rPr>
            <b val="true"/>
            <sz val="8"/>
            <color rgb="FF000000"/>
            <rFont val="Tahoma"/>
            <family val="0"/>
          </rPr>
          <t xml:space="preserve">lfascett:
Cashflows updated from TAGG on 9/25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35</xdr:row>
                <xdr:rowOff>6</xdr:rowOff>
              </xdr:from>
              <xdr:to>
                <xdr:col>6</xdr:col>
                <xdr:colOff>16</xdr:colOff>
                <xdr:row>39</xdr:row>
                <xdr:rowOff>12</xdr:rowOff>
              </xdr:to>
            </anchor>
          </commentPr>
        </mc:Choice>
        <mc:Fallback/>
      </mc:AlternateContent>
    </comment>
    <comment ref="P2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2</xdr:colOff>
                <xdr:row>26</xdr:row>
                <xdr:rowOff>6</xdr:rowOff>
              </xdr:from>
              <xdr:to>
                <xdr:col>17</xdr:col>
                <xdr:colOff>44</xdr:colOff>
                <xdr:row>30</xdr:row>
                <xdr:rowOff>11</xdr:rowOff>
              </xdr:to>
            </anchor>
          </commentPr>
        </mc:Choice>
        <mc:Fallback/>
      </mc:AlternateContent>
    </comment>
    <comment ref="Q3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Cashflows updated from TAGG on 9/25/01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36</xdr:row>
                <xdr:rowOff>6</xdr:rowOff>
              </xdr:from>
              <xdr:to>
                <xdr:col>18</xdr:col>
                <xdr:colOff>16</xdr:colOff>
                <xdr:row>40</xdr:row>
                <xdr:rowOff>12</xdr:rowOff>
              </xdr:to>
            </anchor>
          </commentPr>
        </mc:Choice>
        <mc:Fallback/>
      </mc:AlternateContent>
    </comment>
    <comment ref="X2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84</xdr:colOff>
                <xdr:row>26</xdr:row>
                <xdr:rowOff>6</xdr:rowOff>
              </xdr:from>
              <xdr:to>
                <xdr:col>24</xdr:col>
                <xdr:colOff>38</xdr:colOff>
                <xdr:row>30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<sst xmlns="http://schemas.openxmlformats.org/spreadsheetml/2006/main" count="82" uniqueCount="29">
  <si>
    <t xml:space="preserve">Per Troy's Calculation:</t>
  </si>
  <si>
    <t xml:space="preserve">Corporate Rate for Capital</t>
  </si>
  <si>
    <t xml:space="preserve">Operational Plan</t>
  </si>
  <si>
    <t xml:space="preserve">Volume</t>
  </si>
  <si>
    <t xml:space="preserve">Monthly </t>
  </si>
  <si>
    <t xml:space="preserve">Cummulative</t>
  </si>
  <si>
    <t xml:space="preserve">Physical</t>
  </si>
  <si>
    <t xml:space="preserve">Financial </t>
  </si>
  <si>
    <t xml:space="preserve">Prime</t>
  </si>
  <si>
    <t xml:space="preserve">Carrying </t>
  </si>
  <si>
    <t xml:space="preserve">Corp</t>
  </si>
  <si>
    <t xml:space="preserve">Month</t>
  </si>
  <si>
    <t xml:space="preserve">Liquidations</t>
  </si>
  <si>
    <t xml:space="preserve">WACOG</t>
  </si>
  <si>
    <t xml:space="preserve">Rate</t>
  </si>
  <si>
    <t xml:space="preserve">Cost</t>
  </si>
  <si>
    <t xml:space="preserve">P/L</t>
  </si>
  <si>
    <t xml:space="preserve">fuel</t>
  </si>
  <si>
    <t xml:space="preserve">totals</t>
  </si>
  <si>
    <t xml:space="preserve">Cashflows</t>
  </si>
  <si>
    <t xml:space="preserve">NSS 2 - Year 2</t>
  </si>
  <si>
    <t xml:space="preserve">NSS 1 - Year 3</t>
  </si>
  <si>
    <t xml:space="preserve">NSS Combined Cashflows</t>
  </si>
  <si>
    <t xml:space="preserve">tomorrow</t>
  </si>
  <si>
    <t xml:space="preserve">Net </t>
  </si>
  <si>
    <t xml:space="preserve">Monthly Cashflow</t>
  </si>
  <si>
    <t xml:space="preserve">s/b</t>
  </si>
  <si>
    <t xml:space="preserve">differ</t>
  </si>
  <si>
    <t xml:space="preserve">annuities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</si>
</sst>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"/>
    <numFmt numFmtId="166" formatCode="\$#,##0_);[RED]&quot;($&quot;#,##0\)"/>
    <numFmt numFmtId="167" formatCode="[$-409]mmm\-yy"/>
    <numFmt numFmtId="168" formatCode="_(\$* #,##0.00_);_(\$* \(#,##0.00\);_(\$* \-??_);_(@_)"/>
    <numFmt numFmtId="169" formatCode="\$#,##0.000_);[RED]&quot;($&quot;#,##0.000\)"/>
    <numFmt numFmtId="170" formatCode="0%"/>
    <numFmt numFmtId="171" formatCode="0.00%"/>
    <numFmt numFmtId="172" formatCode="[$-409]#,##0_);\(#,##0\)"/>
    <numFmt numFmtId="173" formatCode="\$#,##0.00_);[RED]&quot;($&quot;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SS Value Summary 3-30-0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1.28"/>
    <col collapsed="false" customWidth="true" hidden="false" outlineLevel="0" max="3" min="3" style="0" width="13.56"/>
    <col collapsed="false" customWidth="true" hidden="false" outlineLevel="0" max="4" min="4" style="0" width="14.14"/>
    <col collapsed="false" customWidth="true" hidden="false" outlineLevel="0" max="5" min="5" style="0" width="18.14"/>
    <col collapsed="false" customWidth="true" hidden="false" outlineLevel="0" max="6" min="6" style="1" width="18.14"/>
    <col collapsed="false" customWidth="true" hidden="false" outlineLevel="0" max="7" min="7" style="0" width="6.99"/>
    <col collapsed="false" customWidth="true" hidden="false" outlineLevel="0" max="8" min="8" style="0" width="11.99"/>
    <col collapsed="false" customWidth="true" hidden="false" outlineLevel="0" max="9" min="9" style="0" width="32.7"/>
    <col collapsed="false" customWidth="true" hidden="false" outlineLevel="0" max="10" min="10" style="0" width="11.99"/>
    <col collapsed="false" customWidth="true" hidden="false" outlineLevel="0" max="11" min="11" style="0" width="11.13"/>
    <col collapsed="false" customWidth="true" hidden="false" outlineLevel="0" max="12" min="12" style="0" width="7.85"/>
    <col collapsed="false" customWidth="true" hidden="false" outlineLevel="0" max="13" min="13" style="0" width="16.84"/>
    <col collapsed="false" customWidth="true" hidden="false" outlineLevel="0" max="14" min="14" style="0" width="11.28"/>
    <col collapsed="false" customWidth="true" hidden="false" outlineLevel="0" max="15" min="15" style="0" width="13.56"/>
    <col collapsed="false" customWidth="true" hidden="false" outlineLevel="0" max="17" min="16" style="0" width="12.42"/>
    <col collapsed="false" customWidth="true" hidden="false" outlineLevel="0" max="18" min="18" style="0" width="18.14"/>
    <col collapsed="false" customWidth="true" hidden="false" outlineLevel="0" max="19" min="19" style="0" width="13.99"/>
    <col collapsed="false" customWidth="true" hidden="false" outlineLevel="0" max="22" min="22" style="0" width="11.28"/>
    <col collapsed="false" customWidth="true" hidden="false" outlineLevel="0" max="23" min="23" style="0" width="13.56"/>
    <col collapsed="false" customWidth="true" hidden="false" outlineLevel="0" max="25" min="24" style="0" width="12.42"/>
    <col collapsed="false" customWidth="true" hidden="false" outlineLevel="0" max="26" min="26" style="0" width="18.14"/>
    <col collapsed="false" customWidth="true" hidden="false" outlineLevel="0" max="27" min="27" style="0" width="9.99"/>
  </cols>
  <sheetData>
    <row r="1" customFormat="false" ht="13.5" hidden="false" customHeight="false" outlineLevel="0" collapsed="false">
      <c r="A1" s="2"/>
      <c r="B1" s="2"/>
      <c r="C1" s="2"/>
      <c r="D1" s="3"/>
      <c r="E1" s="3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customFormat="false" ht="12.75" hidden="false" customHeight="false" outlineLevel="0" collapsed="false">
      <c r="A2" s="4" t="s">
        <v>0</v>
      </c>
      <c r="B2" s="5"/>
      <c r="C2" s="5"/>
      <c r="D2" s="6"/>
      <c r="E2" s="6"/>
      <c r="F2" s="7"/>
      <c r="G2" s="7"/>
      <c r="H2" s="8"/>
      <c r="I2" s="9" t="s">
        <v>1</v>
      </c>
      <c r="J2" s="8"/>
      <c r="K2" s="10"/>
      <c r="L2" s="3"/>
      <c r="M2" s="2" t="s">
        <v>2</v>
      </c>
      <c r="N2" s="3"/>
      <c r="O2" s="3"/>
      <c r="P2" s="3"/>
      <c r="Q2" s="3"/>
      <c r="R2" s="3"/>
      <c r="S2" s="3"/>
    </row>
    <row r="3" customFormat="false" ht="12.75" hidden="false" customHeight="false" outlineLevel="0" collapsed="false">
      <c r="A3" s="11"/>
      <c r="B3" s="12"/>
      <c r="C3" s="12"/>
      <c r="D3" s="13"/>
      <c r="E3" s="13"/>
      <c r="F3" s="12"/>
      <c r="G3" s="12"/>
      <c r="H3" s="14"/>
      <c r="I3" s="12"/>
      <c r="J3" s="14"/>
      <c r="K3" s="15"/>
      <c r="L3" s="3"/>
      <c r="M3" s="2" t="s">
        <v>3</v>
      </c>
      <c r="N3" s="3"/>
      <c r="O3" s="3"/>
      <c r="P3" s="3"/>
      <c r="Q3" s="3"/>
      <c r="R3" s="3"/>
      <c r="S3" s="3"/>
    </row>
    <row r="4" customFormat="false" ht="12.75" hidden="false" customHeight="false" outlineLevel="0" collapsed="false">
      <c r="A4" s="11"/>
      <c r="B4" s="12" t="s">
        <v>4</v>
      </c>
      <c r="C4" s="12" t="s">
        <v>5</v>
      </c>
      <c r="D4" s="13" t="s">
        <v>6</v>
      </c>
      <c r="E4" s="13" t="s">
        <v>7</v>
      </c>
      <c r="F4" s="12"/>
      <c r="G4" s="12" t="s">
        <v>8</v>
      </c>
      <c r="H4" s="16" t="s">
        <v>9</v>
      </c>
      <c r="I4" s="12" t="s">
        <v>10</v>
      </c>
      <c r="J4" s="16" t="s">
        <v>9</v>
      </c>
      <c r="K4" s="17"/>
      <c r="L4" s="3"/>
      <c r="M4" s="2"/>
      <c r="N4" s="3"/>
      <c r="O4" s="3"/>
      <c r="P4" s="3"/>
      <c r="Q4" s="3"/>
      <c r="R4" s="3"/>
      <c r="S4" s="3"/>
    </row>
    <row r="5" customFormat="false" ht="12.75" hidden="false" customHeight="false" outlineLevel="0" collapsed="false">
      <c r="A5" s="18" t="s">
        <v>11</v>
      </c>
      <c r="B5" s="19" t="s">
        <v>3</v>
      </c>
      <c r="C5" s="19" t="s">
        <v>3</v>
      </c>
      <c r="D5" s="20" t="s">
        <v>12</v>
      </c>
      <c r="E5" s="20" t="s">
        <v>12</v>
      </c>
      <c r="F5" s="19" t="s">
        <v>13</v>
      </c>
      <c r="G5" s="19" t="s">
        <v>14</v>
      </c>
      <c r="H5" s="21" t="s">
        <v>15</v>
      </c>
      <c r="I5" s="19" t="s">
        <v>14</v>
      </c>
      <c r="J5" s="21" t="s">
        <v>15</v>
      </c>
      <c r="K5" s="22" t="s">
        <v>16</v>
      </c>
      <c r="L5" s="3"/>
      <c r="M5" s="23"/>
      <c r="N5" s="3"/>
      <c r="O5" s="3"/>
      <c r="P5" s="3"/>
      <c r="Q5" s="3"/>
      <c r="R5" s="3"/>
      <c r="S5" s="3"/>
    </row>
    <row r="6" customFormat="false" ht="12.75" hidden="false" customHeight="false" outlineLevel="0" collapsed="false">
      <c r="A6" s="11"/>
      <c r="B6" s="12"/>
      <c r="C6" s="12"/>
      <c r="D6" s="13"/>
      <c r="E6" s="13"/>
      <c r="F6" s="12"/>
      <c r="G6" s="12"/>
      <c r="H6" s="14"/>
      <c r="I6" s="12"/>
      <c r="J6" s="24"/>
      <c r="K6" s="15"/>
      <c r="L6" s="3"/>
      <c r="M6" s="23"/>
      <c r="N6" s="3"/>
      <c r="O6" s="3" t="s">
        <v>17</v>
      </c>
      <c r="P6" s="3"/>
      <c r="Q6" s="3"/>
      <c r="R6" s="3"/>
      <c r="S6" s="3"/>
    </row>
    <row r="7" customFormat="false" ht="12.75" hidden="false" customHeight="false" outlineLevel="0" collapsed="false">
      <c r="A7" s="25" t="n">
        <v>36951</v>
      </c>
      <c r="B7" s="23" t="n">
        <f aca="false">2391039-229584</f>
        <v>2161455</v>
      </c>
      <c r="C7" s="23" t="n">
        <v>2161455</v>
      </c>
      <c r="D7" s="26" t="n">
        <v>11019220.6923915</v>
      </c>
      <c r="E7" s="26" t="n">
        <v>0</v>
      </c>
      <c r="F7" s="27" t="n">
        <f aca="false">+(D7-E7)/C7</f>
        <v>5.0980569534834</v>
      </c>
      <c r="G7" s="28" t="n">
        <v>0.085</v>
      </c>
      <c r="H7" s="29" t="n">
        <f aca="false">+D7*(G7/12)</f>
        <v>78052.8132377729</v>
      </c>
      <c r="I7" s="28" t="n">
        <v>0.09</v>
      </c>
      <c r="J7" s="29" t="n">
        <f aca="false">+D7*(I7/12)</f>
        <v>82644.155192936</v>
      </c>
      <c r="K7" s="30" t="n">
        <f aca="false">+H7-J7</f>
        <v>-4591.34195516311</v>
      </c>
      <c r="L7" s="3"/>
      <c r="M7" s="31" t="n">
        <v>2161323</v>
      </c>
      <c r="N7" s="23" t="n">
        <f aca="false">+B7-M7</f>
        <v>132</v>
      </c>
      <c r="O7" s="23" t="n">
        <v>0</v>
      </c>
      <c r="P7" s="3"/>
      <c r="Q7" s="3"/>
      <c r="R7" s="3"/>
      <c r="S7" s="3"/>
    </row>
    <row r="8" customFormat="false" ht="12.75" hidden="false" customHeight="false" outlineLevel="0" collapsed="false">
      <c r="A8" s="25" t="n">
        <v>36982</v>
      </c>
      <c r="B8" s="23" t="n">
        <f aca="false">+C8-C7</f>
        <v>1266261</v>
      </c>
      <c r="C8" s="23" t="n">
        <v>3427716</v>
      </c>
      <c r="D8" s="26" t="n">
        <v>17663258.2198598</v>
      </c>
      <c r="E8" s="26" t="n">
        <v>280165</v>
      </c>
      <c r="F8" s="27" t="n">
        <f aca="false">+(D8-E8)/C8</f>
        <v>5.07133415366377</v>
      </c>
      <c r="G8" s="28" t="n">
        <v>0.08</v>
      </c>
      <c r="H8" s="29" t="n">
        <f aca="false">+D8*(G8/12)</f>
        <v>117755.054799065</v>
      </c>
      <c r="I8" s="28" t="n">
        <v>0.09</v>
      </c>
      <c r="J8" s="29" t="n">
        <f aca="false">+D8*(I8/12)</f>
        <v>132474.436648948</v>
      </c>
      <c r="K8" s="30" t="n">
        <f aca="false">+H8-J8</f>
        <v>-14719.3818498831</v>
      </c>
      <c r="L8" s="3"/>
      <c r="M8" s="23" t="n">
        <v>1288330</v>
      </c>
      <c r="N8" s="23" t="n">
        <f aca="false">+B8-M8</f>
        <v>-22069</v>
      </c>
      <c r="O8" s="23" t="n">
        <v>21984</v>
      </c>
      <c r="P8" s="3"/>
      <c r="Q8" s="3"/>
      <c r="R8" s="3"/>
      <c r="S8" s="3"/>
    </row>
    <row r="9" customFormat="false" ht="12.75" hidden="false" customHeight="false" outlineLevel="0" collapsed="false">
      <c r="A9" s="25" t="n">
        <v>37012</v>
      </c>
      <c r="B9" s="23" t="n">
        <f aca="false">+C9-C8</f>
        <v>2031347</v>
      </c>
      <c r="C9" s="23" t="n">
        <v>5459063</v>
      </c>
      <c r="D9" s="26" t="n">
        <v>26970147.464201</v>
      </c>
      <c r="E9" s="26" t="n">
        <v>1161561</v>
      </c>
      <c r="F9" s="27" t="n">
        <f aca="false">+(D9-E9)/C9</f>
        <v>4.72765865940749</v>
      </c>
      <c r="G9" s="28" t="n">
        <v>0.075</v>
      </c>
      <c r="H9" s="29" t="n">
        <f aca="false">+D9*(G9/12)</f>
        <v>168563.421651256</v>
      </c>
      <c r="I9" s="28" t="n">
        <v>0.09</v>
      </c>
      <c r="J9" s="29" t="n">
        <f aca="false">+D9*(I9/12)</f>
        <v>202276.105981508</v>
      </c>
      <c r="K9" s="30" t="n">
        <f aca="false">+H9-J9</f>
        <v>-33712.6843302513</v>
      </c>
      <c r="L9" s="3"/>
      <c r="M9" s="23" t="n">
        <v>2064533</v>
      </c>
      <c r="N9" s="23" t="n">
        <f aca="false">+B9-M9</f>
        <v>-33186</v>
      </c>
      <c r="O9" s="23" t="n">
        <v>35106</v>
      </c>
      <c r="P9" s="3"/>
      <c r="Q9" s="3"/>
      <c r="R9" s="3"/>
      <c r="S9" s="3"/>
    </row>
    <row r="10" customFormat="false" ht="12.75" hidden="false" customHeight="false" outlineLevel="0" collapsed="false">
      <c r="A10" s="25" t="n">
        <v>37043</v>
      </c>
      <c r="B10" s="23" t="n">
        <f aca="false">+C10-C9</f>
        <v>2822006</v>
      </c>
      <c r="C10" s="23" t="n">
        <v>8281069</v>
      </c>
      <c r="D10" s="26" t="n">
        <v>37023259.77</v>
      </c>
      <c r="E10" s="26" t="n">
        <v>-166011</v>
      </c>
      <c r="F10" s="27" t="n">
        <f aca="false">+(D10-E10)/C10</f>
        <v>4.49087802190756</v>
      </c>
      <c r="G10" s="28" t="n">
        <v>0.07</v>
      </c>
      <c r="H10" s="29" t="n">
        <f aca="false">+D10*(G10/12)</f>
        <v>215969.015325</v>
      </c>
      <c r="I10" s="28" t="n">
        <v>0.09</v>
      </c>
      <c r="J10" s="29" t="n">
        <f aca="false">+D10*(I10/12)</f>
        <v>277674.448275</v>
      </c>
      <c r="K10" s="30" t="n">
        <f aca="false">+H10-J10</f>
        <v>-61705.43295</v>
      </c>
      <c r="L10" s="3"/>
      <c r="M10" s="23" t="n">
        <v>2857103</v>
      </c>
      <c r="N10" s="23" t="n">
        <f aca="false">+B10-M10</f>
        <v>-35097</v>
      </c>
      <c r="O10" s="23" t="n">
        <v>43218</v>
      </c>
      <c r="P10" s="3"/>
      <c r="Q10" s="3"/>
      <c r="R10" s="3"/>
      <c r="S10" s="3"/>
    </row>
    <row r="11" customFormat="false" ht="12.75" hidden="false" customHeight="false" outlineLevel="0" collapsed="false">
      <c r="A11" s="32" t="n">
        <v>37073</v>
      </c>
      <c r="B11" s="31" t="n">
        <f aca="false">+C11-C10</f>
        <v>2179520</v>
      </c>
      <c r="C11" s="31" t="n">
        <v>10460589</v>
      </c>
      <c r="D11" s="26" t="n">
        <v>42719858.84</v>
      </c>
      <c r="E11" s="26" t="n">
        <v>-1625468</v>
      </c>
      <c r="F11" s="27" t="n">
        <f aca="false">+(D11-E11)/C11</f>
        <v>4.23927628167018</v>
      </c>
      <c r="G11" s="28" t="n">
        <f aca="false">4%+0.02</f>
        <v>0.06</v>
      </c>
      <c r="H11" s="29" t="n">
        <f aca="false">+D11*(G11/12)</f>
        <v>213599.2942</v>
      </c>
      <c r="I11" s="28" t="n">
        <v>0.09</v>
      </c>
      <c r="J11" s="29" t="n">
        <f aca="false">+D11*(I11/12)</f>
        <v>320398.9413</v>
      </c>
      <c r="K11" s="30" t="n">
        <f aca="false">+H11-J11</f>
        <v>-106799.6471</v>
      </c>
      <c r="L11" s="33"/>
      <c r="M11" s="23" t="n">
        <v>2222676</v>
      </c>
      <c r="N11" s="23" t="n">
        <f aca="false">+B11-M11</f>
        <v>-43156</v>
      </c>
      <c r="O11" s="23" t="n">
        <v>33144</v>
      </c>
      <c r="P11" s="3"/>
      <c r="Q11" s="3"/>
      <c r="R11" s="3"/>
      <c r="S11" s="3"/>
    </row>
    <row r="12" customFormat="false" ht="12.75" hidden="false" customHeight="false" outlineLevel="0" collapsed="false">
      <c r="A12" s="32" t="n">
        <v>37104</v>
      </c>
      <c r="B12" s="34" t="n">
        <f aca="false">+C12-C11</f>
        <v>976685</v>
      </c>
      <c r="C12" s="31" t="n">
        <v>11437274</v>
      </c>
      <c r="D12" s="26" t="n">
        <v>45022210.23</v>
      </c>
      <c r="E12" s="35"/>
      <c r="F12" s="27" t="n">
        <f aca="false">+(D12-E12)/C12</f>
        <v>3.93644588999092</v>
      </c>
      <c r="G12" s="28" t="n">
        <v>0.06</v>
      </c>
      <c r="H12" s="29" t="n">
        <f aca="false">+D12*(G12/12)</f>
        <v>225111.05115</v>
      </c>
      <c r="I12" s="28" t="n">
        <v>0.09</v>
      </c>
      <c r="J12" s="29" t="n">
        <f aca="false">+D12*(I12/12)</f>
        <v>337666.576725</v>
      </c>
      <c r="K12" s="30" t="n">
        <f aca="false">+H12-J12</f>
        <v>-112555.525575</v>
      </c>
      <c r="L12" s="3"/>
      <c r="M12" s="34" t="n">
        <v>1085315</v>
      </c>
      <c r="N12" s="23" t="n">
        <f aca="false">+B12-M12</f>
        <v>-108630</v>
      </c>
      <c r="O12" s="23" t="n">
        <v>12276</v>
      </c>
      <c r="P12" s="3"/>
      <c r="Q12" s="3"/>
      <c r="R12" s="3"/>
      <c r="S12" s="3"/>
    </row>
    <row r="13" customFormat="false" ht="12.75" hidden="false" customHeight="false" outlineLevel="0" collapsed="false">
      <c r="A13" s="36" t="n">
        <v>37135</v>
      </c>
      <c r="B13" s="37" t="n">
        <f aca="false">+C13-C12</f>
        <v>1887128</v>
      </c>
      <c r="C13" s="37" t="n">
        <v>13324402</v>
      </c>
      <c r="D13" s="38" t="n">
        <f aca="false">+D12+444853+2638575</f>
        <v>48105638.23</v>
      </c>
      <c r="E13" s="38"/>
      <c r="F13" s="39" t="n">
        <f aca="false">+(D13-E13)/C13</f>
        <v>3.61034125433922</v>
      </c>
      <c r="G13" s="40" t="n">
        <f aca="false">0.0393+0.02</f>
        <v>0.0593</v>
      </c>
      <c r="H13" s="41" t="n">
        <f aca="false">+D13*(G13/12)</f>
        <v>237722.028919917</v>
      </c>
      <c r="I13" s="40" t="n">
        <v>0.09</v>
      </c>
      <c r="J13" s="41" t="n">
        <f aca="false">+D13*(I13/12)</f>
        <v>360792.286725</v>
      </c>
      <c r="K13" s="42" t="n">
        <f aca="false">+H13-J13</f>
        <v>-123070.257805083</v>
      </c>
      <c r="L13" s="3"/>
      <c r="M13" s="3"/>
      <c r="N13" s="3"/>
      <c r="O13" s="3"/>
      <c r="P13" s="3"/>
      <c r="Q13" s="3"/>
      <c r="R13" s="3"/>
      <c r="S13" s="3"/>
    </row>
    <row r="14" customFormat="false" ht="12.75" hidden="false" customHeight="false" outlineLevel="0" collapsed="false">
      <c r="A14" s="32" t="n">
        <v>37165</v>
      </c>
      <c r="B14" s="31" t="n">
        <f aca="false">+C14-C13</f>
        <v>1627317</v>
      </c>
      <c r="C14" s="31" t="n">
        <v>14951719</v>
      </c>
      <c r="D14" s="26" t="n">
        <f aca="false">+D13+5439307</f>
        <v>53544945.23</v>
      </c>
      <c r="E14" s="26"/>
      <c r="F14" s="27" t="n">
        <f aca="false">+(D14-E14)/C14</f>
        <v>3.58118991067181</v>
      </c>
      <c r="G14" s="28" t="n">
        <f aca="false">0.0391+0.02</f>
        <v>0.0591</v>
      </c>
      <c r="H14" s="29" t="n">
        <f aca="false">+D14*(G14/12)</f>
        <v>263708.85525775</v>
      </c>
      <c r="I14" s="28" t="n">
        <v>0.09</v>
      </c>
      <c r="J14" s="29" t="n">
        <f aca="false">+D14*(I14/12)</f>
        <v>401587.089225</v>
      </c>
      <c r="K14" s="30" t="n">
        <f aca="false">+H14-J14</f>
        <v>-137878.23396725</v>
      </c>
      <c r="L14" s="3"/>
      <c r="M14" s="3"/>
      <c r="N14" s="3"/>
      <c r="O14" s="3"/>
      <c r="P14" s="3"/>
      <c r="Q14" s="3"/>
      <c r="R14" s="3"/>
      <c r="S14" s="3"/>
    </row>
    <row r="15" customFormat="false" ht="12.75" hidden="false" customHeight="false" outlineLevel="0" collapsed="false">
      <c r="A15" s="32" t="n">
        <v>37196</v>
      </c>
      <c r="B15" s="43" t="n">
        <f aca="false">+C15-C14</f>
        <v>-2564363</v>
      </c>
      <c r="C15" s="31" t="n">
        <v>12387356</v>
      </c>
      <c r="D15" s="26" t="n">
        <f aca="false">+D14+(B15*F14)</f>
        <v>44361474.3270999</v>
      </c>
      <c r="E15" s="26"/>
      <c r="F15" s="26"/>
      <c r="G15" s="28" t="n">
        <f aca="false">0.039+0.02</f>
        <v>0.059</v>
      </c>
      <c r="H15" s="29" t="n">
        <f aca="false">+D15*(G15/12)</f>
        <v>218110.582108241</v>
      </c>
      <c r="I15" s="28" t="n">
        <v>0.09</v>
      </c>
      <c r="J15" s="29" t="n">
        <f aca="false">+D15*(I15/12)</f>
        <v>332711.057453249</v>
      </c>
      <c r="K15" s="30" t="n">
        <f aca="false">+H15-J15</f>
        <v>-114600.475345008</v>
      </c>
      <c r="L15" s="3"/>
      <c r="M15" s="3"/>
      <c r="N15" s="3"/>
      <c r="O15" s="3"/>
      <c r="P15" s="3"/>
      <c r="Q15" s="3"/>
      <c r="R15" s="3"/>
      <c r="S15" s="3"/>
    </row>
    <row r="16" customFormat="false" ht="12.75" hidden="false" customHeight="false" outlineLevel="0" collapsed="false">
      <c r="A16" s="32" t="n">
        <v>37226</v>
      </c>
      <c r="B16" s="43" t="n">
        <f aca="false">+C16-C15</f>
        <v>-4920003</v>
      </c>
      <c r="C16" s="31" t="n">
        <v>7467353</v>
      </c>
      <c r="D16" s="26" t="n">
        <f aca="false">+D15+(B16*F14)</f>
        <v>26742009.2230249</v>
      </c>
      <c r="E16" s="26"/>
      <c r="F16" s="26"/>
      <c r="G16" s="28" t="n">
        <f aca="false">0.039+0.02</f>
        <v>0.059</v>
      </c>
      <c r="H16" s="29" t="n">
        <f aca="false">+D16*(G16/12)</f>
        <v>131481.545346539</v>
      </c>
      <c r="I16" s="28" t="n">
        <v>0.09</v>
      </c>
      <c r="J16" s="29" t="n">
        <f aca="false">+D16*(I16/12)</f>
        <v>200565.069172687</v>
      </c>
      <c r="K16" s="30" t="n">
        <f aca="false">+H16-J16</f>
        <v>-69083.5238261476</v>
      </c>
      <c r="L16" s="3"/>
      <c r="M16" s="3"/>
      <c r="N16" s="3"/>
      <c r="O16" s="3"/>
      <c r="P16" s="3"/>
      <c r="Q16" s="3"/>
      <c r="R16" s="3"/>
      <c r="S16" s="3"/>
    </row>
    <row r="17" customFormat="false" ht="12.75" hidden="false" customHeight="false" outlineLevel="0" collapsed="false">
      <c r="A17" s="32" t="n">
        <v>37257</v>
      </c>
      <c r="B17" s="43" t="n">
        <f aca="false">+C17-C16</f>
        <v>-2162337</v>
      </c>
      <c r="C17" s="31" t="n">
        <v>5305016</v>
      </c>
      <c r="D17" s="26" t="n">
        <f aca="false">+D16+(B17*F14)</f>
        <v>18998269.7751525</v>
      </c>
      <c r="E17" s="26"/>
      <c r="F17" s="26"/>
      <c r="G17" s="28" t="n">
        <f aca="false">0.0391+0.02</f>
        <v>0.0591</v>
      </c>
      <c r="H17" s="29" t="n">
        <f aca="false">+D17*(G17/12)</f>
        <v>93566.4786426262</v>
      </c>
      <c r="I17" s="28" t="n">
        <v>0.09</v>
      </c>
      <c r="J17" s="29" t="n">
        <f aca="false">+D17*(I17/12)</f>
        <v>142487.023313644</v>
      </c>
      <c r="K17" s="30" t="n">
        <f aca="false">+H17-J17</f>
        <v>-48920.5446710177</v>
      </c>
      <c r="L17" s="3"/>
      <c r="M17" s="3"/>
      <c r="N17" s="3"/>
      <c r="O17" s="3"/>
      <c r="P17" s="3"/>
      <c r="Q17" s="3"/>
      <c r="R17" s="3"/>
      <c r="S17" s="3"/>
    </row>
    <row r="18" customFormat="false" ht="12.75" hidden="false" customHeight="false" outlineLevel="0" collapsed="false">
      <c r="A18" s="32" t="n">
        <v>37288</v>
      </c>
      <c r="B18" s="43" t="n">
        <f aca="false">+C18-C17</f>
        <v>-2002604</v>
      </c>
      <c r="C18" s="31" t="n">
        <v>3302412</v>
      </c>
      <c r="D18" s="26" t="n">
        <f aca="false">+D17+(B18*F14)</f>
        <v>11826564.5352815</v>
      </c>
      <c r="E18" s="26"/>
      <c r="F18" s="26"/>
      <c r="G18" s="28" t="n">
        <f aca="false">0.0395+0.02</f>
        <v>0.0595</v>
      </c>
      <c r="H18" s="29" t="n">
        <f aca="false">+D18*(G18/12)</f>
        <v>58640.0491541042</v>
      </c>
      <c r="I18" s="28" t="n">
        <v>0.09</v>
      </c>
      <c r="J18" s="29" t="n">
        <f aca="false">+D18*(I18/12)</f>
        <v>88699.2340146113</v>
      </c>
      <c r="K18" s="30" t="n">
        <f aca="false">+H18-J18</f>
        <v>-30059.1848605072</v>
      </c>
      <c r="L18" s="3"/>
      <c r="M18" s="3"/>
      <c r="N18" s="3"/>
      <c r="O18" s="3"/>
      <c r="P18" s="3"/>
      <c r="Q18" s="3"/>
      <c r="R18" s="3"/>
      <c r="S18" s="3"/>
    </row>
    <row r="19" customFormat="false" ht="12.75" hidden="false" customHeight="false" outlineLevel="0" collapsed="false">
      <c r="A19" s="32" t="n">
        <v>37316</v>
      </c>
      <c r="B19" s="43" t="n">
        <f aca="false">+C19-C18</f>
        <v>-3302412</v>
      </c>
      <c r="C19" s="31" t="n">
        <v>0</v>
      </c>
      <c r="D19" s="26" t="n">
        <f aca="false">+D18+(B19*F14)</f>
        <v>0</v>
      </c>
      <c r="E19" s="26"/>
      <c r="F19" s="26"/>
      <c r="G19" s="28" t="n">
        <f aca="false">0.0398+0.02</f>
        <v>0.0598</v>
      </c>
      <c r="H19" s="29" t="n">
        <f aca="false">+D19*(G19/12)</f>
        <v>0</v>
      </c>
      <c r="I19" s="28" t="n">
        <v>0.09</v>
      </c>
      <c r="J19" s="29" t="n">
        <f aca="false">+D19*(I19/12)</f>
        <v>0</v>
      </c>
      <c r="K19" s="30" t="n">
        <f aca="false">+H19-J19</f>
        <v>0</v>
      </c>
      <c r="L19" s="3"/>
      <c r="M19" s="3"/>
      <c r="N19" s="3"/>
      <c r="O19" s="3"/>
      <c r="P19" s="3"/>
      <c r="Q19" s="3"/>
      <c r="R19" s="3"/>
      <c r="S19" s="3"/>
    </row>
    <row r="20" customFormat="false" ht="12.75" hidden="false" customHeight="false" outlineLevel="0" collapsed="false">
      <c r="A20" s="32"/>
      <c r="B20" s="31"/>
      <c r="C20" s="44"/>
      <c r="D20" s="45"/>
      <c r="E20" s="45"/>
      <c r="F20" s="45"/>
      <c r="G20" s="28"/>
      <c r="H20" s="46"/>
      <c r="I20" s="28"/>
      <c r="J20" s="47"/>
      <c r="K20" s="48"/>
      <c r="L20" s="3"/>
      <c r="M20" s="3"/>
      <c r="N20" s="3"/>
      <c r="O20" s="3"/>
      <c r="P20" s="3"/>
      <c r="Q20" s="3"/>
      <c r="R20" s="3"/>
      <c r="S20" s="3"/>
    </row>
    <row r="21" customFormat="false" ht="12.75" hidden="false" customHeight="false" outlineLevel="0" collapsed="false">
      <c r="A21" s="32" t="s">
        <v>18</v>
      </c>
      <c r="B21" s="49"/>
      <c r="C21" s="44"/>
      <c r="D21" s="45" t="n">
        <f aca="false">SUM(D7:D20)</f>
        <v>383996856.537011</v>
      </c>
      <c r="E21" s="45" t="n">
        <f aca="false">SUM(E7:E20)</f>
        <v>-349753</v>
      </c>
      <c r="F21" s="45"/>
      <c r="G21" s="28"/>
      <c r="H21" s="46" t="n">
        <f aca="false">SUM(H7:H20)</f>
        <v>2022280.18979227</v>
      </c>
      <c r="I21" s="28"/>
      <c r="J21" s="47" t="n">
        <f aca="false">SUM(J7:J20)</f>
        <v>2879976.42402758</v>
      </c>
      <c r="K21" s="48" t="n">
        <f aca="false">+H21-J21</f>
        <v>-857696.234235311</v>
      </c>
      <c r="L21" s="3"/>
      <c r="M21" s="3"/>
      <c r="N21" s="3"/>
      <c r="O21" s="3"/>
      <c r="P21" s="3"/>
      <c r="Q21" s="3"/>
      <c r="R21" s="3"/>
      <c r="S21" s="3"/>
    </row>
    <row r="22" customFormat="false" ht="13.5" hidden="false" customHeight="false" outlineLevel="0" collapsed="false">
      <c r="A22" s="50"/>
      <c r="B22" s="51"/>
      <c r="C22" s="51"/>
      <c r="D22" s="52"/>
      <c r="E22" s="52"/>
      <c r="F22" s="52"/>
      <c r="G22" s="53"/>
      <c r="H22" s="54"/>
      <c r="I22" s="53"/>
      <c r="J22" s="55"/>
      <c r="K22" s="56"/>
      <c r="L22" s="3"/>
      <c r="M22" s="3"/>
      <c r="N22" s="3"/>
      <c r="O22" s="3"/>
      <c r="P22" s="3"/>
      <c r="Q22" s="3"/>
      <c r="R22" s="3"/>
      <c r="S22" s="3"/>
    </row>
    <row r="23" customFormat="false" ht="12.75" hidden="false" customHeight="false" outlineLevel="0" collapsed="false">
      <c r="A23" s="57"/>
      <c r="B23" s="57"/>
      <c r="C23" s="57"/>
      <c r="D23" s="13"/>
      <c r="E23" s="13"/>
      <c r="F23" s="1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customFormat="false" ht="12.75" hidden="false" customHeight="false" outlineLevel="0" collapsed="false">
      <c r="A24" s="58" t="s">
        <v>19</v>
      </c>
      <c r="B24" s="57"/>
      <c r="C24" s="57"/>
      <c r="D24" s="3"/>
      <c r="E24" s="3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customFormat="false" ht="12.75" hidden="false" customHeight="false" outlineLevel="0" collapsed="false">
      <c r="A25" s="0" t="s">
        <v>20</v>
      </c>
      <c r="B25" s="58"/>
      <c r="C25" s="58"/>
      <c r="D25" s="13"/>
      <c r="E25" s="13"/>
      <c r="F25" s="12"/>
      <c r="G25" s="12"/>
      <c r="H25" s="13"/>
      <c r="I25" s="59"/>
      <c r="J25" s="13"/>
      <c r="K25" s="59"/>
      <c r="L25" s="3"/>
      <c r="M25" s="0" t="s">
        <v>21</v>
      </c>
      <c r="U25" s="0" t="s">
        <v>22</v>
      </c>
    </row>
    <row r="26" customFormat="false" ht="12.75" hidden="false" customHeight="false" outlineLevel="0" collapsed="false">
      <c r="A26" s="12"/>
      <c r="B26" s="12"/>
      <c r="C26" s="12"/>
      <c r="D26" s="13"/>
      <c r="E26" s="13"/>
      <c r="F26" s="12"/>
      <c r="G26" s="12"/>
      <c r="H26" s="13"/>
      <c r="I26" s="12" t="s">
        <v>23</v>
      </c>
      <c r="J26" s="13"/>
      <c r="K26" s="13"/>
      <c r="L26" s="3"/>
    </row>
    <row r="27" customFormat="false" ht="12.75" hidden="false" customHeight="false" outlineLevel="0" collapsed="false">
      <c r="A27" s="12"/>
      <c r="B27" s="12" t="s">
        <v>4</v>
      </c>
      <c r="C27" s="12" t="s">
        <v>5</v>
      </c>
      <c r="D27" s="13" t="s">
        <v>6</v>
      </c>
      <c r="E27" s="13" t="s">
        <v>7</v>
      </c>
      <c r="F27" s="12" t="s">
        <v>24</v>
      </c>
      <c r="G27" s="12"/>
      <c r="H27" s="12"/>
      <c r="I27" s="12"/>
      <c r="J27" s="12"/>
      <c r="K27" s="12"/>
      <c r="L27" s="3"/>
      <c r="N27" s="12" t="s">
        <v>4</v>
      </c>
      <c r="O27" s="12" t="s">
        <v>5</v>
      </c>
      <c r="P27" s="13" t="s">
        <v>6</v>
      </c>
      <c r="Q27" s="13" t="s">
        <v>7</v>
      </c>
      <c r="R27" s="12" t="s">
        <v>24</v>
      </c>
      <c r="S27" s="12"/>
      <c r="V27" s="12" t="s">
        <v>4</v>
      </c>
      <c r="W27" s="12" t="s">
        <v>5</v>
      </c>
      <c r="X27" s="13" t="s">
        <v>6</v>
      </c>
      <c r="Y27" s="13" t="s">
        <v>7</v>
      </c>
      <c r="Z27" s="12" t="s">
        <v>24</v>
      </c>
    </row>
    <row r="28" customFormat="false" ht="12.75" hidden="false" customHeight="false" outlineLevel="0" collapsed="false">
      <c r="A28" s="19" t="s">
        <v>11</v>
      </c>
      <c r="B28" s="19" t="s">
        <v>3</v>
      </c>
      <c r="C28" s="19" t="s">
        <v>3</v>
      </c>
      <c r="D28" s="20" t="s">
        <v>12</v>
      </c>
      <c r="E28" s="20" t="s">
        <v>12</v>
      </c>
      <c r="F28" s="19" t="s">
        <v>25</v>
      </c>
      <c r="G28" s="19"/>
      <c r="H28" s="19" t="s">
        <v>13</v>
      </c>
      <c r="I28" s="19"/>
      <c r="J28" s="19"/>
      <c r="K28" s="19"/>
      <c r="L28" s="3"/>
      <c r="M28" s="19" t="s">
        <v>11</v>
      </c>
      <c r="N28" s="19" t="s">
        <v>3</v>
      </c>
      <c r="O28" s="19" t="s">
        <v>3</v>
      </c>
      <c r="P28" s="20" t="s">
        <v>12</v>
      </c>
      <c r="Q28" s="20" t="s">
        <v>12</v>
      </c>
      <c r="R28" s="19" t="s">
        <v>25</v>
      </c>
      <c r="S28" s="19" t="s">
        <v>13</v>
      </c>
      <c r="T28" s="12"/>
      <c r="U28" s="19" t="s">
        <v>11</v>
      </c>
      <c r="V28" s="19" t="s">
        <v>3</v>
      </c>
      <c r="W28" s="19" t="s">
        <v>3</v>
      </c>
      <c r="X28" s="20" t="s">
        <v>12</v>
      </c>
      <c r="Y28" s="20" t="s">
        <v>12</v>
      </c>
      <c r="Z28" s="19" t="s">
        <v>25</v>
      </c>
      <c r="AA28" s="19" t="s">
        <v>13</v>
      </c>
      <c r="AB28" s="12"/>
    </row>
    <row r="29" customFormat="false" ht="12.75" hidden="false" customHeight="false" outlineLevel="0" collapsed="false">
      <c r="A29" s="12"/>
      <c r="B29" s="12"/>
      <c r="C29" s="12"/>
      <c r="D29" s="13"/>
      <c r="E29" s="13"/>
      <c r="F29" s="12"/>
      <c r="G29" s="12"/>
      <c r="H29" s="13"/>
      <c r="I29" s="12"/>
      <c r="J29" s="60"/>
      <c r="K29" s="13"/>
      <c r="L29" s="3"/>
      <c r="T29" s="19"/>
      <c r="AA29" s="19"/>
      <c r="AB29" s="19"/>
    </row>
    <row r="30" customFormat="false" ht="12.75" hidden="false" customHeight="false" outlineLevel="0" collapsed="false">
      <c r="A30" s="61" t="n">
        <v>36951</v>
      </c>
      <c r="B30" s="31" t="n">
        <f aca="false">2391039-229584</f>
        <v>2161455</v>
      </c>
      <c r="C30" s="31" t="n">
        <v>2161455</v>
      </c>
      <c r="D30" s="26" t="n">
        <v>11019220.6923915</v>
      </c>
      <c r="E30" s="35" t="n">
        <v>0</v>
      </c>
      <c r="F30" s="26" t="n">
        <f aca="false">+D30-E30</f>
        <v>11019220.6923915</v>
      </c>
      <c r="G30" s="28"/>
      <c r="H30" s="27" t="n">
        <f aca="false">+F30/B30</f>
        <v>5.0980569534834</v>
      </c>
      <c r="I30" s="28"/>
      <c r="J30" s="26"/>
      <c r="K30" s="26"/>
      <c r="L30" s="3"/>
      <c r="M30" s="49" t="n">
        <v>36951</v>
      </c>
      <c r="N30" s="0" t="n">
        <v>0</v>
      </c>
      <c r="O30" s="44" t="n">
        <f aca="false">+N30</f>
        <v>0</v>
      </c>
      <c r="P30" s="26" t="n">
        <v>0</v>
      </c>
      <c r="Q30" s="26" t="n">
        <v>0</v>
      </c>
      <c r="R30" s="26" t="n">
        <f aca="false">+P30-Q30</f>
        <v>0</v>
      </c>
      <c r="S30" s="27"/>
      <c r="U30" s="49" t="n">
        <v>36951</v>
      </c>
      <c r="V30" s="62" t="n">
        <f aca="false">+B30+N30</f>
        <v>2161455</v>
      </c>
      <c r="W30" s="62" t="n">
        <f aca="false">+V30</f>
        <v>2161455</v>
      </c>
      <c r="X30" s="26" t="n">
        <f aca="false">+D30+P30</f>
        <v>11019220.6923915</v>
      </c>
      <c r="Y30" s="26" t="n">
        <f aca="false">+E30+Q30</f>
        <v>0</v>
      </c>
      <c r="Z30" s="26" t="n">
        <f aca="false">+F30+R30</f>
        <v>11019220.6923915</v>
      </c>
      <c r="AA30" s="27" t="n">
        <f aca="false">+Z30/V30</f>
        <v>5.0980569534834</v>
      </c>
      <c r="AB30" s="27"/>
    </row>
    <row r="31" customFormat="false" ht="12.75" hidden="false" customHeight="false" outlineLevel="0" collapsed="false">
      <c r="A31" s="61" t="n">
        <v>36982</v>
      </c>
      <c r="B31" s="31" t="n">
        <f aca="false">+C31-C30</f>
        <v>1266261</v>
      </c>
      <c r="C31" s="31" t="n">
        <v>3427716</v>
      </c>
      <c r="D31" s="26" t="n">
        <f aca="false">+D8-D7</f>
        <v>6644037.52746829</v>
      </c>
      <c r="E31" s="35" t="n">
        <v>280165</v>
      </c>
      <c r="F31" s="26" t="n">
        <f aca="false">+D31-E31</f>
        <v>6363872.52746829</v>
      </c>
      <c r="G31" s="28"/>
      <c r="H31" s="27" t="n">
        <f aca="false">+F31/B31</f>
        <v>5.02571944288602</v>
      </c>
      <c r="I31" s="28"/>
      <c r="J31" s="26"/>
      <c r="K31" s="26"/>
      <c r="L31" s="3"/>
      <c r="M31" s="49" t="n">
        <v>36982</v>
      </c>
      <c r="N31" s="0" t="n">
        <v>0</v>
      </c>
      <c r="O31" s="44" t="n">
        <f aca="false">+O30+N31</f>
        <v>0</v>
      </c>
      <c r="P31" s="26" t="n">
        <v>0</v>
      </c>
      <c r="Q31" s="26" t="n">
        <v>0</v>
      </c>
      <c r="R31" s="26" t="n">
        <f aca="false">+P31-Q31</f>
        <v>0</v>
      </c>
      <c r="S31" s="27"/>
      <c r="U31" s="49" t="n">
        <v>36982</v>
      </c>
      <c r="V31" s="62" t="n">
        <f aca="false">+B31+N31</f>
        <v>1266261</v>
      </c>
      <c r="W31" s="62" t="n">
        <f aca="false">+W30+V31</f>
        <v>3427716</v>
      </c>
      <c r="X31" s="26" t="n">
        <f aca="false">+D31+P31</f>
        <v>6644037.52746829</v>
      </c>
      <c r="Y31" s="26" t="n">
        <f aca="false">+E31+Q31</f>
        <v>280165</v>
      </c>
      <c r="Z31" s="26" t="n">
        <f aca="false">+F31+R31</f>
        <v>6363872.52746829</v>
      </c>
      <c r="AA31" s="27" t="n">
        <f aca="false">+Z31/V31</f>
        <v>5.02571944288602</v>
      </c>
      <c r="AB31" s="27"/>
    </row>
    <row r="32" customFormat="false" ht="12.75" hidden="false" customHeight="false" outlineLevel="0" collapsed="false">
      <c r="A32" s="61" t="n">
        <v>37012</v>
      </c>
      <c r="B32" s="31" t="n">
        <f aca="false">+C32-C31</f>
        <v>2031347</v>
      </c>
      <c r="C32" s="31" t="n">
        <v>5459063</v>
      </c>
      <c r="D32" s="26" t="n">
        <f aca="false">+D9-D8</f>
        <v>9306889.24434128</v>
      </c>
      <c r="E32" s="35" t="n">
        <v>1161561</v>
      </c>
      <c r="F32" s="26" t="n">
        <f aca="false">+D32-E32</f>
        <v>8145328.24434128</v>
      </c>
      <c r="G32" s="28"/>
      <c r="H32" s="27" t="n">
        <f aca="false">+F32/B32</f>
        <v>4.00981626691121</v>
      </c>
      <c r="I32" s="28"/>
      <c r="J32" s="26"/>
      <c r="K32" s="26"/>
      <c r="L32" s="3"/>
      <c r="M32" s="49" t="n">
        <v>37012</v>
      </c>
      <c r="N32" s="0" t="n">
        <v>0</v>
      </c>
      <c r="O32" s="44" t="n">
        <f aca="false">+O31+N32</f>
        <v>0</v>
      </c>
      <c r="P32" s="26" t="n">
        <v>0</v>
      </c>
      <c r="Q32" s="26" t="n">
        <v>0</v>
      </c>
      <c r="R32" s="26" t="n">
        <f aca="false">+P32-Q32</f>
        <v>0</v>
      </c>
      <c r="S32" s="27"/>
      <c r="U32" s="49" t="n">
        <v>37012</v>
      </c>
      <c r="V32" s="62" t="n">
        <f aca="false">+B32+N32</f>
        <v>2031347</v>
      </c>
      <c r="W32" s="62" t="n">
        <f aca="false">+W31+V32</f>
        <v>5459063</v>
      </c>
      <c r="X32" s="26" t="n">
        <f aca="false">+D32+P32</f>
        <v>9306889.24434128</v>
      </c>
      <c r="Y32" s="26" t="n">
        <f aca="false">+E32+Q32</f>
        <v>1161561</v>
      </c>
      <c r="Z32" s="26" t="n">
        <f aca="false">+F32+R32</f>
        <v>8145328.24434128</v>
      </c>
      <c r="AA32" s="27" t="n">
        <f aca="false">+Z32/V32</f>
        <v>4.00981626691121</v>
      </c>
      <c r="AB32" s="27"/>
    </row>
    <row r="33" customFormat="false" ht="12.75" hidden="false" customHeight="false" outlineLevel="0" collapsed="false">
      <c r="A33" s="61" t="n">
        <v>37043</v>
      </c>
      <c r="B33" s="31" t="n">
        <f aca="false">+C33-C32</f>
        <v>2822006</v>
      </c>
      <c r="C33" s="31" t="n">
        <v>8281069</v>
      </c>
      <c r="D33" s="26" t="n">
        <f aca="false">+D10-D9</f>
        <v>10053112.305799</v>
      </c>
      <c r="E33" s="35" t="n">
        <v>-166011</v>
      </c>
      <c r="F33" s="26" t="n">
        <f aca="false">+D33-E33</f>
        <v>10219123.305799</v>
      </c>
      <c r="G33" s="28"/>
      <c r="H33" s="27" t="n">
        <f aca="false">+F33/B33</f>
        <v>3.62122664012726</v>
      </c>
      <c r="I33" s="28"/>
      <c r="J33" s="26"/>
      <c r="K33" s="26"/>
      <c r="L33" s="3"/>
      <c r="M33" s="49" t="n">
        <v>37043</v>
      </c>
      <c r="N33" s="0" t="n">
        <v>0</v>
      </c>
      <c r="O33" s="44" t="n">
        <f aca="false">+O32+N33</f>
        <v>0</v>
      </c>
      <c r="P33" s="26" t="n">
        <v>0</v>
      </c>
      <c r="Q33" s="26" t="n">
        <v>0</v>
      </c>
      <c r="R33" s="26" t="n">
        <f aca="false">+P33-Q33</f>
        <v>0</v>
      </c>
      <c r="S33" s="27"/>
      <c r="U33" s="49" t="n">
        <v>37043</v>
      </c>
      <c r="V33" s="62" t="n">
        <f aca="false">+B33+N33</f>
        <v>2822006</v>
      </c>
      <c r="W33" s="62" t="n">
        <f aca="false">+W32+V33</f>
        <v>8281069</v>
      </c>
      <c r="X33" s="26" t="n">
        <f aca="false">+D33+P33</f>
        <v>10053112.305799</v>
      </c>
      <c r="Y33" s="26" t="n">
        <f aca="false">+E33+Q33</f>
        <v>-166011</v>
      </c>
      <c r="Z33" s="26" t="n">
        <f aca="false">+F33+R33</f>
        <v>10219123.305799</v>
      </c>
      <c r="AA33" s="27" t="n">
        <f aca="false">+Z33/V33</f>
        <v>3.62122664012726</v>
      </c>
      <c r="AB33" s="27"/>
    </row>
    <row r="34" customFormat="false" ht="12.75" hidden="false" customHeight="false" outlineLevel="0" collapsed="false">
      <c r="A34" s="49" t="n">
        <v>37073</v>
      </c>
      <c r="B34" s="31" t="n">
        <f aca="false">+C34-C33</f>
        <v>2179520</v>
      </c>
      <c r="C34" s="31" t="n">
        <v>10460589</v>
      </c>
      <c r="D34" s="26" t="n">
        <f aca="false">+D11-D10</f>
        <v>5696599.07</v>
      </c>
      <c r="E34" s="35" t="n">
        <v>-1625468</v>
      </c>
      <c r="F34" s="26" t="n">
        <f aca="false">+D34-E34</f>
        <v>7322067.07</v>
      </c>
      <c r="G34" s="28"/>
      <c r="H34" s="27" t="n">
        <f aca="false">+F34/B34</f>
        <v>3.35948606573925</v>
      </c>
      <c r="I34" s="26"/>
      <c r="J34" s="26"/>
      <c r="K34" s="26"/>
      <c r="L34" s="3"/>
      <c r="M34" s="49" t="n">
        <v>37073</v>
      </c>
      <c r="N34" s="0" t="n">
        <v>0</v>
      </c>
      <c r="O34" s="44" t="n">
        <f aca="false">+O33+N34</f>
        <v>0</v>
      </c>
      <c r="P34" s="26" t="n">
        <v>0</v>
      </c>
      <c r="Q34" s="26" t="n">
        <v>0</v>
      </c>
      <c r="R34" s="26" t="n">
        <f aca="false">+P34-Q34</f>
        <v>0</v>
      </c>
      <c r="S34" s="27"/>
      <c r="U34" s="49" t="n">
        <v>37073</v>
      </c>
      <c r="V34" s="62" t="n">
        <f aca="false">+B34+N34</f>
        <v>2179520</v>
      </c>
      <c r="W34" s="62" t="n">
        <f aca="false">+W33+V34</f>
        <v>10460589</v>
      </c>
      <c r="X34" s="26" t="n">
        <f aca="false">+D34+P34</f>
        <v>5696599.07</v>
      </c>
      <c r="Y34" s="26" t="n">
        <f aca="false">+E34+Q34</f>
        <v>-1625468</v>
      </c>
      <c r="Z34" s="26" t="n">
        <f aca="false">+F34+R34</f>
        <v>7322067.07</v>
      </c>
      <c r="AA34" s="27" t="n">
        <f aca="false">+Z34/V34</f>
        <v>3.35948606573925</v>
      </c>
      <c r="AB34" s="27"/>
    </row>
    <row r="35" customFormat="false" ht="12.75" hidden="false" customHeight="false" outlineLevel="0" collapsed="false">
      <c r="A35" s="49" t="n">
        <v>37104</v>
      </c>
      <c r="B35" s="31" t="n">
        <f aca="false">+C35-C34</f>
        <v>976685</v>
      </c>
      <c r="C35" s="31" t="n">
        <v>11437274</v>
      </c>
      <c r="D35" s="26" t="n">
        <f aca="false">+D12-D11</f>
        <v>2302351.38999999</v>
      </c>
      <c r="E35" s="35" t="n">
        <v>-118846</v>
      </c>
      <c r="F35" s="26" t="n">
        <f aca="false">+D35-E35</f>
        <v>2421197.38999999</v>
      </c>
      <c r="G35" s="28"/>
      <c r="H35" s="27" t="n">
        <f aca="false">+F35/B35</f>
        <v>2.47899516220685</v>
      </c>
      <c r="I35" s="28"/>
      <c r="J35" s="26"/>
      <c r="K35" s="26"/>
      <c r="L35" s="3"/>
      <c r="M35" s="49" t="n">
        <v>37104</v>
      </c>
      <c r="N35" s="0" t="n">
        <v>0</v>
      </c>
      <c r="O35" s="44" t="n">
        <f aca="false">+O34+N35</f>
        <v>0</v>
      </c>
      <c r="P35" s="26" t="n">
        <v>0</v>
      </c>
      <c r="Q35" s="26" t="n">
        <v>0</v>
      </c>
      <c r="R35" s="26" t="n">
        <f aca="false">+P35-Q35</f>
        <v>0</v>
      </c>
      <c r="S35" s="27"/>
      <c r="U35" s="49" t="n">
        <v>37104</v>
      </c>
      <c r="V35" s="62" t="n">
        <f aca="false">+B35+N35</f>
        <v>976685</v>
      </c>
      <c r="W35" s="62" t="n">
        <f aca="false">+W34+V35</f>
        <v>11437274</v>
      </c>
      <c r="X35" s="26" t="n">
        <f aca="false">+D35+P35</f>
        <v>2302351.38999999</v>
      </c>
      <c r="Y35" s="26" t="n">
        <f aca="false">+E35+Q35</f>
        <v>-118846</v>
      </c>
      <c r="Z35" s="26" t="n">
        <f aca="false">+F35+R35</f>
        <v>2421197.38999999</v>
      </c>
      <c r="AA35" s="27" t="n">
        <f aca="false">+Z35/V35</f>
        <v>2.47899516220685</v>
      </c>
      <c r="AB35" s="27"/>
    </row>
    <row r="36" customFormat="false" ht="12.75" hidden="false" customHeight="false" outlineLevel="0" collapsed="false">
      <c r="A36" s="49" t="n">
        <v>37135</v>
      </c>
      <c r="B36" s="31" t="n">
        <f aca="false">+C36-C35</f>
        <v>1887128</v>
      </c>
      <c r="C36" s="31" t="n">
        <v>13324402</v>
      </c>
      <c r="D36" s="26"/>
      <c r="E36" s="26" t="n">
        <v>-3742835</v>
      </c>
      <c r="F36" s="26" t="n">
        <f aca="false">+D36-E36</f>
        <v>3742835</v>
      </c>
      <c r="G36" s="28"/>
      <c r="H36" s="27" t="n">
        <f aca="false">+F36/B36</f>
        <v>1.98334983106604</v>
      </c>
      <c r="I36" s="28"/>
      <c r="J36" s="26"/>
      <c r="K36" s="26"/>
      <c r="L36" s="3"/>
      <c r="M36" s="49" t="n">
        <v>37135</v>
      </c>
      <c r="N36" s="0" t="n">
        <v>0</v>
      </c>
      <c r="O36" s="44" t="n">
        <f aca="false">+O35+N36</f>
        <v>0</v>
      </c>
      <c r="P36" s="26" t="n">
        <v>0</v>
      </c>
      <c r="Q36" s="26" t="n">
        <v>0</v>
      </c>
      <c r="R36" s="26" t="n">
        <f aca="false">+P36-Q36</f>
        <v>0</v>
      </c>
      <c r="S36" s="27"/>
      <c r="U36" s="49" t="n">
        <v>37135</v>
      </c>
      <c r="V36" s="62" t="n">
        <f aca="false">+B36+N36</f>
        <v>1887128</v>
      </c>
      <c r="W36" s="62" t="n">
        <f aca="false">+W35+V36</f>
        <v>13324402</v>
      </c>
      <c r="X36" s="26" t="n">
        <f aca="false">+D36+P36</f>
        <v>0</v>
      </c>
      <c r="Y36" s="26" t="n">
        <f aca="false">+E36+Q36</f>
        <v>-3742835</v>
      </c>
      <c r="Z36" s="26" t="n">
        <f aca="false">+F36+R36</f>
        <v>3742835</v>
      </c>
      <c r="AA36" s="27" t="n">
        <f aca="false">+Z36/V36</f>
        <v>1.98334983106604</v>
      </c>
      <c r="AB36" s="27"/>
    </row>
    <row r="37" customFormat="false" ht="12.75" hidden="false" customHeight="false" outlineLevel="0" collapsed="false">
      <c r="A37" s="49" t="n">
        <v>37165</v>
      </c>
      <c r="B37" s="31" t="n">
        <f aca="false">+C37-C36</f>
        <v>1627317</v>
      </c>
      <c r="C37" s="31" t="n">
        <v>14951719</v>
      </c>
      <c r="D37" s="26"/>
      <c r="E37" s="63" t="n">
        <v>-4647960</v>
      </c>
      <c r="F37" s="26" t="n">
        <f aca="false">+D37-E37</f>
        <v>4647960</v>
      </c>
      <c r="G37" s="28"/>
      <c r="H37" s="27" t="n">
        <f aca="false">+F37/B37</f>
        <v>2.85621056008141</v>
      </c>
      <c r="I37" s="26"/>
      <c r="J37" s="26"/>
      <c r="K37" s="26"/>
      <c r="L37" s="3"/>
      <c r="M37" s="49" t="n">
        <v>37165</v>
      </c>
      <c r="N37" s="0" t="n">
        <v>0</v>
      </c>
      <c r="O37" s="44" t="n">
        <f aca="false">+O36+N37</f>
        <v>0</v>
      </c>
      <c r="P37" s="26" t="n">
        <v>0</v>
      </c>
      <c r="Q37" s="63" t="n">
        <v>26769</v>
      </c>
      <c r="R37" s="26" t="n">
        <f aca="false">+P37-Q37</f>
        <v>-26769</v>
      </c>
      <c r="S37" s="27" t="e">
        <f aca="false">+R37/N37</f>
        <v>#DIV/0!</v>
      </c>
      <c r="U37" s="49" t="n">
        <v>37165</v>
      </c>
      <c r="V37" s="62" t="n">
        <f aca="false">+B37+N37</f>
        <v>1627317</v>
      </c>
      <c r="W37" s="62" t="n">
        <f aca="false">+W36+V37</f>
        <v>14951719</v>
      </c>
      <c r="X37" s="26" t="n">
        <f aca="false">+D37+P37</f>
        <v>0</v>
      </c>
      <c r="Y37" s="26" t="n">
        <f aca="false">+E37+Q37</f>
        <v>-4621191</v>
      </c>
      <c r="Z37" s="26" t="n">
        <f aca="false">+F37+R37</f>
        <v>4621191</v>
      </c>
      <c r="AA37" s="27" t="n">
        <f aca="false">+Z37/V37</f>
        <v>2.83976078416191</v>
      </c>
      <c r="AB37" s="27"/>
    </row>
    <row r="38" customFormat="false" ht="12.75" hidden="false" customHeight="false" outlineLevel="0" collapsed="false">
      <c r="A38" s="49" t="n">
        <v>37196</v>
      </c>
      <c r="B38" s="43" t="n">
        <f aca="false">+C38-C37</f>
        <v>-2564363</v>
      </c>
      <c r="C38" s="31" t="n">
        <v>12387356</v>
      </c>
      <c r="D38" s="26"/>
      <c r="E38" s="63" t="n">
        <v>5442416</v>
      </c>
      <c r="F38" s="26" t="n">
        <f aca="false">+D38-E38</f>
        <v>-5442416</v>
      </c>
      <c r="G38" s="28"/>
      <c r="H38" s="27" t="n">
        <f aca="false">+F38/B38</f>
        <v>2.12232667527959</v>
      </c>
      <c r="I38" s="26"/>
      <c r="J38" s="26"/>
      <c r="K38" s="26"/>
      <c r="L38" s="26"/>
      <c r="M38" s="49" t="n">
        <v>37196</v>
      </c>
      <c r="N38" s="44" t="n">
        <v>2750000</v>
      </c>
      <c r="O38" s="44" t="n">
        <f aca="false">+O37+N38</f>
        <v>2750000</v>
      </c>
      <c r="P38" s="26"/>
      <c r="Q38" s="63" t="n">
        <v>-7403194</v>
      </c>
      <c r="R38" s="26" t="n">
        <f aca="false">+P38-Q38</f>
        <v>7403194</v>
      </c>
      <c r="S38" s="27" t="n">
        <f aca="false">+R38/N38</f>
        <v>2.69207054545455</v>
      </c>
      <c r="T38" s="28"/>
      <c r="U38" s="49" t="n">
        <v>37196</v>
      </c>
      <c r="V38" s="62" t="n">
        <f aca="false">+B38+N38</f>
        <v>185637</v>
      </c>
      <c r="W38" s="62" t="n">
        <f aca="false">+W37+V38</f>
        <v>15137356</v>
      </c>
      <c r="X38" s="26" t="n">
        <f aca="false">+D38+P38</f>
        <v>0</v>
      </c>
      <c r="Y38" s="26" t="n">
        <f aca="false">+E38+Q38</f>
        <v>-1960778</v>
      </c>
      <c r="Z38" s="26" t="n">
        <f aca="false">+F38+R38</f>
        <v>1960778</v>
      </c>
      <c r="AA38" s="27" t="n">
        <f aca="false">+Z38/V38</f>
        <v>10.5624309808928</v>
      </c>
      <c r="AB38" s="27"/>
    </row>
    <row r="39" customFormat="false" ht="12.75" hidden="false" customHeight="false" outlineLevel="0" collapsed="false">
      <c r="A39" s="49" t="n">
        <v>37226</v>
      </c>
      <c r="B39" s="43" t="n">
        <f aca="false">+C39-C38</f>
        <v>-4920003</v>
      </c>
      <c r="C39" s="31" t="n">
        <v>7467353</v>
      </c>
      <c r="D39" s="26"/>
      <c r="E39" s="63" t="n">
        <v>15696427</v>
      </c>
      <c r="F39" s="26" t="n">
        <f aca="false">+D39-E39</f>
        <v>-15696427</v>
      </c>
      <c r="G39" s="28"/>
      <c r="H39" s="27" t="n">
        <f aca="false">+F39/B39</f>
        <v>3.1903287457345</v>
      </c>
      <c r="I39" s="26"/>
      <c r="J39" s="26"/>
      <c r="K39" s="26"/>
      <c r="L39" s="26"/>
      <c r="M39" s="49" t="n">
        <v>37226</v>
      </c>
      <c r="N39" s="44" t="n">
        <v>1000000</v>
      </c>
      <c r="O39" s="44" t="n">
        <f aca="false">+O38+N39</f>
        <v>3750000</v>
      </c>
      <c r="P39" s="26"/>
      <c r="Q39" s="63" t="n">
        <v>-2898915</v>
      </c>
      <c r="R39" s="26" t="n">
        <f aca="false">+P39-Q39</f>
        <v>2898915</v>
      </c>
      <c r="S39" s="27" t="n">
        <f aca="false">+R39/N39</f>
        <v>2.898915</v>
      </c>
      <c r="T39" s="28"/>
      <c r="U39" s="49" t="n">
        <v>37226</v>
      </c>
      <c r="V39" s="62" t="n">
        <f aca="false">+B39+N39</f>
        <v>-3920003</v>
      </c>
      <c r="W39" s="62" t="n">
        <f aca="false">+W38+V39</f>
        <v>11217353</v>
      </c>
      <c r="X39" s="26" t="n">
        <f aca="false">+D39+P39</f>
        <v>0</v>
      </c>
      <c r="Y39" s="26" t="n">
        <f aca="false">+E39+Q39</f>
        <v>12797512</v>
      </c>
      <c r="Z39" s="26" t="n">
        <f aca="false">+F39+R39</f>
        <v>-12797512</v>
      </c>
      <c r="AA39" s="27" t="n">
        <f aca="false">+Z39/V39</f>
        <v>3.26466893010031</v>
      </c>
      <c r="AB39" s="27"/>
    </row>
    <row r="40" customFormat="false" ht="12.75" hidden="false" customHeight="false" outlineLevel="0" collapsed="false">
      <c r="A40" s="49" t="n">
        <v>37257</v>
      </c>
      <c r="B40" s="43" t="n">
        <f aca="false">+C40-C39</f>
        <v>-2162337</v>
      </c>
      <c r="C40" s="31" t="n">
        <v>5305016</v>
      </c>
      <c r="D40" s="26"/>
      <c r="E40" s="63" t="n">
        <v>8143603</v>
      </c>
      <c r="F40" s="26" t="n">
        <f aca="false">+D40-E40</f>
        <v>-8143603</v>
      </c>
      <c r="G40" s="28"/>
      <c r="H40" s="27" t="n">
        <f aca="false">+F40/B40</f>
        <v>3.76611185028051</v>
      </c>
      <c r="I40" s="26"/>
      <c r="J40" s="26"/>
      <c r="K40" s="26"/>
      <c r="L40" s="26"/>
      <c r="M40" s="49" t="n">
        <v>37257</v>
      </c>
      <c r="N40" s="44"/>
      <c r="O40" s="44" t="n">
        <f aca="false">+O39+N40</f>
        <v>3750000</v>
      </c>
      <c r="P40" s="26"/>
      <c r="Q40" s="63" t="n">
        <v>396</v>
      </c>
      <c r="R40" s="26" t="n">
        <f aca="false">+P40-Q40</f>
        <v>-396</v>
      </c>
      <c r="S40" s="27" t="e">
        <f aca="false">+R40/N40</f>
        <v>#DIV/0!</v>
      </c>
      <c r="T40" s="28"/>
      <c r="U40" s="49" t="n">
        <v>37257</v>
      </c>
      <c r="V40" s="62" t="n">
        <f aca="false">+B40+N40</f>
        <v>-2162337</v>
      </c>
      <c r="W40" s="62" t="n">
        <f aca="false">+W39+V40</f>
        <v>9055016</v>
      </c>
      <c r="X40" s="26" t="n">
        <f aca="false">+D40+P40</f>
        <v>0</v>
      </c>
      <c r="Y40" s="26" t="n">
        <f aca="false">+E40+Q40</f>
        <v>8143999</v>
      </c>
      <c r="Z40" s="26" t="n">
        <f aca="false">+F40+R40</f>
        <v>-8143999</v>
      </c>
      <c r="AA40" s="27" t="n">
        <f aca="false">+Z40/V40</f>
        <v>3.76629498547174</v>
      </c>
      <c r="AB40" s="27"/>
    </row>
    <row r="41" customFormat="false" ht="12.75" hidden="false" customHeight="false" outlineLevel="0" collapsed="false">
      <c r="A41" s="49" t="n">
        <v>37288</v>
      </c>
      <c r="B41" s="43" t="n">
        <f aca="false">+C41-C40</f>
        <v>-2002604</v>
      </c>
      <c r="C41" s="31" t="n">
        <v>3302412</v>
      </c>
      <c r="D41" s="26"/>
      <c r="E41" s="63" t="n">
        <v>12654526</v>
      </c>
      <c r="F41" s="26" t="n">
        <f aca="false">+D41-E41</f>
        <v>-12654526</v>
      </c>
      <c r="G41" s="28"/>
      <c r="H41" s="27" t="n">
        <f aca="false">+F41/B41</f>
        <v>6.31903561562845</v>
      </c>
      <c r="I41" s="26"/>
      <c r="J41" s="26"/>
      <c r="K41" s="26"/>
      <c r="L41" s="26"/>
      <c r="M41" s="49" t="n">
        <v>37288</v>
      </c>
      <c r="N41" s="44"/>
      <c r="O41" s="44" t="n">
        <f aca="false">+O40+N41</f>
        <v>3750000</v>
      </c>
      <c r="P41" s="26"/>
      <c r="Q41" s="63" t="n">
        <v>18</v>
      </c>
      <c r="R41" s="26" t="n">
        <f aca="false">+P41-Q41</f>
        <v>-18</v>
      </c>
      <c r="S41" s="27" t="e">
        <f aca="false">+R41/N41</f>
        <v>#DIV/0!</v>
      </c>
      <c r="T41" s="28"/>
      <c r="U41" s="49" t="n">
        <v>37288</v>
      </c>
      <c r="V41" s="62" t="n">
        <f aca="false">+B41+N41</f>
        <v>-2002604</v>
      </c>
      <c r="W41" s="62" t="n">
        <f aca="false">+W40+V41</f>
        <v>7052412</v>
      </c>
      <c r="X41" s="26" t="n">
        <f aca="false">+D41+P41</f>
        <v>0</v>
      </c>
      <c r="Y41" s="26" t="n">
        <f aca="false">+E41+Q41</f>
        <v>12654544</v>
      </c>
      <c r="Z41" s="26" t="n">
        <f aca="false">+F41+R41</f>
        <v>-12654544</v>
      </c>
      <c r="AA41" s="27" t="n">
        <f aca="false">+Z41/V41</f>
        <v>6.31904460392569</v>
      </c>
      <c r="AB41" s="27"/>
    </row>
    <row r="42" customFormat="false" ht="12.75" hidden="false" customHeight="false" outlineLevel="0" collapsed="false">
      <c r="A42" s="49" t="n">
        <v>37316</v>
      </c>
      <c r="B42" s="43" t="n">
        <f aca="false">+C42-C41</f>
        <v>-3302412</v>
      </c>
      <c r="C42" s="31" t="n">
        <v>0</v>
      </c>
      <c r="D42" s="26"/>
      <c r="E42" s="63" t="n">
        <v>18471386</v>
      </c>
      <c r="F42" s="26" t="n">
        <f aca="false">+D42-E42</f>
        <v>-18471386</v>
      </c>
      <c r="G42" s="28"/>
      <c r="H42" s="27" t="n">
        <f aca="false">+F42/B42</f>
        <v>5.59330150205365</v>
      </c>
      <c r="I42" s="26"/>
      <c r="J42" s="26"/>
      <c r="K42" s="26"/>
      <c r="L42" s="26"/>
      <c r="M42" s="49" t="n">
        <v>37316</v>
      </c>
      <c r="N42" s="44"/>
      <c r="O42" s="44" t="n">
        <f aca="false">+O41+N42</f>
        <v>3750000</v>
      </c>
      <c r="P42" s="26"/>
      <c r="Q42" s="63" t="n">
        <v>37</v>
      </c>
      <c r="R42" s="26" t="n">
        <f aca="false">+P42-Q42</f>
        <v>-37</v>
      </c>
      <c r="S42" s="27" t="e">
        <f aca="false">+R42/N42</f>
        <v>#DIV/0!</v>
      </c>
      <c r="T42" s="28"/>
      <c r="U42" s="49" t="n">
        <v>37316</v>
      </c>
      <c r="V42" s="62" t="n">
        <f aca="false">+B42+N42</f>
        <v>-3302412</v>
      </c>
      <c r="W42" s="62" t="n">
        <f aca="false">+W41+V42</f>
        <v>3750000</v>
      </c>
      <c r="X42" s="26" t="n">
        <f aca="false">+D42+P42</f>
        <v>0</v>
      </c>
      <c r="Y42" s="26" t="n">
        <f aca="false">+E42+Q42</f>
        <v>18471423</v>
      </c>
      <c r="Z42" s="26" t="n">
        <f aca="false">+F42+R42</f>
        <v>-18471423</v>
      </c>
      <c r="AA42" s="27" t="n">
        <f aca="false">+Z42/V42</f>
        <v>5.59331270598581</v>
      </c>
      <c r="AB42" s="27"/>
    </row>
    <row r="43" customFormat="false" ht="12.75" hidden="false" customHeight="false" outlineLevel="0" collapsed="false">
      <c r="A43" s="49" t="n">
        <v>37347</v>
      </c>
      <c r="B43" s="43" t="n">
        <v>0</v>
      </c>
      <c r="C43" s="31" t="n">
        <v>0</v>
      </c>
      <c r="D43" s="26"/>
      <c r="E43" s="26"/>
      <c r="F43" s="26"/>
      <c r="G43" s="28"/>
      <c r="H43" s="27"/>
      <c r="I43" s="28"/>
      <c r="J43" s="26"/>
      <c r="K43" s="26"/>
      <c r="L43" s="26"/>
      <c r="M43" s="49" t="n">
        <v>37347</v>
      </c>
      <c r="N43" s="44" t="n">
        <v>2000000</v>
      </c>
      <c r="O43" s="44" t="n">
        <f aca="false">+O42+N43</f>
        <v>5750000</v>
      </c>
      <c r="P43" s="26"/>
      <c r="Q43" s="63" t="n">
        <v>-6586478</v>
      </c>
      <c r="R43" s="26" t="n">
        <f aca="false">+P43-Q43</f>
        <v>6586478</v>
      </c>
      <c r="S43" s="27" t="n">
        <f aca="false">+R43/N43</f>
        <v>3.293239</v>
      </c>
      <c r="T43" s="28"/>
      <c r="U43" s="49" t="n">
        <v>37347</v>
      </c>
      <c r="V43" s="62" t="n">
        <f aca="false">+B43+N43</f>
        <v>2000000</v>
      </c>
      <c r="W43" s="62" t="n">
        <f aca="false">+W42+V43</f>
        <v>5750000</v>
      </c>
      <c r="X43" s="26" t="n">
        <f aca="false">+D43+P43</f>
        <v>0</v>
      </c>
      <c r="Y43" s="26" t="n">
        <f aca="false">+E43+Q43</f>
        <v>-6586478</v>
      </c>
      <c r="Z43" s="26" t="n">
        <f aca="false">+F43+R43</f>
        <v>6586478</v>
      </c>
      <c r="AA43" s="27" t="n">
        <f aca="false">+Z43/V43</f>
        <v>3.293239</v>
      </c>
      <c r="AB43" s="27"/>
    </row>
    <row r="44" customFormat="false" ht="12.75" hidden="false" customHeight="false" outlineLevel="0" collapsed="false">
      <c r="A44" s="49" t="n">
        <v>37377</v>
      </c>
      <c r="B44" s="43" t="n">
        <v>0</v>
      </c>
      <c r="C44" s="31" t="n">
        <v>0</v>
      </c>
      <c r="D44" s="26"/>
      <c r="E44" s="26"/>
      <c r="F44" s="26"/>
      <c r="G44" s="28"/>
      <c r="H44" s="27"/>
      <c r="I44" s="64"/>
      <c r="J44" s="64"/>
      <c r="K44" s="64"/>
      <c r="L44" s="26"/>
      <c r="M44" s="49" t="n">
        <v>37377</v>
      </c>
      <c r="N44" s="44" t="n">
        <v>2000000</v>
      </c>
      <c r="O44" s="44" t="n">
        <f aca="false">+O43+N44</f>
        <v>7750000</v>
      </c>
      <c r="P44" s="64"/>
      <c r="Q44" s="63" t="n">
        <v>-6587442</v>
      </c>
      <c r="R44" s="26" t="n">
        <f aca="false">+P44-Q44</f>
        <v>6587442</v>
      </c>
      <c r="S44" s="27" t="n">
        <f aca="false">+R44/N44</f>
        <v>3.293721</v>
      </c>
      <c r="T44" s="28"/>
      <c r="U44" s="49" t="n">
        <v>37377</v>
      </c>
      <c r="V44" s="62" t="n">
        <f aca="false">+B44+N44</f>
        <v>2000000</v>
      </c>
      <c r="W44" s="62" t="n">
        <f aca="false">+W43+V44</f>
        <v>7750000</v>
      </c>
      <c r="X44" s="26" t="n">
        <f aca="false">+D44+P44</f>
        <v>0</v>
      </c>
      <c r="Y44" s="26" t="n">
        <f aca="false">+E44+Q44</f>
        <v>-6587442</v>
      </c>
      <c r="Z44" s="26" t="n">
        <f aca="false">+F44+R44</f>
        <v>6587442</v>
      </c>
      <c r="AA44" s="27" t="n">
        <f aca="false">+Z44/V44</f>
        <v>3.293721</v>
      </c>
      <c r="AB44" s="64"/>
    </row>
    <row r="45" customFormat="false" ht="12.75" hidden="false" customHeight="false" outlineLevel="0" collapsed="false">
      <c r="A45" s="49" t="n">
        <v>37408</v>
      </c>
      <c r="B45" s="43" t="n">
        <v>0</v>
      </c>
      <c r="C45" s="31" t="n">
        <v>0</v>
      </c>
      <c r="D45" s="26"/>
      <c r="E45" s="26"/>
      <c r="F45" s="26"/>
      <c r="G45" s="28"/>
      <c r="H45" s="27"/>
      <c r="I45" s="64"/>
      <c r="J45" s="64"/>
      <c r="K45" s="64"/>
      <c r="L45" s="26"/>
      <c r="M45" s="49" t="n">
        <v>37408</v>
      </c>
      <c r="N45" s="65"/>
      <c r="O45" s="44" t="n">
        <f aca="false">+O44+N45</f>
        <v>7750000</v>
      </c>
      <c r="P45" s="64"/>
      <c r="Q45" s="63"/>
      <c r="R45" s="26" t="n">
        <f aca="false">+P45-Q45</f>
        <v>0</v>
      </c>
      <c r="S45" s="27" t="e">
        <f aca="false">+R45/N45</f>
        <v>#DIV/0!</v>
      </c>
      <c r="T45" s="28"/>
      <c r="U45" s="49" t="n">
        <v>37408</v>
      </c>
      <c r="V45" s="62" t="n">
        <f aca="false">+B45+N45</f>
        <v>0</v>
      </c>
      <c r="W45" s="62" t="n">
        <f aca="false">+W44+V45</f>
        <v>7750000</v>
      </c>
      <c r="X45" s="26" t="n">
        <f aca="false">+D45+P45</f>
        <v>0</v>
      </c>
      <c r="Y45" s="26" t="n">
        <f aca="false">+E45+Q45</f>
        <v>0</v>
      </c>
      <c r="Z45" s="26" t="n">
        <f aca="false">+F45+R45</f>
        <v>0</v>
      </c>
      <c r="AA45" s="27" t="e">
        <f aca="false">+Z45/V45</f>
        <v>#DIV/0!</v>
      </c>
      <c r="AB45" s="64"/>
    </row>
    <row r="46" customFormat="false" ht="12.75" hidden="false" customHeight="false" outlineLevel="0" collapsed="false">
      <c r="A46" s="49" t="n">
        <v>37438</v>
      </c>
      <c r="B46" s="43" t="n">
        <v>0</v>
      </c>
      <c r="C46" s="31" t="n">
        <v>0</v>
      </c>
      <c r="D46" s="26"/>
      <c r="E46" s="26"/>
      <c r="F46" s="26"/>
      <c r="G46" s="28"/>
      <c r="H46" s="27"/>
      <c r="I46" s="66"/>
      <c r="J46" s="66"/>
      <c r="K46" s="66"/>
      <c r="L46" s="26"/>
      <c r="M46" s="49" t="n">
        <v>37438</v>
      </c>
      <c r="N46" s="65"/>
      <c r="O46" s="44" t="n">
        <f aca="false">+O45+N46</f>
        <v>7750000</v>
      </c>
      <c r="P46" s="66"/>
      <c r="Q46" s="63"/>
      <c r="R46" s="26" t="n">
        <f aca="false">+P46-Q46</f>
        <v>0</v>
      </c>
      <c r="S46" s="27" t="e">
        <f aca="false">+R46/N46</f>
        <v>#DIV/0!</v>
      </c>
      <c r="T46" s="28"/>
      <c r="U46" s="49" t="n">
        <v>37438</v>
      </c>
      <c r="V46" s="62" t="n">
        <f aca="false">+B46+N46</f>
        <v>0</v>
      </c>
      <c r="W46" s="62" t="n">
        <f aca="false">+W45+V46</f>
        <v>7750000</v>
      </c>
      <c r="X46" s="26" t="n">
        <f aca="false">+D46+P46</f>
        <v>0</v>
      </c>
      <c r="Y46" s="26" t="n">
        <f aca="false">+E46+Q46</f>
        <v>0</v>
      </c>
      <c r="Z46" s="26" t="n">
        <f aca="false">+F46+R46</f>
        <v>0</v>
      </c>
      <c r="AA46" s="27" t="e">
        <f aca="false">+Z46/V46</f>
        <v>#DIV/0!</v>
      </c>
      <c r="AB46" s="66"/>
    </row>
    <row r="47" customFormat="false" ht="12.75" hidden="false" customHeight="false" outlineLevel="0" collapsed="false">
      <c r="A47" s="49" t="n">
        <v>37469</v>
      </c>
      <c r="B47" s="43" t="n">
        <v>0</v>
      </c>
      <c r="C47" s="31" t="n">
        <v>0</v>
      </c>
      <c r="D47" s="26"/>
      <c r="E47" s="26"/>
      <c r="F47" s="26"/>
      <c r="G47" s="28"/>
      <c r="H47" s="27"/>
      <c r="I47" s="66"/>
      <c r="J47" s="66"/>
      <c r="K47" s="66"/>
      <c r="L47" s="26"/>
      <c r="M47" s="49" t="n">
        <v>37469</v>
      </c>
      <c r="N47" s="65"/>
      <c r="O47" s="44" t="n">
        <f aca="false">+O46+N47</f>
        <v>7750000</v>
      </c>
      <c r="P47" s="66"/>
      <c r="Q47" s="63"/>
      <c r="R47" s="26" t="n">
        <f aca="false">+P47-Q47</f>
        <v>0</v>
      </c>
      <c r="S47" s="27" t="e">
        <f aca="false">+R47/N47</f>
        <v>#DIV/0!</v>
      </c>
      <c r="T47" s="28"/>
      <c r="U47" s="49" t="n">
        <v>37469</v>
      </c>
      <c r="V47" s="62" t="n">
        <f aca="false">+B47+N47</f>
        <v>0</v>
      </c>
      <c r="W47" s="62" t="n">
        <f aca="false">+W46+V47</f>
        <v>7750000</v>
      </c>
      <c r="X47" s="26" t="n">
        <f aca="false">+D47+P47</f>
        <v>0</v>
      </c>
      <c r="Y47" s="26" t="n">
        <f aca="false">+E47+Q47</f>
        <v>0</v>
      </c>
      <c r="Z47" s="26" t="n">
        <f aca="false">+F47+R47</f>
        <v>0</v>
      </c>
      <c r="AA47" s="27" t="e">
        <f aca="false">+Z47/V47</f>
        <v>#DIV/0!</v>
      </c>
      <c r="AB47" s="66"/>
    </row>
    <row r="48" customFormat="false" ht="12.75" hidden="false" customHeight="false" outlineLevel="0" collapsed="false">
      <c r="A48" s="49" t="n">
        <v>37500</v>
      </c>
      <c r="B48" s="43" t="n">
        <v>0</v>
      </c>
      <c r="C48" s="31" t="n">
        <v>0</v>
      </c>
      <c r="D48" s="26"/>
      <c r="E48" s="26"/>
      <c r="F48" s="26"/>
      <c r="G48" s="28"/>
      <c r="H48" s="27"/>
      <c r="I48" s="66"/>
      <c r="J48" s="67"/>
      <c r="K48" s="66"/>
      <c r="L48" s="26"/>
      <c r="M48" s="49" t="n">
        <v>37500</v>
      </c>
      <c r="N48" s="65" t="n">
        <v>-1000000</v>
      </c>
      <c r="O48" s="44" t="n">
        <f aca="false">+O47+N48</f>
        <v>6750000</v>
      </c>
      <c r="P48" s="66"/>
      <c r="Q48" s="63" t="n">
        <v>2984198</v>
      </c>
      <c r="R48" s="26" t="n">
        <f aca="false">+P48-Q48</f>
        <v>-2984198</v>
      </c>
      <c r="S48" s="27" t="n">
        <f aca="false">+R48/N48</f>
        <v>2.984198</v>
      </c>
      <c r="T48" s="28"/>
      <c r="U48" s="49" t="n">
        <v>37500</v>
      </c>
      <c r="V48" s="62" t="n">
        <f aca="false">+B48+N48</f>
        <v>-1000000</v>
      </c>
      <c r="W48" s="62" t="n">
        <f aca="false">+W47+V48</f>
        <v>6750000</v>
      </c>
      <c r="X48" s="26" t="n">
        <f aca="false">+D48+P48</f>
        <v>0</v>
      </c>
      <c r="Y48" s="26" t="n">
        <f aca="false">+E48+Q48</f>
        <v>2984198</v>
      </c>
      <c r="Z48" s="26" t="n">
        <f aca="false">+F48+R48</f>
        <v>-2984198</v>
      </c>
      <c r="AA48" s="27" t="n">
        <f aca="false">+Z48/V48</f>
        <v>2.984198</v>
      </c>
      <c r="AB48" s="66"/>
    </row>
    <row r="49" customFormat="false" ht="12.75" hidden="false" customHeight="false" outlineLevel="0" collapsed="false">
      <c r="A49" s="49" t="n">
        <v>37530</v>
      </c>
      <c r="B49" s="43" t="n">
        <v>0</v>
      </c>
      <c r="C49" s="31" t="n">
        <v>0</v>
      </c>
      <c r="D49" s="26"/>
      <c r="E49" s="26"/>
      <c r="F49" s="26"/>
      <c r="G49" s="28"/>
      <c r="H49" s="27"/>
      <c r="I49" s="66"/>
      <c r="J49" s="67"/>
      <c r="K49" s="66"/>
      <c r="L49" s="26"/>
      <c r="M49" s="49" t="n">
        <v>37530</v>
      </c>
      <c r="N49" s="65" t="n">
        <v>-2750000</v>
      </c>
      <c r="O49" s="44" t="n">
        <f aca="false">+O48+N49</f>
        <v>4000000</v>
      </c>
      <c r="P49" s="66"/>
      <c r="Q49" s="63" t="n">
        <v>8421793</v>
      </c>
      <c r="R49" s="26" t="n">
        <f aca="false">+P49-Q49</f>
        <v>-8421793</v>
      </c>
      <c r="S49" s="27" t="n">
        <f aca="false">+R49/N49</f>
        <v>3.06247018181818</v>
      </c>
      <c r="T49" s="28"/>
      <c r="U49" s="49" t="n">
        <v>37530</v>
      </c>
      <c r="V49" s="62" t="n">
        <f aca="false">+B49+N49</f>
        <v>-2750000</v>
      </c>
      <c r="W49" s="62" t="n">
        <f aca="false">+W48+V49</f>
        <v>4000000</v>
      </c>
      <c r="X49" s="26" t="n">
        <f aca="false">+D49+P49</f>
        <v>0</v>
      </c>
      <c r="Y49" s="26" t="n">
        <f aca="false">+E49+Q49</f>
        <v>8421793</v>
      </c>
      <c r="Z49" s="26" t="n">
        <f aca="false">+F49+R49</f>
        <v>-8421793</v>
      </c>
      <c r="AA49" s="27" t="n">
        <f aca="false">+Z49/V49</f>
        <v>3.06247018181818</v>
      </c>
      <c r="AB49" s="66"/>
    </row>
    <row r="50" customFormat="false" ht="12.75" hidden="false" customHeight="false" outlineLevel="0" collapsed="false">
      <c r="A50" s="49" t="n">
        <v>37561</v>
      </c>
      <c r="B50" s="43" t="n">
        <v>0</v>
      </c>
      <c r="C50" s="31" t="n">
        <v>0</v>
      </c>
      <c r="D50" s="26"/>
      <c r="E50" s="26"/>
      <c r="F50" s="26"/>
      <c r="G50" s="28"/>
      <c r="H50" s="27"/>
      <c r="I50" s="66"/>
      <c r="J50" s="67"/>
      <c r="K50" s="66"/>
      <c r="L50" s="26"/>
      <c r="M50" s="49" t="n">
        <v>37561</v>
      </c>
      <c r="N50" s="65"/>
      <c r="O50" s="44" t="n">
        <f aca="false">+O49+N50</f>
        <v>4000000</v>
      </c>
      <c r="P50" s="66"/>
      <c r="Q50" s="63"/>
      <c r="R50" s="26" t="n">
        <f aca="false">+P50-Q50</f>
        <v>0</v>
      </c>
      <c r="S50" s="27" t="e">
        <f aca="false">+R50/N50</f>
        <v>#DIV/0!</v>
      </c>
      <c r="T50" s="28"/>
      <c r="U50" s="49" t="n">
        <v>37561</v>
      </c>
      <c r="V50" s="62" t="n">
        <f aca="false">+B50+N50</f>
        <v>0</v>
      </c>
      <c r="W50" s="62" t="n">
        <f aca="false">+W49+V50</f>
        <v>4000000</v>
      </c>
      <c r="X50" s="26" t="n">
        <f aca="false">+D50+P50</f>
        <v>0</v>
      </c>
      <c r="Y50" s="26" t="n">
        <f aca="false">+E50+Q50</f>
        <v>0</v>
      </c>
      <c r="Z50" s="26" t="n">
        <f aca="false">+F50+R50</f>
        <v>0</v>
      </c>
      <c r="AA50" s="27" t="e">
        <f aca="false">+Z50/V50</f>
        <v>#DIV/0!</v>
      </c>
      <c r="AB50" s="66"/>
    </row>
    <row r="51" customFormat="false" ht="12.75" hidden="false" customHeight="false" outlineLevel="0" collapsed="false">
      <c r="A51" s="49" t="n">
        <v>37591</v>
      </c>
      <c r="B51" s="43" t="n">
        <v>0</v>
      </c>
      <c r="C51" s="31" t="n">
        <v>0</v>
      </c>
      <c r="D51" s="26"/>
      <c r="E51" s="26"/>
      <c r="F51" s="26"/>
      <c r="G51" s="28"/>
      <c r="H51" s="27"/>
      <c r="I51" s="66"/>
      <c r="J51" s="67"/>
      <c r="K51" s="66"/>
      <c r="L51" s="26"/>
      <c r="M51" s="49" t="n">
        <v>37591</v>
      </c>
      <c r="N51" s="65"/>
      <c r="O51" s="44" t="n">
        <f aca="false">+O50+N51</f>
        <v>4000000</v>
      </c>
      <c r="P51" s="66"/>
      <c r="Q51" s="63"/>
      <c r="R51" s="26" t="n">
        <f aca="false">+P51-Q51</f>
        <v>0</v>
      </c>
      <c r="S51" s="27" t="e">
        <f aca="false">+R51/N51</f>
        <v>#DIV/0!</v>
      </c>
      <c r="T51" s="28"/>
      <c r="U51" s="49" t="n">
        <v>37591</v>
      </c>
      <c r="V51" s="62" t="n">
        <f aca="false">+B51+N51</f>
        <v>0</v>
      </c>
      <c r="W51" s="62" t="n">
        <f aca="false">+W50+V51</f>
        <v>4000000</v>
      </c>
      <c r="X51" s="26" t="n">
        <f aca="false">+D51+P51</f>
        <v>0</v>
      </c>
      <c r="Y51" s="26" t="n">
        <f aca="false">+E51+Q51</f>
        <v>0</v>
      </c>
      <c r="Z51" s="26" t="n">
        <f aca="false">+F51+R51</f>
        <v>0</v>
      </c>
      <c r="AA51" s="27" t="e">
        <f aca="false">+Z51/V51</f>
        <v>#DIV/0!</v>
      </c>
      <c r="AB51" s="66"/>
    </row>
    <row r="52" customFormat="false" ht="12.75" hidden="false" customHeight="false" outlineLevel="0" collapsed="false">
      <c r="A52" s="49" t="n">
        <v>37622</v>
      </c>
      <c r="B52" s="43" t="n">
        <v>0</v>
      </c>
      <c r="C52" s="31" t="n">
        <v>0</v>
      </c>
      <c r="D52" s="26"/>
      <c r="E52" s="26"/>
      <c r="F52" s="26"/>
      <c r="G52" s="28"/>
      <c r="H52" s="27"/>
      <c r="I52" s="66"/>
      <c r="J52" s="67"/>
      <c r="K52" s="66"/>
      <c r="L52" s="26"/>
      <c r="M52" s="49" t="n">
        <v>37622</v>
      </c>
      <c r="N52" s="65"/>
      <c r="O52" s="44" t="n">
        <f aca="false">+O51+N52</f>
        <v>4000000</v>
      </c>
      <c r="P52" s="66"/>
      <c r="Q52" s="63"/>
      <c r="R52" s="26" t="n">
        <f aca="false">+P52-Q52</f>
        <v>0</v>
      </c>
      <c r="S52" s="27" t="e">
        <f aca="false">+R52/N52</f>
        <v>#DIV/0!</v>
      </c>
      <c r="T52" s="28"/>
      <c r="U52" s="49" t="n">
        <v>37622</v>
      </c>
      <c r="V52" s="62" t="n">
        <f aca="false">+B52+N52</f>
        <v>0</v>
      </c>
      <c r="W52" s="62" t="n">
        <f aca="false">+W51+V52</f>
        <v>4000000</v>
      </c>
      <c r="X52" s="26" t="n">
        <f aca="false">+D52+P52</f>
        <v>0</v>
      </c>
      <c r="Y52" s="26" t="n">
        <f aca="false">+E52+Q52</f>
        <v>0</v>
      </c>
      <c r="Z52" s="26" t="n">
        <f aca="false">+F52+R52</f>
        <v>0</v>
      </c>
      <c r="AA52" s="27" t="e">
        <f aca="false">+Z52/V52</f>
        <v>#DIV/0!</v>
      </c>
      <c r="AB52" s="66"/>
    </row>
    <row r="53" customFormat="false" ht="12.75" hidden="false" customHeight="false" outlineLevel="0" collapsed="false">
      <c r="A53" s="49" t="n">
        <v>37653</v>
      </c>
      <c r="B53" s="43" t="n">
        <v>0</v>
      </c>
      <c r="C53" s="31" t="n">
        <v>0</v>
      </c>
      <c r="D53" s="26"/>
      <c r="E53" s="26"/>
      <c r="F53" s="26"/>
      <c r="G53" s="28"/>
      <c r="H53" s="27"/>
      <c r="I53" s="64"/>
      <c r="J53" s="68"/>
      <c r="K53" s="66"/>
      <c r="L53" s="26"/>
      <c r="M53" s="49" t="n">
        <v>37653</v>
      </c>
      <c r="N53" s="65"/>
      <c r="O53" s="44" t="n">
        <f aca="false">+O52+N53</f>
        <v>4000000</v>
      </c>
      <c r="P53" s="64"/>
      <c r="Q53" s="63"/>
      <c r="R53" s="26" t="n">
        <f aca="false">+P53-Q53</f>
        <v>0</v>
      </c>
      <c r="S53" s="27" t="e">
        <f aca="false">+R53/N53</f>
        <v>#DIV/0!</v>
      </c>
      <c r="T53" s="28"/>
      <c r="U53" s="49" t="n">
        <v>37653</v>
      </c>
      <c r="V53" s="62" t="n">
        <f aca="false">+B53+N53</f>
        <v>0</v>
      </c>
      <c r="W53" s="62" t="n">
        <f aca="false">+W52+V53</f>
        <v>4000000</v>
      </c>
      <c r="X53" s="26" t="n">
        <f aca="false">+D53+P53</f>
        <v>0</v>
      </c>
      <c r="Y53" s="26" t="n">
        <f aca="false">+E53+Q53</f>
        <v>0</v>
      </c>
      <c r="Z53" s="26" t="n">
        <f aca="false">+F53+R53</f>
        <v>0</v>
      </c>
      <c r="AA53" s="27" t="e">
        <f aca="false">+Z53/V53</f>
        <v>#DIV/0!</v>
      </c>
      <c r="AB53" s="64"/>
    </row>
    <row r="54" customFormat="false" ht="12.75" hidden="false" customHeight="false" outlineLevel="0" collapsed="false">
      <c r="A54" s="49" t="n">
        <v>37681</v>
      </c>
      <c r="B54" s="43" t="n">
        <v>0</v>
      </c>
      <c r="C54" s="31" t="n">
        <v>0</v>
      </c>
      <c r="D54" s="26"/>
      <c r="E54" s="26"/>
      <c r="F54" s="26"/>
      <c r="G54" s="28"/>
      <c r="H54" s="27"/>
      <c r="I54" s="64"/>
      <c r="J54" s="68"/>
      <c r="K54" s="66"/>
      <c r="L54" s="26"/>
      <c r="M54" s="49" t="n">
        <v>37681</v>
      </c>
      <c r="N54" s="65" t="n">
        <v>-4000000</v>
      </c>
      <c r="O54" s="44" t="n">
        <f aca="false">+O53+N54</f>
        <v>0</v>
      </c>
      <c r="P54" s="64"/>
      <c r="Q54" s="63" t="n">
        <v>13885811</v>
      </c>
      <c r="R54" s="26" t="n">
        <f aca="false">+P54-Q54</f>
        <v>-13885811</v>
      </c>
      <c r="S54" s="27" t="n">
        <f aca="false">+R54/N54</f>
        <v>3.47145275</v>
      </c>
      <c r="T54" s="28"/>
      <c r="U54" s="49" t="n">
        <v>37681</v>
      </c>
      <c r="V54" s="62" t="n">
        <f aca="false">+B54+N54</f>
        <v>-4000000</v>
      </c>
      <c r="W54" s="62" t="n">
        <f aca="false">+W53+V54</f>
        <v>0</v>
      </c>
      <c r="X54" s="26" t="n">
        <f aca="false">+D54+P54</f>
        <v>0</v>
      </c>
      <c r="Y54" s="26" t="n">
        <f aca="false">+E54+Q54</f>
        <v>13885811</v>
      </c>
      <c r="Z54" s="26" t="n">
        <f aca="false">+F54+R54</f>
        <v>-13885811</v>
      </c>
      <c r="AA54" s="27" t="n">
        <f aca="false">+Z54/V54</f>
        <v>3.47145275</v>
      </c>
      <c r="AB54" s="64"/>
    </row>
    <row r="55" customFormat="false" ht="12.75" hidden="false" customHeight="false" outlineLevel="0" collapsed="false">
      <c r="A55" s="64"/>
      <c r="B55" s="64"/>
      <c r="C55" s="64"/>
      <c r="D55" s="64"/>
      <c r="E55" s="64"/>
      <c r="F55" s="69"/>
      <c r="G55" s="64"/>
      <c r="H55" s="64"/>
      <c r="I55" s="64"/>
      <c r="J55" s="68"/>
      <c r="K55" s="66"/>
      <c r="M55" s="49"/>
      <c r="N55" s="65"/>
      <c r="O55" s="44"/>
      <c r="P55" s="26"/>
      <c r="Q55" s="26"/>
      <c r="R55" s="26"/>
      <c r="S55" s="26"/>
      <c r="T55" s="28"/>
      <c r="U55" s="49"/>
      <c r="V55" s="65"/>
      <c r="W55" s="44"/>
      <c r="X55" s="26"/>
      <c r="Y55" s="26"/>
      <c r="AA55" s="28"/>
      <c r="AB55" s="27"/>
    </row>
    <row r="56" customFormat="false" ht="12.75" hidden="false" customHeight="false" outlineLevel="0" collapsed="false">
      <c r="A56" s="49" t="s">
        <v>18</v>
      </c>
      <c r="B56" s="49"/>
      <c r="C56" s="44"/>
      <c r="D56" s="45"/>
      <c r="E56" s="45"/>
      <c r="F56" s="26" t="n">
        <f aca="false">SUM(F30:F54)</f>
        <v>-6526753.77</v>
      </c>
      <c r="G56" s="28"/>
      <c r="H56" s="70"/>
      <c r="I56" s="28"/>
      <c r="J56" s="45"/>
      <c r="K56" s="45"/>
      <c r="M56" s="49" t="s">
        <v>18</v>
      </c>
      <c r="N56" s="49"/>
      <c r="O56" s="44"/>
      <c r="P56" s="45"/>
      <c r="Q56" s="45"/>
      <c r="R56" s="26" t="n">
        <f aca="false">SUM(R30:R54)</f>
        <v>-1842993</v>
      </c>
      <c r="S56" s="26"/>
      <c r="T56" s="28"/>
      <c r="U56" s="49" t="s">
        <v>18</v>
      </c>
      <c r="V56" s="49"/>
      <c r="W56" s="44"/>
      <c r="X56" s="45"/>
      <c r="Y56" s="45"/>
      <c r="Z56" s="26" t="n">
        <f aca="false">SUM(Z30:Z54)</f>
        <v>-8369746.77</v>
      </c>
      <c r="AA56" s="28"/>
      <c r="AB56" s="70"/>
    </row>
    <row r="57" customFormat="false" ht="12.75" hidden="false" customHeight="false" outlineLevel="0" collapsed="false">
      <c r="A57" s="49"/>
      <c r="B57" s="49"/>
      <c r="C57" s="49"/>
      <c r="D57" s="71"/>
      <c r="E57" s="71" t="s">
        <v>26</v>
      </c>
      <c r="F57" s="26" t="n">
        <v>-3587750</v>
      </c>
      <c r="G57" s="28"/>
      <c r="H57" s="72"/>
      <c r="I57" s="28"/>
      <c r="J57" s="71"/>
      <c r="K57" s="45"/>
    </row>
    <row r="58" customFormat="false" ht="12.75" hidden="false" customHeight="false" outlineLevel="0" collapsed="false">
      <c r="E58" s="1" t="s">
        <v>27</v>
      </c>
      <c r="F58" s="73" t="n">
        <f aca="false">+F56-F57</f>
        <v>-2939003.77</v>
      </c>
      <c r="J58" s="74"/>
      <c r="K58" s="74"/>
      <c r="Q58" s="0" t="s">
        <v>28</v>
      </c>
      <c r="R58" s="26" t="n">
        <v>-1675595</v>
      </c>
    </row>
    <row r="59" customFormat="false" ht="13.5" hidden="false" customHeight="false" outlineLevel="0" collapsed="false">
      <c r="J59" s="74"/>
      <c r="K59" s="74"/>
    </row>
    <row r="60" customFormat="false" ht="12.75" hidden="false" customHeight="false" outlineLevel="0" collapsed="false">
      <c r="A60" s="4" t="s">
        <v>19</v>
      </c>
      <c r="B60" s="5"/>
      <c r="C60" s="5"/>
      <c r="D60" s="6"/>
      <c r="E60" s="6"/>
      <c r="F60" s="10"/>
      <c r="J60" s="74"/>
      <c r="K60" s="74"/>
      <c r="R60" s="75" t="n">
        <f aca="false">+R56-R58</f>
        <v>-167398</v>
      </c>
    </row>
    <row r="61" customFormat="false" ht="12.75" hidden="false" customHeight="false" outlineLevel="0" collapsed="false">
      <c r="A61" s="11"/>
      <c r="B61" s="12"/>
      <c r="C61" s="12"/>
      <c r="D61" s="13"/>
      <c r="E61" s="13"/>
      <c r="F61" s="15"/>
    </row>
    <row r="62" customFormat="false" ht="12.75" hidden="false" customHeight="false" outlineLevel="0" collapsed="false">
      <c r="A62" s="11"/>
      <c r="B62" s="12" t="s">
        <v>4</v>
      </c>
      <c r="C62" s="12" t="s">
        <v>5</v>
      </c>
      <c r="D62" s="13"/>
      <c r="E62" s="12" t="s">
        <v>24</v>
      </c>
      <c r="F62" s="17"/>
    </row>
    <row r="63" customFormat="false" ht="12.75" hidden="false" customHeight="false" outlineLevel="0" collapsed="false">
      <c r="A63" s="18" t="s">
        <v>11</v>
      </c>
      <c r="B63" s="19" t="s">
        <v>3</v>
      </c>
      <c r="C63" s="19" t="s">
        <v>3</v>
      </c>
      <c r="D63" s="19" t="s">
        <v>13</v>
      </c>
      <c r="E63" s="19" t="s">
        <v>25</v>
      </c>
      <c r="F63" s="22"/>
    </row>
    <row r="64" customFormat="false" ht="12.75" hidden="false" customHeight="false" outlineLevel="0" collapsed="false">
      <c r="A64" s="11"/>
      <c r="B64" s="12"/>
      <c r="C64" s="12"/>
      <c r="D64" s="13"/>
      <c r="E64" s="13"/>
      <c r="F64" s="15"/>
    </row>
    <row r="65" customFormat="false" ht="12.75" hidden="false" customHeight="false" outlineLevel="0" collapsed="false">
      <c r="A65" s="25" t="n">
        <v>36951</v>
      </c>
      <c r="B65" s="76" t="n">
        <v>2161455</v>
      </c>
      <c r="C65" s="76" t="n">
        <v>2161455</v>
      </c>
      <c r="D65" s="77" t="n">
        <v>2.8</v>
      </c>
      <c r="E65" s="26" t="n">
        <f aca="false">+B65*D65</f>
        <v>6052074</v>
      </c>
      <c r="F65" s="30"/>
    </row>
    <row r="66" customFormat="false" ht="12.75" hidden="false" customHeight="false" outlineLevel="0" collapsed="false">
      <c r="A66" s="25" t="n">
        <v>36982</v>
      </c>
      <c r="B66" s="76" t="n">
        <f aca="false">+C66-C65</f>
        <v>1266261</v>
      </c>
      <c r="C66" s="76" t="n">
        <v>3427716</v>
      </c>
      <c r="D66" s="77" t="n">
        <v>2.8</v>
      </c>
      <c r="E66" s="26" t="n">
        <f aca="false">+B66*D66</f>
        <v>3545530.8</v>
      </c>
      <c r="F66" s="30"/>
    </row>
    <row r="67" customFormat="false" ht="12.75" hidden="false" customHeight="false" outlineLevel="0" collapsed="false">
      <c r="A67" s="25" t="n">
        <v>37012</v>
      </c>
      <c r="B67" s="76" t="n">
        <f aca="false">+C67-C66</f>
        <v>2029288</v>
      </c>
      <c r="C67" s="76" t="n">
        <v>5457004</v>
      </c>
      <c r="D67" s="77" t="n">
        <v>2.8</v>
      </c>
      <c r="E67" s="26" t="n">
        <f aca="false">+B67*D67</f>
        <v>5682006.4</v>
      </c>
      <c r="F67" s="30"/>
    </row>
    <row r="68" customFormat="false" ht="12.75" hidden="false" customHeight="false" outlineLevel="0" collapsed="false">
      <c r="A68" s="25" t="n">
        <v>37043</v>
      </c>
      <c r="B68" s="76" t="n">
        <f aca="false">+C68-C67</f>
        <v>2813887</v>
      </c>
      <c r="C68" s="76" t="n">
        <v>8270891</v>
      </c>
      <c r="D68" s="77" t="n">
        <v>2.8</v>
      </c>
      <c r="E68" s="26" t="n">
        <f aca="false">+B68*D68</f>
        <v>7878883.6</v>
      </c>
      <c r="F68" s="30"/>
    </row>
    <row r="69" customFormat="false" ht="12.75" hidden="false" customHeight="false" outlineLevel="0" collapsed="false">
      <c r="A69" s="32" t="n">
        <v>37073</v>
      </c>
      <c r="B69" s="44" t="n">
        <v>2222676</v>
      </c>
      <c r="C69" s="44" t="n">
        <f aca="false">+C68+B69</f>
        <v>10493567</v>
      </c>
      <c r="D69" s="77" t="n">
        <v>2.8</v>
      </c>
      <c r="E69" s="26" t="n">
        <f aca="false">+B69*D69</f>
        <v>6223492.8</v>
      </c>
      <c r="F69" s="30"/>
    </row>
    <row r="70" customFormat="false" ht="12.75" hidden="false" customHeight="false" outlineLevel="0" collapsed="false">
      <c r="A70" s="32" t="n">
        <v>37104</v>
      </c>
      <c r="B70" s="44" t="n">
        <v>1697448</v>
      </c>
      <c r="C70" s="44" t="n">
        <f aca="false">+C69+B70</f>
        <v>12191015</v>
      </c>
      <c r="D70" s="77" t="n">
        <v>2.8</v>
      </c>
      <c r="E70" s="26" t="n">
        <f aca="false">+B70*D70</f>
        <v>4752854.4</v>
      </c>
      <c r="F70" s="30"/>
    </row>
    <row r="71" customFormat="false" ht="12.75" hidden="false" customHeight="false" outlineLevel="0" collapsed="false">
      <c r="A71" s="32" t="n">
        <v>37135</v>
      </c>
      <c r="B71" s="44" t="n">
        <v>1374743</v>
      </c>
      <c r="C71" s="44" t="n">
        <f aca="false">+C70+B71</f>
        <v>13565758</v>
      </c>
      <c r="D71" s="77" t="n">
        <v>2.8</v>
      </c>
      <c r="E71" s="26" t="n">
        <f aca="false">+B71*D71</f>
        <v>3849280.4</v>
      </c>
      <c r="F71" s="30"/>
    </row>
    <row r="72" customFormat="false" ht="12.75" hidden="false" customHeight="false" outlineLevel="0" collapsed="false">
      <c r="A72" s="32" t="n">
        <v>37165</v>
      </c>
      <c r="B72" s="44" t="n">
        <v>1634953</v>
      </c>
      <c r="C72" s="44" t="n">
        <f aca="false">+C71+B72</f>
        <v>15200711</v>
      </c>
      <c r="D72" s="77" t="n">
        <v>2.8</v>
      </c>
      <c r="E72" s="26" t="n">
        <f aca="false">+B72*D72</f>
        <v>4577868.4</v>
      </c>
      <c r="F72" s="30"/>
    </row>
    <row r="73" customFormat="false" ht="12.75" hidden="false" customHeight="false" outlineLevel="0" collapsed="false">
      <c r="A73" s="32" t="n">
        <v>37196</v>
      </c>
      <c r="B73" s="65" t="n">
        <v>-2564363</v>
      </c>
      <c r="C73" s="44" t="n">
        <f aca="false">+C72+B73</f>
        <v>12636348</v>
      </c>
      <c r="D73" s="77" t="n">
        <v>3.15</v>
      </c>
      <c r="E73" s="26" t="n">
        <f aca="false">+B73*D73</f>
        <v>-8077743.45</v>
      </c>
      <c r="F73" s="30"/>
    </row>
    <row r="74" customFormat="false" ht="12.75" hidden="false" customHeight="false" outlineLevel="0" collapsed="false">
      <c r="A74" s="32" t="n">
        <v>37226</v>
      </c>
      <c r="B74" s="65" t="n">
        <v>-4920003</v>
      </c>
      <c r="C74" s="44" t="n">
        <f aca="false">+C73+B74</f>
        <v>7716345</v>
      </c>
      <c r="D74" s="77" t="n">
        <v>3.15</v>
      </c>
      <c r="E74" s="26" t="n">
        <f aca="false">+B74*D74</f>
        <v>-15498009.45</v>
      </c>
      <c r="F74" s="30"/>
    </row>
    <row r="75" customFormat="false" ht="12.75" hidden="false" customHeight="false" outlineLevel="0" collapsed="false">
      <c r="A75" s="32" t="n">
        <v>37257</v>
      </c>
      <c r="B75" s="65" t="n">
        <v>-2162337</v>
      </c>
      <c r="C75" s="44" t="n">
        <f aca="false">+C74+B75</f>
        <v>5554008</v>
      </c>
      <c r="D75" s="77" t="n">
        <v>3.15</v>
      </c>
      <c r="E75" s="26" t="n">
        <f aca="false">+B75*D75</f>
        <v>-6811361.55</v>
      </c>
      <c r="F75" s="30"/>
    </row>
    <row r="76" customFormat="false" ht="12.75" hidden="false" customHeight="false" outlineLevel="0" collapsed="false">
      <c r="A76" s="32" t="n">
        <v>37288</v>
      </c>
      <c r="B76" s="65" t="n">
        <v>-2002604</v>
      </c>
      <c r="C76" s="44" t="n">
        <f aca="false">+C75+B76</f>
        <v>3551404</v>
      </c>
      <c r="D76" s="77" t="n">
        <v>3.15</v>
      </c>
      <c r="E76" s="26" t="n">
        <f aca="false">+B76*D76</f>
        <v>-6308202.6</v>
      </c>
      <c r="F76" s="30"/>
    </row>
    <row r="77" customFormat="false" ht="12.75" hidden="false" customHeight="false" outlineLevel="0" collapsed="false">
      <c r="A77" s="32" t="n">
        <v>37316</v>
      </c>
      <c r="B77" s="65" t="n">
        <v>-3469812</v>
      </c>
      <c r="C77" s="44" t="n">
        <f aca="false">+C76+B77</f>
        <v>81592</v>
      </c>
      <c r="D77" s="77" t="n">
        <v>3.15</v>
      </c>
      <c r="E77" s="26" t="n">
        <f aca="false">+B77*D77</f>
        <v>-10929907.8</v>
      </c>
      <c r="F77" s="30"/>
    </row>
    <row r="78" customFormat="false" ht="12.75" hidden="false" customHeight="false" outlineLevel="0" collapsed="false">
      <c r="A78" s="32"/>
      <c r="B78" s="65"/>
      <c r="C78" s="44"/>
      <c r="D78" s="77"/>
      <c r="E78" s="26"/>
      <c r="F78" s="30"/>
    </row>
    <row r="79" customFormat="false" ht="12.75" hidden="false" customHeight="false" outlineLevel="0" collapsed="false">
      <c r="A79" s="32" t="s">
        <v>18</v>
      </c>
      <c r="B79" s="49"/>
      <c r="C79" s="44"/>
      <c r="D79" s="45"/>
      <c r="E79" s="45"/>
      <c r="F79" s="48"/>
    </row>
    <row r="80" customFormat="false" ht="13.5" hidden="false" customHeight="false" outlineLevel="0" collapsed="false">
      <c r="A80" s="50"/>
      <c r="B80" s="51"/>
      <c r="C80" s="51"/>
      <c r="D80" s="52"/>
      <c r="E80" s="52"/>
      <c r="F80" s="56"/>
    </row>
  </sheetData>
  <printOptions headings="false" gridLines="false" gridLinesSet="true" horizontalCentered="false" verticalCentered="false"/>
  <pageMargins left="0.320138888888889" right="0.220138888888889" top="0.629861111111111" bottom="0.620138888888889" header="0.511811023622047" footer="0.3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&amp;L&amp;D&amp;C&amp;F&amp;R&amp;T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2001-09-19T14:08:09Z</dcterms:created>
  <dc:creator>lfascett</dc:creator>
  <dc:description/>
  <dc:language>en-US</dc:language>
  <cp:lastModifiedBy>lfascett</cp:lastModifiedBy>
  <cp:lastPrinted>2001-09-27T15:18:29Z</cp:lastPrinted>
  <dcterms:modified xsi:type="dcterms:W3CDTF">2001-09-28T13:10:57Z</dcterms:modified>
  <cp:revision>0</cp:revision>
  <dc:subject/>
  <dc:title/>
</cp:coreProperties>
</file>