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SS Inventory" sheetId="1" state="visible" r:id="rId3"/>
    <sheet name="Rights" sheetId="2" state="visible" r:id="rId4"/>
    <sheet name="RFP Responses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function="false" hidden="false" localSheetId="0" name="_xlnm.Print_Area" vbProcedure="false">'NSS Inventory'!$A$1:$K$27</definedName>
    <definedName function="false" hidden="false" localSheetId="2" name="_xlnm.Print_Area" vbProcedure="false">'RFP Responses'!$A$1:$L$12</definedName>
    <definedName function="false" hidden="false" localSheetId="1" name="_xlnm.Print_Area" vbProcedure="false">Rights!$A$1:$Q$47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<sst xmlns="http://schemas.openxmlformats.org/spreadsheetml/2006/main" count="189" uniqueCount="98">
  <si>
    <t xml:space="preserve">NSS Storage Summary</t>
  </si>
  <si>
    <t xml:space="preserve">MSV</t>
  </si>
  <si>
    <t xml:space="preserve">NSS1</t>
  </si>
  <si>
    <t xml:space="preserve">NSS2</t>
  </si>
  <si>
    <t xml:space="preserve">Deal Type</t>
  </si>
  <si>
    <t xml:space="preserve">Customer</t>
  </si>
  <si>
    <t xml:space="preserve">Contract Number</t>
  </si>
  <si>
    <t xml:space="preserve">Max Inj</t>
  </si>
  <si>
    <t xml:space="preserve">Max Wd</t>
  </si>
  <si>
    <t xml:space="preserve">Current Inv</t>
  </si>
  <si>
    <t xml:space="preserve">% Full</t>
  </si>
  <si>
    <t xml:space="preserve">Avail. Space</t>
  </si>
  <si>
    <t xml:space="preserve"># of days to fill</t>
  </si>
  <si>
    <t xml:space="preserve"># of days to empty</t>
  </si>
  <si>
    <r>
      <rPr>
        <sz val="10"/>
        <rFont val="Arial"/>
        <family val="0"/>
      </rPr>
      <t xml:space="preserve">Balancing </t>
    </r>
    <r>
      <rPr>
        <vertAlign val="superscript"/>
        <sz val="8.5"/>
        <rFont val="Arial"/>
        <family val="2"/>
      </rPr>
      <t xml:space="preserve">1/</t>
    </r>
  </si>
  <si>
    <t xml:space="preserve">NSS 1</t>
  </si>
  <si>
    <t xml:space="preserve">Balancing</t>
  </si>
  <si>
    <t xml:space="preserve">NSS 1 &amp; 2</t>
  </si>
  <si>
    <t xml:space="preserve">NSS 2</t>
  </si>
  <si>
    <r>
      <rPr>
        <sz val="10"/>
        <rFont val="Arial"/>
        <family val="0"/>
      </rPr>
      <t xml:space="preserve">No-Notice </t>
    </r>
    <r>
      <rPr>
        <vertAlign val="superscript"/>
        <sz val="8.5"/>
        <rFont val="Arial"/>
        <family val="2"/>
      </rPr>
      <t xml:space="preserve">2/</t>
    </r>
  </si>
  <si>
    <t xml:space="preserve">PGL</t>
  </si>
  <si>
    <t xml:space="preserve">No-Notice</t>
  </si>
  <si>
    <r>
      <rPr>
        <sz val="10"/>
        <rFont val="Arial"/>
        <family val="0"/>
      </rPr>
      <t xml:space="preserve">Storage Optimization</t>
    </r>
    <r>
      <rPr>
        <vertAlign val="superscript"/>
        <sz val="8.5"/>
        <rFont val="Arial"/>
        <family val="2"/>
      </rPr>
      <t xml:space="preserve"> 3/</t>
    </r>
  </si>
  <si>
    <t xml:space="preserve">EMW</t>
  </si>
  <si>
    <t xml:space="preserve">Storage Optimization</t>
  </si>
  <si>
    <t xml:space="preserve">Total</t>
  </si>
  <si>
    <t xml:space="preserve">Deal Type:</t>
  </si>
  <si>
    <t xml:space="preserve">1/  Balancing - 50 day storage service sold to third parties.  Activity is not impacted by ratchets.  </t>
  </si>
  <si>
    <t xml:space="preserve">2/  No-Notice - Peoples Operational balance.  Balance is strictly a result of operations.  Economics not a factor for the utility when utilizing storage.</t>
  </si>
  <si>
    <t xml:space="preserve">3/  Storage Optimization - Enron Midwest balance.  Balance is a result of economics.  Activity is impacted by ratchets.</t>
  </si>
  <si>
    <t xml:space="preserve">Projected NSS Rights for 2001</t>
  </si>
  <si>
    <t xml:space="preserve">Daily Contract Flexibilities</t>
  </si>
  <si>
    <t xml:space="preserve">Tariff</t>
  </si>
  <si>
    <t xml:space="preserve">MDIQ</t>
  </si>
  <si>
    <t xml:space="preserve">Tafiff </t>
  </si>
  <si>
    <t xml:space="preserve">MDWQ</t>
  </si>
  <si>
    <t xml:space="preserve">PGLC Rights</t>
  </si>
  <si>
    <t xml:space="preserve">Gulf</t>
  </si>
  <si>
    <t xml:space="preserve">IQ</t>
  </si>
  <si>
    <t xml:space="preserve">WQ</t>
  </si>
  <si>
    <t xml:space="preserve">EMW </t>
  </si>
  <si>
    <t xml:space="preserve">Amarillo</t>
  </si>
  <si>
    <t xml:space="preserve">Field Area Balancing</t>
  </si>
  <si>
    <t xml:space="preserve">PGE </t>
  </si>
  <si>
    <t xml:space="preserve">NICOR</t>
  </si>
  <si>
    <t xml:space="preserve">Coral</t>
  </si>
  <si>
    <t xml:space="preserve">EMW Remaining Rights</t>
  </si>
  <si>
    <t xml:space="preserve">Net EMW</t>
  </si>
  <si>
    <t xml:space="preserve">Net EMW </t>
  </si>
  <si>
    <t xml:space="preserve">Demand Payments</t>
  </si>
  <si>
    <t xml:space="preserve">PGE</t>
  </si>
  <si>
    <t xml:space="preserve">Nicor</t>
  </si>
  <si>
    <t xml:space="preserve">Notional Value</t>
  </si>
  <si>
    <t xml:space="preserve">NSS Value</t>
  </si>
  <si>
    <t xml:space="preserve">Mkt Expense (enovate value)</t>
  </si>
  <si>
    <t xml:space="preserve">PV Factor</t>
  </si>
  <si>
    <t xml:space="preserve">PV Value</t>
  </si>
  <si>
    <t xml:space="preserve">Issues</t>
  </si>
  <si>
    <t xml:space="preserve">April  and October Rights - Will PGLC utilize withdrawal of 75,000/d?  </t>
  </si>
  <si>
    <t xml:space="preserve">Daily/Monthly Communication</t>
  </si>
  <si>
    <t xml:space="preserve">Inventory Tracking</t>
  </si>
  <si>
    <t xml:space="preserve">Notes</t>
  </si>
  <si>
    <t xml:space="preserve">*3rd Party Activity will not affect PGL inventory costs, carrying costs, or fuel costs.</t>
  </si>
  <si>
    <t xml:space="preserve">enovate Field Area Balancing Service Proposal Responses</t>
  </si>
  <si>
    <t xml:space="preserve">Company</t>
  </si>
  <si>
    <t xml:space="preserve">Contact</t>
  </si>
  <si>
    <t xml:space="preserve">Bid</t>
  </si>
  <si>
    <t xml:space="preserve">Total Dollars</t>
  </si>
  <si>
    <t xml:space="preserve">Unit Price</t>
  </si>
  <si>
    <t xml:space="preserve">Term</t>
  </si>
  <si>
    <t xml:space="preserve">Location</t>
  </si>
  <si>
    <t xml:space="preserve">Notification</t>
  </si>
  <si>
    <t xml:space="preserve">fuel</t>
  </si>
  <si>
    <t xml:space="preserve">Negative Balance</t>
  </si>
  <si>
    <t xml:space="preserve">Other terms</t>
  </si>
  <si>
    <t xml:space="preserve">Paul Bougadis</t>
  </si>
  <si>
    <t xml:space="preserve">.08/mo</t>
  </si>
  <si>
    <t xml:space="preserve">April - October</t>
  </si>
  <si>
    <t xml:space="preserve">LA</t>
  </si>
  <si>
    <t xml:space="preserve">no</t>
  </si>
  <si>
    <t xml:space="preserve">Nicor Exchange</t>
  </si>
  <si>
    <t xml:space="preserve">Mark Rouff</t>
  </si>
  <si>
    <t xml:space="preserve">April - December</t>
  </si>
  <si>
    <t xml:space="preserve">TexOK (East)</t>
  </si>
  <si>
    <t xml:space="preserve">.02 /MMBtu for volumes nominated after 10:45 deadline</t>
  </si>
  <si>
    <t xml:space="preserve">Duke</t>
  </si>
  <si>
    <t xml:space="preserve">Kay Martin Atchinson</t>
  </si>
  <si>
    <t xml:space="preserve">.02/mo</t>
  </si>
  <si>
    <t xml:space="preserve">Cinergy</t>
  </si>
  <si>
    <t xml:space="preserve">may add incremental value for Nov-Dec and negative balance</t>
  </si>
  <si>
    <t xml:space="preserve">Sempra</t>
  </si>
  <si>
    <t xml:space="preserve">Anne Burke</t>
  </si>
  <si>
    <t xml:space="preserve">yes</t>
  </si>
  <si>
    <t xml:space="preserve">Conoco</t>
  </si>
  <si>
    <t xml:space="preserve">Kim Head</t>
  </si>
  <si>
    <t xml:space="preserve">STX</t>
  </si>
  <si>
    <t xml:space="preserve">enovate Field Area Summary</t>
  </si>
  <si>
    <t xml:space="preserve">Paul Fryre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</si>
</sst>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#,##0"/>
    <numFmt numFmtId="166" formatCode="0%"/>
    <numFmt numFmtId="167" formatCode="_(* #,##0.00_);_(* \(#,##0.00\);_(* \-??_);_(@_)"/>
    <numFmt numFmtId="168" formatCode="_(* #,##0_);_(* \(#,##0\);_(* \-??_);_(@_)"/>
    <numFmt numFmtId="169" formatCode="0"/>
    <numFmt numFmtId="170" formatCode="[$-409]#,##0_);\(#,##0\)"/>
    <numFmt numFmtId="171" formatCode="[$-409]mmm\-yy"/>
    <numFmt numFmtId="172" formatCode="_(\$* #,##0.00_);_(\$* \(#,##0.00\);_(\$* \-??_);_(@_)"/>
    <numFmt numFmtId="173" formatCode="0.000"/>
    <numFmt numFmtId="174" formatCode="#,##0.000_);[RED]\(#,##0.000\)"/>
    <numFmt numFmtId="175" formatCode="\$#,##0"/>
    <numFmt numFmtId="176" formatCode="\$#,##0_);[RED]&quot;($&quot;#,##0\)"/>
    <numFmt numFmtId="177" formatCode="0.0000"/>
    <numFmt numFmtId="178" formatCode="_(\$* #,##0_);_(\$* \(#,##0\);_(\$* \-??_);_(@_)"/>
    <numFmt numFmtId="179" formatCode="\$#,##0.00"/>
    <numFmt numFmtId="180" formatCode="[$-409]h:mm"/>
    <numFmt numFmtId="181" formatCode="0.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vertAlign val="superscript"/>
      <sz val="8.5"/>
      <name val="Arial"/>
      <family val="2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Times New Roman"/>
      <family val="1"/>
    </font>
    <font>
      <b val="true"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2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4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4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3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3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5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6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4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G&amp;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hird%20Party%20Storage/PG&amp;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Nicor%20Enerchang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Third%20Party%20Storage/Nicor%20Enerchang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oral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Third%20Party%20Storage/Coral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Optimizer/NSS_trading_kevi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GE"/>
      <sheetName val="enovate Contacts"/>
    </sheetNames>
    <sheetDataSet>
      <sheetData sheetId="0">
        <row r="4">
          <cell r="B4" t="str">
            <v>PGE</v>
          </cell>
        </row>
        <row r="10">
          <cell r="B10">
            <v>1000000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GE -April 01"/>
      <sheetName val="PGE -May 01"/>
      <sheetName val="enovate Contacts"/>
    </sheetNames>
    <sheetDataSet>
      <sheetData sheetId="0"/>
      <sheetData sheetId="1">
        <row r="45">
          <cell r="F45">
            <v>560310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icor Enerchange"/>
      <sheetName val="enovate Contacts"/>
    </sheetNames>
    <sheetDataSet>
      <sheetData sheetId="0">
        <row r="4">
          <cell r="B4" t="str">
            <v>Nicor Enerchange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icor Enerchange - April 01"/>
      <sheetName val="Nicor Enerchange - May 01"/>
      <sheetName val="enovate Contacts"/>
    </sheetNames>
    <sheetDataSet>
      <sheetData sheetId="0"/>
      <sheetData sheetId="1">
        <row r="45">
          <cell r="F45">
            <v>344986.799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ral"/>
      <sheetName val="enovate Contacts"/>
    </sheetNames>
    <sheetDataSet>
      <sheetData sheetId="0">
        <row r="4">
          <cell r="B4" t="str">
            <v>Coral</v>
          </cell>
        </row>
        <row r="10">
          <cell r="B10">
            <v>1000000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ral - April 01"/>
      <sheetName val="Coral - May 01"/>
      <sheetName val="enovate Contacts"/>
    </sheetNames>
    <sheetDataSet>
      <sheetData sheetId="0"/>
      <sheetData sheetId="1">
        <row r="45">
          <cell r="F45">
            <v>473658.55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une Actuals"/>
      <sheetName val="July Actuals"/>
      <sheetName val="August Actuals"/>
      <sheetName val="September Actuals"/>
      <sheetName val="October Actuals"/>
      <sheetName val="November Actuals"/>
      <sheetName val="December Actuals"/>
      <sheetName val="January Actuals"/>
      <sheetName val="February Actuals"/>
      <sheetName val="March Actuals"/>
      <sheetName val="April Actuals"/>
      <sheetName val="May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0">
          <cell r="B80">
            <v>1335113.002</v>
          </cell>
        </row>
        <row r="80">
          <cell r="D80">
            <v>292868.996</v>
          </cell>
        </row>
        <row r="80">
          <cell r="F80">
            <v>53991.871</v>
          </cell>
        </row>
        <row r="80">
          <cell r="H80">
            <v>221226.576</v>
          </cell>
        </row>
        <row r="80">
          <cell r="J80">
            <v>576641.848</v>
          </cell>
        </row>
        <row r="80">
          <cell r="L80">
            <v>8791.952</v>
          </cell>
        </row>
        <row r="80">
          <cell r="N80">
            <v>244136.402</v>
          </cell>
        </row>
        <row r="80">
          <cell r="P80">
            <v>265960.248</v>
          </cell>
        </row>
        <row r="80">
          <cell r="R80">
            <v>1343.761</v>
          </cell>
        </row>
        <row r="80">
          <cell r="T80">
            <v>798240.658</v>
          </cell>
        </row>
        <row r="80">
          <cell r="V80">
            <v>606260.121</v>
          </cell>
        </row>
        <row r="80">
          <cell r="X80">
            <v>4915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2" width="16.99"/>
    <col collapsed="false" customWidth="true" hidden="false" outlineLevel="0" max="3" min="3" style="2" width="16.7"/>
    <col collapsed="false" customWidth="true" hidden="false" outlineLevel="0" max="4" min="4" style="0" width="15.85"/>
    <col collapsed="false" customWidth="true" hidden="false" outlineLevel="0" max="5" min="5" style="0" width="12.42"/>
    <col collapsed="false" customWidth="true" hidden="false" outlineLevel="0" max="6" min="6" style="0" width="11.7"/>
    <col collapsed="false" customWidth="true" hidden="false" outlineLevel="0" max="7" min="7" style="0" width="11.56"/>
    <col collapsed="false" customWidth="true" hidden="false" outlineLevel="0" max="8" min="8" style="0" width="10.56"/>
    <col collapsed="false" customWidth="true" hidden="false" outlineLevel="0" max="9" min="9" style="0" width="12.7"/>
    <col collapsed="false" customWidth="true" hidden="false" outlineLevel="0" max="10" min="10" style="0" width="14.56"/>
    <col collapsed="false" customWidth="true" hidden="false" outlineLevel="0" max="11" min="11" style="0" width="17.99"/>
  </cols>
  <sheetData>
    <row r="1" customFormat="false" ht="18" hidden="false" customHeight="false" outlineLevel="0" collapsed="false">
      <c r="A1" s="3" t="s">
        <v>0</v>
      </c>
    </row>
    <row r="2" customFormat="false" ht="12.75" hidden="false" customHeight="false" outlineLevel="0" collapsed="false">
      <c r="F2" s="2"/>
    </row>
    <row r="3" customFormat="false" ht="12.75" hidden="false" customHeight="false" outlineLevel="0" collapsed="false">
      <c r="A3" s="4" t="s">
        <v>1</v>
      </c>
      <c r="B3" s="2" t="s">
        <v>2</v>
      </c>
      <c r="C3" s="2" t="n">
        <v>113417</v>
      </c>
      <c r="D3" s="5" t="n">
        <v>9943725</v>
      </c>
      <c r="F3" s="5" t="n">
        <f aca="false">+G9+(G10/2)+G13+G16</f>
        <v>3221437.6445</v>
      </c>
      <c r="G3" s="6" t="n">
        <f aca="false">+F3/D3</f>
        <v>0.323966888112855</v>
      </c>
    </row>
    <row r="4" customFormat="false" ht="12.75" hidden="false" customHeight="false" outlineLevel="0" collapsed="false">
      <c r="B4" s="2" t="s">
        <v>3</v>
      </c>
      <c r="C4" s="2" t="n">
        <v>117162</v>
      </c>
      <c r="D4" s="7" t="n">
        <v>9275025</v>
      </c>
      <c r="F4" s="7" t="n">
        <f aca="false">+G11+(G10/2)+G14+G17</f>
        <v>2567008.1395</v>
      </c>
      <c r="G4" s="6" t="n">
        <f aca="false">+F4/D4</f>
        <v>0.276765630227412</v>
      </c>
    </row>
    <row r="5" customFormat="false" ht="12.75" hidden="false" customHeight="false" outlineLevel="0" collapsed="false">
      <c r="D5" s="5" t="n">
        <f aca="false">SUM(D3:D4)</f>
        <v>19218750</v>
      </c>
      <c r="E5" s="8"/>
      <c r="F5" s="5" t="n">
        <f aca="false">SUM(F3:F4)</f>
        <v>5788445.784</v>
      </c>
    </row>
    <row r="7" customFormat="false" ht="12.75" hidden="false" customHeight="false" outlineLevel="0" collapsed="false">
      <c r="A7" s="9" t="s">
        <v>4</v>
      </c>
      <c r="B7" s="10" t="s">
        <v>5</v>
      </c>
      <c r="C7" s="10" t="s">
        <v>6</v>
      </c>
      <c r="D7" s="10" t="s">
        <v>1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  <c r="K7" s="10" t="s">
        <v>13</v>
      </c>
    </row>
    <row r="8" customFormat="false" ht="12.75" hidden="false" customHeight="false" outlineLevel="0" collapsed="false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customFormat="false" ht="12.75" hidden="false" customHeight="false" outlineLevel="0" collapsed="false">
      <c r="A9" s="1" t="s">
        <v>14</v>
      </c>
      <c r="B9" s="2" t="str">
        <f aca="false">+[1]PGE!$B$4</f>
        <v>PGE</v>
      </c>
      <c r="C9" s="2" t="s">
        <v>15</v>
      </c>
      <c r="D9" s="5" t="n">
        <f aca="false">+[1]PGE!$B$10</f>
        <v>1000000</v>
      </c>
      <c r="E9" s="5" t="n">
        <v>20000</v>
      </c>
      <c r="F9" s="5" t="n">
        <v>40000</v>
      </c>
      <c r="G9" s="5" t="n">
        <f aca="false">+'[2]PGE -May 01'!$F$45</f>
        <v>560310</v>
      </c>
      <c r="H9" s="6" t="n">
        <f aca="false">+G9/D9</f>
        <v>0.56031</v>
      </c>
      <c r="I9" s="5" t="n">
        <f aca="false">+D9-G9</f>
        <v>439690</v>
      </c>
      <c r="J9" s="11" t="n">
        <f aca="false">+I9/E9</f>
        <v>21.9845</v>
      </c>
      <c r="K9" s="11" t="n">
        <f aca="false">+G9/F9</f>
        <v>14.00775</v>
      </c>
    </row>
    <row r="10" customFormat="false" ht="12.75" hidden="false" customHeight="false" outlineLevel="0" collapsed="false">
      <c r="A10" s="1" t="s">
        <v>16</v>
      </c>
      <c r="B10" s="2" t="str">
        <f aca="false">+'[3]Nicor Enerchange'!$B$4</f>
        <v>Nicor Enerchange</v>
      </c>
      <c r="C10" s="2" t="s">
        <v>17</v>
      </c>
      <c r="D10" s="5" t="n">
        <v>500000</v>
      </c>
      <c r="E10" s="5" t="n">
        <v>10000</v>
      </c>
      <c r="F10" s="5" t="n">
        <v>20000</v>
      </c>
      <c r="G10" s="12" t="n">
        <f aca="false">+'[4]Nicor Enerchange - May 01'!$F$45</f>
        <v>344986.799</v>
      </c>
      <c r="H10" s="6" t="n">
        <f aca="false">+G10/D10</f>
        <v>0.689973598</v>
      </c>
      <c r="I10" s="5" t="n">
        <f aca="false">+D10-G10</f>
        <v>155013.201</v>
      </c>
      <c r="J10" s="11" t="n">
        <f aca="false">(+I10/E10)</f>
        <v>15.5013201</v>
      </c>
      <c r="K10" s="11" t="n">
        <f aca="false">+G10/F10</f>
        <v>17.24933995</v>
      </c>
    </row>
    <row r="11" customFormat="false" ht="12.75" hidden="false" customHeight="false" outlineLevel="0" collapsed="false">
      <c r="A11" s="1" t="s">
        <v>16</v>
      </c>
      <c r="B11" s="2" t="str">
        <f aca="false">+[5]Coral!$B$4</f>
        <v>Coral</v>
      </c>
      <c r="C11" s="2" t="s">
        <v>18</v>
      </c>
      <c r="D11" s="5" t="n">
        <f aca="false">+[5]Coral!$B$10</f>
        <v>1000000</v>
      </c>
      <c r="E11" s="5" t="n">
        <v>20000</v>
      </c>
      <c r="F11" s="5" t="n">
        <v>40000</v>
      </c>
      <c r="G11" s="12" t="n">
        <f aca="false">+'[6]Coral - May 01'!$F$45</f>
        <v>473658.55</v>
      </c>
      <c r="H11" s="6" t="n">
        <f aca="false">+G11/D11</f>
        <v>0.47365855</v>
      </c>
      <c r="I11" s="5" t="n">
        <f aca="false">+D11-G11</f>
        <v>526341.45</v>
      </c>
      <c r="J11" s="11" t="n">
        <f aca="false">+I11/E11</f>
        <v>26.3170725</v>
      </c>
      <c r="K11" s="11" t="n">
        <f aca="false">+G11/F11</f>
        <v>11.84146375</v>
      </c>
    </row>
    <row r="12" customFormat="false" ht="12.75" hidden="false" customHeight="false" outlineLevel="0" collapsed="false">
      <c r="D12" s="5"/>
      <c r="E12" s="2"/>
      <c r="F12" s="2"/>
      <c r="G12" s="2"/>
      <c r="H12" s="6"/>
      <c r="I12" s="2"/>
    </row>
    <row r="13" customFormat="false" ht="12.75" hidden="false" customHeight="false" outlineLevel="0" collapsed="false">
      <c r="A13" s="1" t="s">
        <v>19</v>
      </c>
      <c r="B13" s="2" t="s">
        <v>20</v>
      </c>
      <c r="C13" s="2" t="s">
        <v>2</v>
      </c>
      <c r="D13" s="5" t="n">
        <v>900000</v>
      </c>
      <c r="E13" s="2"/>
      <c r="F13" s="5" t="n">
        <v>90000</v>
      </c>
      <c r="G13" s="12" t="n">
        <f aca="false">+'[7]April Actuals'!$H$80</f>
        <v>221226.576</v>
      </c>
      <c r="H13" s="6" t="n">
        <f aca="false">+G13/D13</f>
        <v>0.245807306666667</v>
      </c>
      <c r="I13" s="5" t="n">
        <f aca="false">+D13-G13</f>
        <v>678773.424</v>
      </c>
    </row>
    <row r="14" customFormat="false" ht="12.75" hidden="false" customHeight="false" outlineLevel="0" collapsed="false">
      <c r="A14" s="1" t="s">
        <v>21</v>
      </c>
      <c r="B14" s="2" t="s">
        <v>20</v>
      </c>
      <c r="C14" s="2" t="s">
        <v>3</v>
      </c>
      <c r="D14" s="5" t="n">
        <v>1700000</v>
      </c>
      <c r="E14" s="2"/>
      <c r="F14" s="5"/>
      <c r="G14" s="12" t="n">
        <f aca="false">+'[7]April Actuals'!$T$80</f>
        <v>798240.658</v>
      </c>
      <c r="H14" s="6" t="n">
        <f aca="false">+G14/D14</f>
        <v>0.469553328235294</v>
      </c>
      <c r="I14" s="5" t="n">
        <f aca="false">+D14-G14</f>
        <v>901759.342</v>
      </c>
    </row>
    <row r="15" customFormat="false" ht="12.75" hidden="false" customHeight="false" outlineLevel="0" collapsed="false">
      <c r="D15" s="5"/>
      <c r="E15" s="2"/>
      <c r="F15" s="5"/>
      <c r="G15" s="12"/>
      <c r="H15" s="6"/>
      <c r="I15" s="5"/>
    </row>
    <row r="16" customFormat="false" ht="12.75" hidden="false" customHeight="false" outlineLevel="0" collapsed="false">
      <c r="A16" s="1" t="s">
        <v>22</v>
      </c>
      <c r="B16" s="2" t="s">
        <v>23</v>
      </c>
      <c r="C16" s="2" t="s">
        <v>15</v>
      </c>
      <c r="D16" s="5" t="n">
        <f aca="false">+D3-D9-(D10/2)-D13</f>
        <v>7793725</v>
      </c>
      <c r="E16" s="2"/>
      <c r="F16" s="5"/>
      <c r="G16" s="12" t="n">
        <f aca="false">+'[7]April Actuals'!$B$80+'[7]April Actuals'!$D$80+'[7]April Actuals'!$F$80+'[7]April Actuals'!$J$80+'[7]April Actuals'!$L$80</f>
        <v>2267407.669</v>
      </c>
      <c r="H16" s="6" t="n">
        <f aca="false">+G16/D16</f>
        <v>0.290927338211189</v>
      </c>
      <c r="I16" s="5" t="n">
        <f aca="false">+D16-G16</f>
        <v>5526317.331</v>
      </c>
    </row>
    <row r="17" customFormat="false" ht="12.75" hidden="false" customHeight="false" outlineLevel="0" collapsed="false">
      <c r="A17" s="1" t="s">
        <v>24</v>
      </c>
      <c r="B17" s="2" t="s">
        <v>23</v>
      </c>
      <c r="C17" s="2" t="s">
        <v>18</v>
      </c>
      <c r="D17" s="5" t="n">
        <f aca="false">+D4-D11-(D10/2)-D14</f>
        <v>6325025</v>
      </c>
      <c r="E17" s="2"/>
      <c r="F17" s="5"/>
      <c r="G17" s="12" t="n">
        <f aca="false">+'[7]April Actuals'!$N$80+'[7]April Actuals'!$P$80+'[7]April Actuals'!$R$80+'[7]April Actuals'!$V$80+'[7]April Actuals'!$X$80</f>
        <v>1122615.532</v>
      </c>
      <c r="H17" s="6" t="n">
        <f aca="false">+G17/D17</f>
        <v>0.177487920126798</v>
      </c>
      <c r="I17" s="5" t="n">
        <f aca="false">+D17-G17</f>
        <v>5202409.468</v>
      </c>
    </row>
    <row r="18" customFormat="false" ht="13.5" hidden="false" customHeight="false" outlineLevel="0" collapsed="false">
      <c r="A18" s="13"/>
      <c r="B18" s="14"/>
      <c r="C18" s="14"/>
      <c r="D18" s="15"/>
      <c r="E18" s="14"/>
      <c r="F18" s="14"/>
      <c r="G18" s="16"/>
      <c r="H18" s="14"/>
      <c r="I18" s="14"/>
      <c r="J18" s="17"/>
      <c r="K18" s="17"/>
    </row>
    <row r="19" customFormat="false" ht="12.75" hidden="false" customHeight="false" outlineLevel="0" collapsed="false">
      <c r="A19" s="2" t="s">
        <v>25</v>
      </c>
      <c r="D19" s="5" t="n">
        <f aca="false">SUM(D9:D18)</f>
        <v>19218750</v>
      </c>
      <c r="E19" s="5"/>
      <c r="F19" s="5"/>
      <c r="G19" s="5" t="n">
        <f aca="false">SUM(G9:G18)</f>
        <v>5788445.784</v>
      </c>
      <c r="H19" s="6" t="n">
        <f aca="false">+G19/D19</f>
        <v>0.301187422907317</v>
      </c>
      <c r="I19" s="5" t="n">
        <f aca="false">+D19-G19</f>
        <v>13430304.216</v>
      </c>
      <c r="J19" s="5"/>
      <c r="K19" s="5"/>
    </row>
    <row r="20" customFormat="false" ht="12.75" hidden="false" customHeight="false" outlineLevel="0" collapsed="false">
      <c r="D20" s="5"/>
      <c r="E20" s="2"/>
      <c r="F20" s="2"/>
      <c r="G20" s="2"/>
      <c r="H20" s="2"/>
      <c r="I20" s="2"/>
    </row>
    <row r="22" customFormat="false" ht="12.75" hidden="false" customHeight="false" outlineLevel="0" collapsed="false">
      <c r="A22" s="9" t="s">
        <v>26</v>
      </c>
    </row>
    <row r="24" customFormat="false" ht="12.75" hidden="false" customHeight="false" outlineLevel="0" collapsed="false">
      <c r="A24" s="1" t="s">
        <v>27</v>
      </c>
    </row>
    <row r="25" customFormat="false" ht="12.75" hidden="false" customHeight="false" outlineLevel="0" collapsed="false">
      <c r="A25" s="1" t="s">
        <v>28</v>
      </c>
    </row>
    <row r="26" customFormat="false" ht="12.75" hidden="false" customHeight="false" outlineLevel="0" collapsed="false">
      <c r="A26" s="1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1" activeCellId="0" sqref="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6.56"/>
    <col collapsed="false" customWidth="true" hidden="false" outlineLevel="0" max="3" min="3" style="2" width="12.85"/>
    <col collapsed="false" customWidth="true" hidden="false" outlineLevel="0" max="10" min="4" style="0" width="11.42"/>
    <col collapsed="false" customWidth="true" hidden="false" outlineLevel="0" max="15" min="11" style="0" width="10.99"/>
    <col collapsed="false" customWidth="true" hidden="false" outlineLevel="0" max="16" min="16" style="18" width="13.56"/>
    <col collapsed="false" customWidth="true" hidden="false" outlineLevel="0" max="23" min="17" style="18" width="9.14"/>
  </cols>
  <sheetData>
    <row r="1" customFormat="false" ht="18" hidden="false" customHeight="false" outlineLevel="0" collapsed="false">
      <c r="A1" s="19" t="s">
        <v>30</v>
      </c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customFormat="false" ht="12.75" hidden="false" customHeight="false" outlineLevel="0" collapsed="false">
      <c r="A2" s="20"/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customFormat="false" ht="16.5" hidden="false" customHeight="false" outlineLevel="0" collapsed="false">
      <c r="A3" s="22" t="s">
        <v>31</v>
      </c>
      <c r="B3" s="22"/>
      <c r="C3" s="23"/>
      <c r="D3" s="23" t="n">
        <v>36982</v>
      </c>
      <c r="E3" s="23" t="n">
        <v>37012</v>
      </c>
      <c r="F3" s="23" t="n">
        <v>37043</v>
      </c>
      <c r="G3" s="23" t="n">
        <v>37073</v>
      </c>
      <c r="H3" s="23" t="n">
        <v>37104</v>
      </c>
      <c r="I3" s="23" t="n">
        <v>37135</v>
      </c>
      <c r="J3" s="23" t="n">
        <v>37165</v>
      </c>
      <c r="K3" s="23" t="n">
        <v>37196</v>
      </c>
      <c r="L3" s="23" t="n">
        <v>37226</v>
      </c>
      <c r="M3" s="23" t="n">
        <v>37257</v>
      </c>
      <c r="N3" s="23" t="n">
        <v>37288</v>
      </c>
      <c r="O3" s="23" t="n">
        <v>37316</v>
      </c>
      <c r="P3" s="23" t="s">
        <v>25</v>
      </c>
    </row>
    <row r="4" customFormat="false" ht="15.75" hidden="false" customHeight="false" outlineLevel="0" collapsed="false">
      <c r="A4" s="24" t="s">
        <v>32</v>
      </c>
      <c r="B4" s="25" t="s">
        <v>25</v>
      </c>
      <c r="C4" s="25" t="s">
        <v>33</v>
      </c>
      <c r="D4" s="26" t="n">
        <v>128126</v>
      </c>
      <c r="E4" s="27" t="n">
        <v>128126</v>
      </c>
      <c r="F4" s="27" t="n">
        <v>128126</v>
      </c>
      <c r="G4" s="27" t="n">
        <v>128126</v>
      </c>
      <c r="H4" s="27" t="n">
        <v>128126</v>
      </c>
      <c r="I4" s="27" t="n">
        <v>128126</v>
      </c>
      <c r="J4" s="27" t="n">
        <v>128126</v>
      </c>
      <c r="K4" s="27" t="n">
        <v>128126</v>
      </c>
      <c r="L4" s="27" t="n">
        <v>128126</v>
      </c>
      <c r="M4" s="27" t="n">
        <v>128126</v>
      </c>
      <c r="N4" s="27" t="n">
        <v>128126</v>
      </c>
      <c r="O4" s="28" t="n">
        <v>128126</v>
      </c>
    </row>
    <row r="5" customFormat="false" ht="15.75" hidden="false" customHeight="false" outlineLevel="0" collapsed="false">
      <c r="A5" s="29" t="s">
        <v>34</v>
      </c>
      <c r="B5" s="30" t="s">
        <v>25</v>
      </c>
      <c r="C5" s="30" t="s">
        <v>35</v>
      </c>
      <c r="D5" s="31" t="n">
        <v>-179375</v>
      </c>
      <c r="E5" s="32" t="n">
        <v>-179375</v>
      </c>
      <c r="F5" s="32" t="n">
        <v>-179375</v>
      </c>
      <c r="G5" s="32" t="n">
        <v>-179375</v>
      </c>
      <c r="H5" s="32" t="n">
        <v>-179375</v>
      </c>
      <c r="I5" s="32" t="n">
        <v>-219150</v>
      </c>
      <c r="J5" s="32" t="n">
        <v>-219150</v>
      </c>
      <c r="K5" s="32" t="n">
        <v>-219150</v>
      </c>
      <c r="L5" s="32" t="n">
        <v>-179375</v>
      </c>
      <c r="M5" s="32" t="n">
        <v>-179375</v>
      </c>
      <c r="N5" s="32" t="n">
        <v>-179375</v>
      </c>
      <c r="O5" s="33" t="n">
        <v>-179375</v>
      </c>
    </row>
    <row r="6" customFormat="false" ht="15.75" hidden="false" customHeight="false" outlineLevel="0" collapsed="false">
      <c r="A6" s="34" t="s">
        <v>36</v>
      </c>
      <c r="B6" s="35" t="s">
        <v>37</v>
      </c>
      <c r="C6" s="35" t="s">
        <v>38</v>
      </c>
      <c r="D6" s="31" t="n">
        <v>42500</v>
      </c>
      <c r="E6" s="32" t="n">
        <v>29000</v>
      </c>
      <c r="F6" s="32" t="n">
        <v>29000</v>
      </c>
      <c r="G6" s="32" t="n">
        <v>29000</v>
      </c>
      <c r="H6" s="32" t="n">
        <v>29000</v>
      </c>
      <c r="I6" s="32" t="n">
        <v>29000</v>
      </c>
      <c r="J6" s="32" t="n">
        <v>42500</v>
      </c>
      <c r="K6" s="32" t="n">
        <v>42500</v>
      </c>
      <c r="L6" s="32" t="n">
        <v>42500</v>
      </c>
      <c r="M6" s="32" t="n">
        <v>42500</v>
      </c>
      <c r="N6" s="32" t="n">
        <v>42500</v>
      </c>
      <c r="O6" s="33" t="n">
        <v>42500</v>
      </c>
    </row>
    <row r="7" customFormat="false" ht="16.5" hidden="false" customHeight="false" outlineLevel="0" collapsed="false">
      <c r="A7" s="36" t="s">
        <v>36</v>
      </c>
      <c r="B7" s="37" t="s">
        <v>37</v>
      </c>
      <c r="C7" s="37" t="s">
        <v>39</v>
      </c>
      <c r="D7" s="38" t="n">
        <v>-75000</v>
      </c>
      <c r="E7" s="39" t="n">
        <v>-29166</v>
      </c>
      <c r="F7" s="39" t="n">
        <v>-29166</v>
      </c>
      <c r="G7" s="39" t="n">
        <v>-29166</v>
      </c>
      <c r="H7" s="39" t="n">
        <v>-29166</v>
      </c>
      <c r="I7" s="39" t="n">
        <v>-29166</v>
      </c>
      <c r="J7" s="40" t="n">
        <v>-75000</v>
      </c>
      <c r="K7" s="39" t="n">
        <v>-85000</v>
      </c>
      <c r="L7" s="39" t="n">
        <v>-40000</v>
      </c>
      <c r="M7" s="39" t="n">
        <v>-110000</v>
      </c>
      <c r="N7" s="39" t="n">
        <v>-110000</v>
      </c>
      <c r="O7" s="41" t="n">
        <v>-95000</v>
      </c>
    </row>
    <row r="8" customFormat="false" ht="16.5" hidden="false" customHeight="false" outlineLevel="0" collapsed="false">
      <c r="A8" s="42"/>
      <c r="B8" s="43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</row>
    <row r="9" customFormat="false" ht="15.75" hidden="false" customHeight="false" outlineLevel="0" collapsed="false">
      <c r="A9" s="46" t="s">
        <v>23</v>
      </c>
      <c r="B9" s="25" t="s">
        <v>37</v>
      </c>
      <c r="C9" s="25" t="s">
        <v>38</v>
      </c>
      <c r="D9" s="26" t="n">
        <f aca="false">+D4-D6-D11</f>
        <v>53594.5</v>
      </c>
      <c r="E9" s="27" t="n">
        <f aca="false">+E4-E6-E11</f>
        <v>67094.5</v>
      </c>
      <c r="F9" s="27" t="n">
        <f aca="false">+F4-F6-F11</f>
        <v>67094.5</v>
      </c>
      <c r="G9" s="27" t="n">
        <f aca="false">+G4-G6-G11</f>
        <v>67094.5</v>
      </c>
      <c r="H9" s="27" t="n">
        <f aca="false">+H4-H6-H11</f>
        <v>67094.5</v>
      </c>
      <c r="I9" s="27" t="n">
        <f aca="false">+I4-I6-I11</f>
        <v>67094.5</v>
      </c>
      <c r="J9" s="27" t="n">
        <f aca="false">+J4-J6-J11</f>
        <v>53594.5</v>
      </c>
      <c r="K9" s="27" t="n">
        <f aca="false">+K4-K6-K11</f>
        <v>53594.5</v>
      </c>
      <c r="L9" s="27" t="n">
        <f aca="false">+L4-L6-L11</f>
        <v>53594.5</v>
      </c>
      <c r="M9" s="27" t="n">
        <f aca="false">+M4-M6-M11</f>
        <v>53594.5</v>
      </c>
      <c r="N9" s="27" t="n">
        <f aca="false">+N4-N6-N11</f>
        <v>53594.5</v>
      </c>
      <c r="O9" s="28" t="n">
        <f aca="false">+O4-O6-O11</f>
        <v>53594.5</v>
      </c>
    </row>
    <row r="10" customFormat="false" ht="15.75" hidden="false" customHeight="false" outlineLevel="0" collapsed="false">
      <c r="A10" s="47" t="s">
        <v>40</v>
      </c>
      <c r="B10" s="30" t="s">
        <v>37</v>
      </c>
      <c r="C10" s="30" t="s">
        <v>39</v>
      </c>
      <c r="D10" s="31" t="n">
        <f aca="false">+D5-D7-D12</f>
        <v>-59531.25</v>
      </c>
      <c r="E10" s="32" t="n">
        <f aca="false">+E5-E7-E12</f>
        <v>-105365.25</v>
      </c>
      <c r="F10" s="32" t="n">
        <f aca="false">+F5-F7-F12</f>
        <v>-105365.25</v>
      </c>
      <c r="G10" s="32" t="n">
        <f aca="false">+G5-G7-G12</f>
        <v>-105365.25</v>
      </c>
      <c r="H10" s="32" t="n">
        <f aca="false">+H5-H7-H12</f>
        <v>-105365.25</v>
      </c>
      <c r="I10" s="32" t="n">
        <f aca="false">+I5-I7-I12</f>
        <v>-145140.25</v>
      </c>
      <c r="J10" s="32" t="n">
        <f aca="false">+J5-J7-J12</f>
        <v>-99306.25</v>
      </c>
      <c r="K10" s="32" t="n">
        <f aca="false">+K5-K7-K12</f>
        <v>-89306.25</v>
      </c>
      <c r="L10" s="32" t="n">
        <f aca="false">+L5-L7-L12</f>
        <v>-94531.25</v>
      </c>
      <c r="M10" s="32" t="n">
        <f aca="false">+M5-M7-M12</f>
        <v>-24531.25</v>
      </c>
      <c r="N10" s="32" t="n">
        <f aca="false">+N5-N7-N12</f>
        <v>-24531.25</v>
      </c>
      <c r="O10" s="33" t="n">
        <f aca="false">+O5-O7-O12</f>
        <v>-39531.25</v>
      </c>
    </row>
    <row r="11" customFormat="false" ht="15.75" hidden="false" customHeight="false" outlineLevel="0" collapsed="false">
      <c r="A11" s="34" t="s">
        <v>23</v>
      </c>
      <c r="B11" s="35" t="s">
        <v>41</v>
      </c>
      <c r="C11" s="35" t="s">
        <v>38</v>
      </c>
      <c r="D11" s="31" t="n">
        <v>32031.5</v>
      </c>
      <c r="E11" s="32" t="n">
        <v>32031.5</v>
      </c>
      <c r="F11" s="32" t="n">
        <v>32031.5</v>
      </c>
      <c r="G11" s="32" t="n">
        <v>32031.5</v>
      </c>
      <c r="H11" s="32" t="n">
        <v>32031.5</v>
      </c>
      <c r="I11" s="32" t="n">
        <v>32031.5</v>
      </c>
      <c r="J11" s="32" t="n">
        <v>32031.5</v>
      </c>
      <c r="K11" s="32" t="n">
        <v>32031.5</v>
      </c>
      <c r="L11" s="32" t="n">
        <v>32031.5</v>
      </c>
      <c r="M11" s="32" t="n">
        <v>32031.5</v>
      </c>
      <c r="N11" s="32" t="n">
        <v>32031.5</v>
      </c>
      <c r="O11" s="33" t="n">
        <v>32031.5</v>
      </c>
    </row>
    <row r="12" customFormat="false" ht="16.5" hidden="false" customHeight="false" outlineLevel="0" collapsed="false">
      <c r="A12" s="36" t="s">
        <v>40</v>
      </c>
      <c r="B12" s="37" t="s">
        <v>41</v>
      </c>
      <c r="C12" s="37" t="s">
        <v>39</v>
      </c>
      <c r="D12" s="48" t="n">
        <v>-44843.75</v>
      </c>
      <c r="E12" s="39" t="n">
        <v>-44843.75</v>
      </c>
      <c r="F12" s="39" t="n">
        <v>-44843.75</v>
      </c>
      <c r="G12" s="39" t="n">
        <v>-44843.75</v>
      </c>
      <c r="H12" s="39" t="n">
        <v>-44843.75</v>
      </c>
      <c r="I12" s="39" t="n">
        <v>-44843.75</v>
      </c>
      <c r="J12" s="39" t="n">
        <v>-44843.75</v>
      </c>
      <c r="K12" s="39" t="n">
        <v>-44843.75</v>
      </c>
      <c r="L12" s="39" t="n">
        <v>-44843.75</v>
      </c>
      <c r="M12" s="39" t="n">
        <v>-44843.75</v>
      </c>
      <c r="N12" s="39" t="n">
        <v>-44843.75</v>
      </c>
      <c r="O12" s="41" t="n">
        <v>-44843.75</v>
      </c>
    </row>
    <row r="13" customFormat="false" ht="13.5" hidden="false" customHeight="false" outlineLevel="0" collapsed="false">
      <c r="A13" s="49" t="s">
        <v>42</v>
      </c>
      <c r="B13" s="50"/>
      <c r="C13" s="5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51"/>
      <c r="P13" s="20"/>
      <c r="Q13" s="20"/>
      <c r="R13" s="20"/>
      <c r="S13" s="20"/>
      <c r="T13" s="20"/>
      <c r="U13" s="20"/>
      <c r="V13" s="20"/>
      <c r="W13" s="20"/>
    </row>
    <row r="14" customFormat="false" ht="15.75" hidden="false" customHeight="false" outlineLevel="0" collapsed="false">
      <c r="A14" s="52" t="s">
        <v>43</v>
      </c>
      <c r="B14" s="53" t="s">
        <v>37</v>
      </c>
      <c r="C14" s="53" t="s">
        <v>38</v>
      </c>
      <c r="D14" s="26" t="n">
        <v>20000</v>
      </c>
      <c r="E14" s="27" t="n">
        <v>20000</v>
      </c>
      <c r="F14" s="27" t="n">
        <v>20000</v>
      </c>
      <c r="G14" s="27" t="n">
        <v>20000</v>
      </c>
      <c r="H14" s="27" t="n">
        <v>20000</v>
      </c>
      <c r="I14" s="27" t="n">
        <v>20000</v>
      </c>
      <c r="J14" s="27" t="n">
        <v>20000</v>
      </c>
      <c r="K14" s="27"/>
      <c r="L14" s="27"/>
      <c r="M14" s="27"/>
      <c r="N14" s="27"/>
      <c r="O14" s="28"/>
    </row>
    <row r="15" customFormat="false" ht="15.75" hidden="false" customHeight="false" outlineLevel="0" collapsed="false">
      <c r="A15" s="54" t="s">
        <v>44</v>
      </c>
      <c r="B15" s="43" t="s">
        <v>37</v>
      </c>
      <c r="C15" s="43" t="s">
        <v>38</v>
      </c>
      <c r="D15" s="31" t="n">
        <v>10000</v>
      </c>
      <c r="E15" s="55" t="n">
        <v>10000</v>
      </c>
      <c r="F15" s="55" t="n">
        <v>10000</v>
      </c>
      <c r="G15" s="55" t="n">
        <v>10000</v>
      </c>
      <c r="H15" s="55" t="n">
        <v>10000</v>
      </c>
      <c r="I15" s="55" t="n">
        <v>10000</v>
      </c>
      <c r="J15" s="55" t="n">
        <v>10000</v>
      </c>
      <c r="K15" s="55" t="n">
        <v>10000</v>
      </c>
      <c r="L15" s="55" t="n">
        <v>10000</v>
      </c>
      <c r="M15" s="32"/>
      <c r="N15" s="32"/>
      <c r="O15" s="33"/>
    </row>
    <row r="16" customFormat="false" ht="15.75" hidden="false" customHeight="false" outlineLevel="0" collapsed="false">
      <c r="A16" s="56" t="s">
        <v>45</v>
      </c>
      <c r="B16" s="57" t="s">
        <v>37</v>
      </c>
      <c r="C16" s="57" t="s">
        <v>38</v>
      </c>
      <c r="D16" s="31" t="n">
        <v>20000</v>
      </c>
      <c r="E16" s="32" t="n">
        <v>20000</v>
      </c>
      <c r="F16" s="32" t="n">
        <v>20000</v>
      </c>
      <c r="G16" s="32" t="n">
        <v>20000</v>
      </c>
      <c r="H16" s="32" t="n">
        <v>20000</v>
      </c>
      <c r="I16" s="32" t="n">
        <v>20000</v>
      </c>
      <c r="J16" s="32" t="n">
        <v>20000</v>
      </c>
      <c r="K16" s="32" t="n">
        <v>20000</v>
      </c>
      <c r="L16" s="32" t="n">
        <v>20000</v>
      </c>
      <c r="M16" s="32"/>
      <c r="N16" s="32"/>
      <c r="O16" s="33"/>
    </row>
    <row r="17" customFormat="false" ht="15.75" hidden="false" customHeight="false" outlineLevel="0" collapsed="false">
      <c r="A17" s="54" t="s">
        <v>43</v>
      </c>
      <c r="B17" s="43" t="s">
        <v>37</v>
      </c>
      <c r="C17" s="43" t="s">
        <v>39</v>
      </c>
      <c r="D17" s="31" t="n">
        <v>-40000</v>
      </c>
      <c r="E17" s="32" t="n">
        <v>-40000</v>
      </c>
      <c r="F17" s="32" t="n">
        <v>-40000</v>
      </c>
      <c r="G17" s="32" t="n">
        <v>-40000</v>
      </c>
      <c r="H17" s="32" t="n">
        <v>-40000</v>
      </c>
      <c r="I17" s="32" t="n">
        <v>-40000</v>
      </c>
      <c r="J17" s="32" t="n">
        <v>-40000</v>
      </c>
      <c r="K17" s="32"/>
      <c r="L17" s="32"/>
      <c r="M17" s="32"/>
      <c r="N17" s="32"/>
      <c r="O17" s="33"/>
    </row>
    <row r="18" customFormat="false" ht="15.75" hidden="false" customHeight="false" outlineLevel="0" collapsed="false">
      <c r="A18" s="54" t="s">
        <v>44</v>
      </c>
      <c r="B18" s="43" t="s">
        <v>37</v>
      </c>
      <c r="C18" s="43" t="s">
        <v>39</v>
      </c>
      <c r="D18" s="31" t="n">
        <v>-20000</v>
      </c>
      <c r="E18" s="32" t="n">
        <v>-20000</v>
      </c>
      <c r="F18" s="32" t="n">
        <v>-20000</v>
      </c>
      <c r="G18" s="32" t="n">
        <v>-20000</v>
      </c>
      <c r="H18" s="32" t="n">
        <v>-20000</v>
      </c>
      <c r="I18" s="32" t="n">
        <v>-20000</v>
      </c>
      <c r="J18" s="32" t="n">
        <v>-20000</v>
      </c>
      <c r="K18" s="32" t="n">
        <v>-20000</v>
      </c>
      <c r="L18" s="32" t="n">
        <v>-20000</v>
      </c>
      <c r="M18" s="32"/>
      <c r="N18" s="32"/>
      <c r="O18" s="33"/>
    </row>
    <row r="19" customFormat="false" ht="16.5" hidden="false" customHeight="false" outlineLevel="0" collapsed="false">
      <c r="A19" s="36" t="s">
        <v>45</v>
      </c>
      <c r="B19" s="37" t="s">
        <v>37</v>
      </c>
      <c r="C19" s="37" t="s">
        <v>39</v>
      </c>
      <c r="D19" s="48" t="n">
        <v>-40000</v>
      </c>
      <c r="E19" s="39" t="n">
        <v>-40000</v>
      </c>
      <c r="F19" s="39" t="n">
        <v>-40000</v>
      </c>
      <c r="G19" s="39" t="n">
        <v>-40000</v>
      </c>
      <c r="H19" s="39" t="n">
        <v>-40000</v>
      </c>
      <c r="I19" s="39" t="n">
        <v>-40000</v>
      </c>
      <c r="J19" s="39" t="n">
        <v>-40000</v>
      </c>
      <c r="K19" s="39" t="n">
        <v>-40000</v>
      </c>
      <c r="L19" s="39" t="n">
        <v>-40000</v>
      </c>
      <c r="M19" s="39"/>
      <c r="N19" s="39"/>
      <c r="O19" s="41"/>
    </row>
    <row r="20" customFormat="false" ht="13.5" hidden="false" customHeight="false" outlineLevel="0" collapsed="false">
      <c r="A20" s="49" t="s">
        <v>46</v>
      </c>
      <c r="B20" s="50"/>
      <c r="C20" s="5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1"/>
    </row>
    <row r="21" customFormat="false" ht="15.75" hidden="false" customHeight="false" outlineLevel="0" collapsed="false">
      <c r="A21" s="46" t="s">
        <v>47</v>
      </c>
      <c r="B21" s="25" t="s">
        <v>37</v>
      </c>
      <c r="C21" s="25" t="s">
        <v>38</v>
      </c>
      <c r="D21" s="58" t="n">
        <f aca="false">+D9-D14-D15-D16</f>
        <v>3594.5</v>
      </c>
      <c r="E21" s="59" t="n">
        <f aca="false">+E9-E14-E15-E16</f>
        <v>17094.5</v>
      </c>
      <c r="F21" s="59" t="n">
        <f aca="false">+F9-F14-F15-F16</f>
        <v>17094.5</v>
      </c>
      <c r="G21" s="59" t="n">
        <f aca="false">+G9-G14-G15-G16</f>
        <v>17094.5</v>
      </c>
      <c r="H21" s="59" t="n">
        <f aca="false">+H9-H14-H15-H16</f>
        <v>17094.5</v>
      </c>
      <c r="I21" s="59" t="n">
        <f aca="false">+I9-I14-I15-I16</f>
        <v>17094.5</v>
      </c>
      <c r="J21" s="59" t="n">
        <f aca="false">+J9-J14-J15-J16</f>
        <v>3594.5</v>
      </c>
      <c r="K21" s="59" t="n">
        <f aca="false">+K9-K14-K15-K16</f>
        <v>23594.5</v>
      </c>
      <c r="L21" s="59" t="n">
        <f aca="false">+L9-L14-L15-L16</f>
        <v>23594.5</v>
      </c>
      <c r="M21" s="59" t="n">
        <f aca="false">+M9-M14-M15-M16</f>
        <v>53594.5</v>
      </c>
      <c r="N21" s="59" t="n">
        <f aca="false">+N9-N14-N15-N16</f>
        <v>53594.5</v>
      </c>
      <c r="O21" s="60" t="n">
        <f aca="false">+O9-O14-O15-O16</f>
        <v>53594.5</v>
      </c>
    </row>
    <row r="22" customFormat="false" ht="15.75" hidden="false" customHeight="false" outlineLevel="0" collapsed="false">
      <c r="A22" s="47" t="s">
        <v>48</v>
      </c>
      <c r="B22" s="30" t="s">
        <v>37</v>
      </c>
      <c r="C22" s="30" t="s">
        <v>39</v>
      </c>
      <c r="D22" s="61" t="n">
        <f aca="false">+D10-D17-D18-D19</f>
        <v>40468.75</v>
      </c>
      <c r="E22" s="62" t="n">
        <f aca="false">+E10-E17-E18-E19</f>
        <v>-5365.25</v>
      </c>
      <c r="F22" s="62" t="n">
        <f aca="false">+F10-F17-F18-F19</f>
        <v>-5365.25</v>
      </c>
      <c r="G22" s="62" t="n">
        <f aca="false">+G10-G17-G18-G19</f>
        <v>-5365.25</v>
      </c>
      <c r="H22" s="62" t="n">
        <f aca="false">+H10-H17-H18-H19</f>
        <v>-5365.25</v>
      </c>
      <c r="I22" s="62" t="n">
        <f aca="false">+I10-I17-I18-I19</f>
        <v>-45140.25</v>
      </c>
      <c r="J22" s="63" t="n">
        <f aca="false">+J10-J17-J18-J19</f>
        <v>693.75</v>
      </c>
      <c r="K22" s="62" t="n">
        <f aca="false">+K10-K17-K18-K19</f>
        <v>-29306.25</v>
      </c>
      <c r="L22" s="62" t="n">
        <f aca="false">+L10-L17-L18-L19</f>
        <v>-34531.25</v>
      </c>
      <c r="M22" s="62" t="n">
        <f aca="false">+M10-M17-M18-M19</f>
        <v>-24531.25</v>
      </c>
      <c r="N22" s="62" t="n">
        <f aca="false">+N10-N17-N18-N19</f>
        <v>-24531.25</v>
      </c>
      <c r="O22" s="64" t="n">
        <f aca="false">+O10-O17-O18-O19</f>
        <v>-39531.25</v>
      </c>
    </row>
    <row r="23" customFormat="false" ht="15.75" hidden="false" customHeight="false" outlineLevel="0" collapsed="false">
      <c r="A23" s="34" t="s">
        <v>47</v>
      </c>
      <c r="B23" s="35" t="s">
        <v>41</v>
      </c>
      <c r="C23" s="35" t="s">
        <v>38</v>
      </c>
      <c r="D23" s="65" t="n">
        <f aca="false">+D11</f>
        <v>32031.5</v>
      </c>
      <c r="E23" s="62" t="n">
        <f aca="false">+E11</f>
        <v>32031.5</v>
      </c>
      <c r="F23" s="62" t="n">
        <f aca="false">+F11</f>
        <v>32031.5</v>
      </c>
      <c r="G23" s="62" t="n">
        <f aca="false">+G11</f>
        <v>32031.5</v>
      </c>
      <c r="H23" s="62" t="n">
        <f aca="false">+H11</f>
        <v>32031.5</v>
      </c>
      <c r="I23" s="62" t="n">
        <f aca="false">+I11</f>
        <v>32031.5</v>
      </c>
      <c r="J23" s="62" t="n">
        <f aca="false">+J11</f>
        <v>32031.5</v>
      </c>
      <c r="K23" s="62" t="n">
        <f aca="false">+K11</f>
        <v>32031.5</v>
      </c>
      <c r="L23" s="62" t="n">
        <f aca="false">+L11</f>
        <v>32031.5</v>
      </c>
      <c r="M23" s="62" t="n">
        <f aca="false">+M11</f>
        <v>32031.5</v>
      </c>
      <c r="N23" s="62" t="n">
        <f aca="false">+N11</f>
        <v>32031.5</v>
      </c>
      <c r="O23" s="64" t="n">
        <f aca="false">+O11</f>
        <v>32031.5</v>
      </c>
    </row>
    <row r="24" customFormat="false" ht="16.5" hidden="false" customHeight="false" outlineLevel="0" collapsed="false">
      <c r="A24" s="36" t="s">
        <v>48</v>
      </c>
      <c r="B24" s="37" t="s">
        <v>41</v>
      </c>
      <c r="C24" s="37" t="s">
        <v>39</v>
      </c>
      <c r="D24" s="66" t="n">
        <f aca="false">+D12</f>
        <v>-44843.75</v>
      </c>
      <c r="E24" s="67" t="n">
        <f aca="false">+E12</f>
        <v>-44843.75</v>
      </c>
      <c r="F24" s="67" t="n">
        <f aca="false">+F12</f>
        <v>-44843.75</v>
      </c>
      <c r="G24" s="67" t="n">
        <f aca="false">+G12</f>
        <v>-44843.75</v>
      </c>
      <c r="H24" s="67" t="n">
        <f aca="false">+H12</f>
        <v>-44843.75</v>
      </c>
      <c r="I24" s="67" t="n">
        <f aca="false">+I12</f>
        <v>-44843.75</v>
      </c>
      <c r="J24" s="67" t="n">
        <f aca="false">+J12</f>
        <v>-44843.75</v>
      </c>
      <c r="K24" s="67" t="n">
        <f aca="false">+K12</f>
        <v>-44843.75</v>
      </c>
      <c r="L24" s="67" t="n">
        <f aca="false">+L12</f>
        <v>-44843.75</v>
      </c>
      <c r="M24" s="67" t="n">
        <f aca="false">+M12</f>
        <v>-44843.75</v>
      </c>
      <c r="N24" s="67" t="n">
        <f aca="false">+N12</f>
        <v>-44843.75</v>
      </c>
      <c r="O24" s="68" t="n">
        <f aca="false">+O12</f>
        <v>-44843.75</v>
      </c>
    </row>
    <row r="25" customFormat="false" ht="12.75" hidden="false" customHeight="false" outlineLevel="0" collapsed="false">
      <c r="A25" s="18"/>
      <c r="B25" s="18"/>
      <c r="C25" s="69"/>
      <c r="D25" s="18"/>
      <c r="E25" s="70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customFormat="false" ht="15.75" hidden="false" customHeight="false" outlineLevel="0" collapsed="false">
      <c r="A26" s="71" t="s">
        <v>49</v>
      </c>
      <c r="B26" s="72"/>
      <c r="C26" s="73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customFormat="false" ht="15.75" hidden="false" customHeight="false" outlineLevel="0" collapsed="false">
      <c r="A27" s="71"/>
      <c r="B27" s="72"/>
      <c r="C27" s="74" t="s">
        <v>1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customFormat="false" ht="15.75" hidden="false" customHeight="false" outlineLevel="0" collapsed="false">
      <c r="A28" s="18"/>
      <c r="B28" s="72" t="s">
        <v>50</v>
      </c>
      <c r="C28" s="44" t="n">
        <v>1000000</v>
      </c>
      <c r="D28" s="75" t="n">
        <f aca="false">0.08*1000000</f>
        <v>80000</v>
      </c>
      <c r="E28" s="76" t="n">
        <f aca="false">0.08*1000000</f>
        <v>80000</v>
      </c>
      <c r="F28" s="76" t="n">
        <f aca="false">0.08*1000000</f>
        <v>80000</v>
      </c>
      <c r="G28" s="76" t="n">
        <f aca="false">0.08*1000000</f>
        <v>80000</v>
      </c>
      <c r="H28" s="76" t="n">
        <f aca="false">0.08*1000000</f>
        <v>80000</v>
      </c>
      <c r="I28" s="76" t="n">
        <f aca="false">0.08*1000000</f>
        <v>80000</v>
      </c>
      <c r="J28" s="76" t="n">
        <f aca="false">0.08*1000000</f>
        <v>80000</v>
      </c>
      <c r="K28" s="76"/>
      <c r="L28" s="76"/>
      <c r="M28" s="72"/>
      <c r="N28" s="72"/>
      <c r="O28" s="72"/>
      <c r="P28" s="76" t="n">
        <f aca="false">SUM(D28:O28)</f>
        <v>560000</v>
      </c>
    </row>
    <row r="29" customFormat="false" ht="15.75" hidden="false" customHeight="false" outlineLevel="0" collapsed="false">
      <c r="A29" s="18"/>
      <c r="B29" s="72" t="s">
        <v>45</v>
      </c>
      <c r="C29" s="44" t="n">
        <v>1000000</v>
      </c>
      <c r="D29" s="75" t="n">
        <v>44444</v>
      </c>
      <c r="E29" s="76" t="n">
        <v>44444</v>
      </c>
      <c r="F29" s="76" t="n">
        <v>44444</v>
      </c>
      <c r="G29" s="76" t="n">
        <v>44444</v>
      </c>
      <c r="H29" s="76" t="n">
        <v>44444</v>
      </c>
      <c r="I29" s="76" t="n">
        <v>44444</v>
      </c>
      <c r="J29" s="76" t="n">
        <v>44444</v>
      </c>
      <c r="K29" s="76" t="n">
        <v>44444</v>
      </c>
      <c r="L29" s="76" t="n">
        <v>44448</v>
      </c>
      <c r="M29" s="72"/>
      <c r="N29" s="72"/>
      <c r="O29" s="72"/>
      <c r="P29" s="76" t="n">
        <f aca="false">SUM(D29:O29)</f>
        <v>400000</v>
      </c>
    </row>
    <row r="30" customFormat="false" ht="15.75" hidden="false" customHeight="false" outlineLevel="0" collapsed="false">
      <c r="A30" s="18"/>
      <c r="B30" s="72" t="s">
        <v>51</v>
      </c>
      <c r="C30" s="77" t="n">
        <v>500000</v>
      </c>
      <c r="D30" s="78" t="n">
        <v>18333</v>
      </c>
      <c r="E30" s="79" t="n">
        <v>18333</v>
      </c>
      <c r="F30" s="79" t="n">
        <v>18333</v>
      </c>
      <c r="G30" s="79" t="n">
        <v>18333</v>
      </c>
      <c r="H30" s="79" t="n">
        <v>18333</v>
      </c>
      <c r="I30" s="79" t="n">
        <v>18333</v>
      </c>
      <c r="J30" s="79" t="n">
        <v>18333</v>
      </c>
      <c r="K30" s="79" t="n">
        <v>18333</v>
      </c>
      <c r="L30" s="79" t="n">
        <v>18336</v>
      </c>
      <c r="M30" s="80"/>
      <c r="N30" s="80"/>
      <c r="O30" s="80"/>
      <c r="P30" s="79" t="n">
        <f aca="false">SUM(D30:O30)</f>
        <v>165000</v>
      </c>
    </row>
    <row r="31" customFormat="false" ht="15" hidden="false" customHeight="false" outlineLevel="0" collapsed="false">
      <c r="A31" s="72"/>
      <c r="B31" s="72"/>
      <c r="C31" s="69"/>
      <c r="D31" s="18"/>
      <c r="E31" s="18"/>
      <c r="F31" s="18"/>
      <c r="G31" s="18"/>
      <c r="H31" s="18"/>
      <c r="I31" s="18"/>
      <c r="J31" s="18"/>
      <c r="K31" s="18"/>
      <c r="L31" s="18"/>
      <c r="M31" s="72"/>
      <c r="N31" s="72"/>
      <c r="O31" s="72"/>
      <c r="P31" s="72"/>
    </row>
    <row r="32" customFormat="false" ht="15" hidden="false" customHeight="false" outlineLevel="0" collapsed="false">
      <c r="A32" s="18"/>
      <c r="B32" s="72" t="s">
        <v>52</v>
      </c>
      <c r="C32" s="81" t="n">
        <f aca="false">SUM(C28:C30)</f>
        <v>2500000</v>
      </c>
      <c r="D32" s="76" t="n">
        <f aca="false">SUM(D28:D31)</f>
        <v>142777</v>
      </c>
      <c r="E32" s="76" t="n">
        <f aca="false">SUM(E28:E31)</f>
        <v>142777</v>
      </c>
      <c r="F32" s="76" t="n">
        <f aca="false">SUM(F28:F31)</f>
        <v>142777</v>
      </c>
      <c r="G32" s="76" t="n">
        <f aca="false">SUM(G28:G31)</f>
        <v>142777</v>
      </c>
      <c r="H32" s="76" t="n">
        <f aca="false">SUM(H28:H31)</f>
        <v>142777</v>
      </c>
      <c r="I32" s="76" t="n">
        <f aca="false">SUM(I28:I31)</f>
        <v>142777</v>
      </c>
      <c r="J32" s="76" t="n">
        <f aca="false">SUM(J28:J31)</f>
        <v>142777</v>
      </c>
      <c r="K32" s="76" t="n">
        <f aca="false">SUM(K28:K31)</f>
        <v>62777</v>
      </c>
      <c r="L32" s="76" t="n">
        <f aca="false">SUM(L28:L31)</f>
        <v>62784</v>
      </c>
      <c r="M32" s="72"/>
      <c r="N32" s="72"/>
      <c r="O32" s="72"/>
      <c r="P32" s="76" t="n">
        <f aca="false">SUM(P28:P31)</f>
        <v>1125000</v>
      </c>
      <c r="Q32" s="18" t="n">
        <f aca="false">+P32/C32</f>
        <v>0.45</v>
      </c>
    </row>
    <row r="33" customFormat="false" ht="15" hidden="false" customHeight="false" outlineLevel="0" collapsed="false">
      <c r="A33" s="18"/>
      <c r="B33" s="72" t="s">
        <v>53</v>
      </c>
      <c r="C33" s="82"/>
      <c r="D33" s="83" t="n">
        <v>-89206</v>
      </c>
      <c r="E33" s="83" t="n">
        <v>-89206</v>
      </c>
      <c r="F33" s="83" t="n">
        <v>-89206</v>
      </c>
      <c r="G33" s="83" t="n">
        <v>-89206</v>
      </c>
      <c r="H33" s="83" t="n">
        <v>-89206</v>
      </c>
      <c r="I33" s="83" t="n">
        <v>-89206</v>
      </c>
      <c r="J33" s="83" t="n">
        <v>-89206</v>
      </c>
      <c r="K33" s="83" t="n">
        <v>-62777</v>
      </c>
      <c r="L33" s="83" t="n">
        <v>-62781</v>
      </c>
      <c r="M33" s="80"/>
      <c r="N33" s="80"/>
      <c r="O33" s="80"/>
      <c r="P33" s="83" t="n">
        <f aca="false">SUM(D33:O33)</f>
        <v>-750000</v>
      </c>
    </row>
    <row r="34" customFormat="false" ht="15" hidden="false" customHeight="false" outlineLevel="0" collapsed="false">
      <c r="A34" s="18"/>
      <c r="B34" s="72" t="s">
        <v>54</v>
      </c>
      <c r="C34" s="81"/>
      <c r="D34" s="76" t="n">
        <f aca="false">SUM(D32:D33)</f>
        <v>53571</v>
      </c>
      <c r="E34" s="76" t="n">
        <f aca="false">SUM(E32:E33)</f>
        <v>53571</v>
      </c>
      <c r="F34" s="76" t="n">
        <f aca="false">SUM(F32:F33)</f>
        <v>53571</v>
      </c>
      <c r="G34" s="76" t="n">
        <f aca="false">SUM(G32:G33)</f>
        <v>53571</v>
      </c>
      <c r="H34" s="76" t="n">
        <f aca="false">SUM(H32:H33)</f>
        <v>53571</v>
      </c>
      <c r="I34" s="76" t="n">
        <f aca="false">SUM(I32:I33)</f>
        <v>53571</v>
      </c>
      <c r="J34" s="76" t="n">
        <f aca="false">SUM(J32:J33)</f>
        <v>53571</v>
      </c>
      <c r="K34" s="76" t="n">
        <f aca="false">SUM(K32:K33)</f>
        <v>0</v>
      </c>
      <c r="L34" s="76" t="n">
        <f aca="false">SUM(L32:L33)</f>
        <v>3</v>
      </c>
      <c r="M34" s="72"/>
      <c r="N34" s="72"/>
      <c r="O34" s="72"/>
      <c r="P34" s="76" t="n">
        <f aca="false">SUM(P32:P33)</f>
        <v>375000</v>
      </c>
    </row>
    <row r="35" customFormat="false" ht="15" hidden="false" customHeight="false" outlineLevel="0" collapsed="false">
      <c r="A35" s="18"/>
      <c r="B35" s="18"/>
      <c r="C35" s="69"/>
      <c r="D35" s="18"/>
      <c r="E35" s="18"/>
      <c r="F35" s="18"/>
      <c r="G35" s="18"/>
      <c r="H35" s="18"/>
      <c r="I35" s="18"/>
      <c r="J35" s="18"/>
      <c r="K35" s="18"/>
      <c r="L35" s="18"/>
      <c r="M35" s="72"/>
      <c r="N35" s="72"/>
      <c r="O35" s="72"/>
      <c r="P35" s="76"/>
    </row>
    <row r="36" customFormat="false" ht="15" hidden="false" customHeight="false" outlineLevel="0" collapsed="false">
      <c r="A36" s="72"/>
      <c r="B36" s="72" t="s">
        <v>55</v>
      </c>
      <c r="C36" s="73"/>
      <c r="D36" s="84" t="n">
        <v>0.995606848494963</v>
      </c>
      <c r="E36" s="84" t="n">
        <v>0.991501840340741</v>
      </c>
      <c r="F36" s="84" t="n">
        <v>0.987262197886067</v>
      </c>
      <c r="G36" s="84" t="n">
        <v>0.983322026925325</v>
      </c>
      <c r="H36" s="84" t="n">
        <v>0.979351417134367</v>
      </c>
      <c r="I36" s="84" t="n">
        <v>0.97543083719614</v>
      </c>
      <c r="J36" s="84" t="n">
        <v>0.971646721003236</v>
      </c>
      <c r="K36" s="84" t="n">
        <v>0.967787785919687</v>
      </c>
      <c r="L36" s="84" t="n">
        <v>0.964039766601301</v>
      </c>
      <c r="M36" s="72"/>
      <c r="N36" s="72"/>
      <c r="O36" s="72"/>
      <c r="P36" s="76"/>
    </row>
    <row r="37" customFormat="false" ht="15" hidden="false" customHeight="false" outlineLevel="0" collapsed="false">
      <c r="A37" s="72"/>
      <c r="B37" s="72" t="s">
        <v>56</v>
      </c>
      <c r="C37" s="73"/>
      <c r="D37" s="76" t="n">
        <f aca="false">+(D28+D29)*D36</f>
        <v>123897.298654107</v>
      </c>
      <c r="E37" s="76" t="n">
        <f aca="false">+(E28+E29)*E36</f>
        <v>123386.455019363</v>
      </c>
      <c r="F37" s="76" t="n">
        <f aca="false">+(F28+F29)*F36</f>
        <v>122858.856953734</v>
      </c>
      <c r="G37" s="76" t="n">
        <f aca="false">+(G28+G29)*G36</f>
        <v>122368.526318695</v>
      </c>
      <c r="H37" s="76" t="n">
        <f aca="false">+(H28+H29)*H36</f>
        <v>121874.407753869</v>
      </c>
      <c r="I37" s="76" t="n">
        <f aca="false">+(I28+I29)*I36</f>
        <v>121386.515104036</v>
      </c>
      <c r="J37" s="76" t="n">
        <f aca="false">+(J28+J29)*J36</f>
        <v>120915.604548527</v>
      </c>
      <c r="K37" s="76" t="n">
        <f aca="false">+(K28+K29)*K36</f>
        <v>43012.3603574145</v>
      </c>
      <c r="L37" s="76" t="n">
        <f aca="false">+(L28+L29)*L36</f>
        <v>42849.6395458946</v>
      </c>
      <c r="M37" s="72"/>
      <c r="N37" s="72"/>
      <c r="O37" s="72"/>
      <c r="P37" s="76" t="n">
        <f aca="false">SUM(D37:O37)</f>
        <v>942549.664255641</v>
      </c>
    </row>
    <row r="38" customFormat="false" ht="15.75" hidden="false" customHeight="false" outlineLevel="0" collapsed="false">
      <c r="A38" s="71" t="s">
        <v>57</v>
      </c>
      <c r="B38" s="72"/>
      <c r="C38" s="85"/>
      <c r="D38" s="72"/>
      <c r="E38" s="71"/>
      <c r="F38" s="72"/>
      <c r="G38" s="18"/>
      <c r="H38" s="18"/>
      <c r="I38" s="18"/>
      <c r="J38" s="18"/>
      <c r="K38" s="18"/>
      <c r="L38" s="18"/>
      <c r="M38" s="18"/>
      <c r="N38" s="18"/>
      <c r="O38" s="18"/>
    </row>
    <row r="39" customFormat="false" ht="15" hidden="false" customHeight="false" outlineLevel="0" collapsed="false">
      <c r="A39" s="18"/>
      <c r="B39" s="72" t="s">
        <v>58</v>
      </c>
      <c r="C39" s="69"/>
      <c r="D39" s="72"/>
      <c r="E39" s="18"/>
      <c r="F39" s="72"/>
      <c r="G39" s="18"/>
      <c r="H39" s="18"/>
      <c r="I39" s="18"/>
      <c r="J39" s="18"/>
      <c r="K39" s="18"/>
      <c r="L39" s="18"/>
      <c r="M39" s="18"/>
      <c r="N39" s="18"/>
      <c r="O39" s="18"/>
    </row>
    <row r="40" customFormat="false" ht="15" hidden="false" customHeight="false" outlineLevel="0" collapsed="false">
      <c r="A40" s="18"/>
      <c r="B40" s="72" t="s">
        <v>59</v>
      </c>
      <c r="C40" s="69"/>
      <c r="D40" s="72"/>
      <c r="E40" s="18"/>
      <c r="F40" s="72"/>
      <c r="G40" s="18"/>
      <c r="H40" s="18"/>
      <c r="I40" s="18"/>
      <c r="J40" s="18"/>
      <c r="K40" s="18"/>
      <c r="L40" s="18"/>
      <c r="M40" s="18"/>
      <c r="N40" s="18"/>
      <c r="O40" s="18"/>
    </row>
    <row r="41" customFormat="false" ht="15" hidden="false" customHeight="false" outlineLevel="0" collapsed="false">
      <c r="A41" s="18"/>
      <c r="B41" s="72" t="s">
        <v>60</v>
      </c>
      <c r="C41" s="6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customFormat="false" ht="12.75" hidden="false" customHeight="false" outlineLevel="0" collapsed="false">
      <c r="A42" s="18"/>
      <c r="B42" s="18"/>
      <c r="C42" s="69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customFormat="false" ht="15.75" hidden="false" customHeight="false" outlineLevel="0" collapsed="false">
      <c r="A43" s="71" t="s">
        <v>61</v>
      </c>
      <c r="B43" s="72" t="s">
        <v>62</v>
      </c>
      <c r="C43" s="69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customFormat="false" ht="12.75" hidden="false" customHeight="false" outlineLevel="0" collapsed="false">
      <c r="A44" s="18"/>
      <c r="C44" s="69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customFormat="false" ht="12.75" hidden="false" customHeight="false" outlineLevel="0" collapsed="false">
      <c r="A45" s="18"/>
      <c r="B45" s="18"/>
      <c r="C45" s="69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customFormat="false" ht="12.75" hidden="false" customHeight="false" outlineLevel="0" collapsed="false">
      <c r="A46" s="18"/>
      <c r="B46" s="18"/>
      <c r="C46" s="69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customFormat="false" ht="12.75" hidden="false" customHeight="false" outlineLevel="0" collapsed="false">
      <c r="A47" s="18"/>
      <c r="B47" s="18"/>
      <c r="C47" s="69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customFormat="false" ht="12.75" hidden="false" customHeight="false" outlineLevel="0" collapsed="false">
      <c r="A48" s="18"/>
      <c r="B48" s="18"/>
      <c r="C48" s="69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customFormat="false" ht="12.75" hidden="false" customHeight="false" outlineLevel="0" collapsed="false">
      <c r="A49" s="18"/>
      <c r="B49" s="18"/>
      <c r="C49" s="6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customFormat="false" ht="12.75" hidden="false" customHeight="false" outlineLevel="0" collapsed="false">
      <c r="A50" s="18"/>
      <c r="B50" s="18"/>
      <c r="C50" s="6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customFormat="false" ht="12.75" hidden="false" customHeight="false" outlineLevel="0" collapsed="false">
      <c r="A51" s="18"/>
      <c r="B51" s="18"/>
      <c r="C51" s="69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customFormat="false" ht="12.75" hidden="false" customHeight="false" outlineLevel="0" collapsed="false">
      <c r="A52" s="18"/>
      <c r="B52" s="18"/>
      <c r="C52" s="69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customFormat="false" ht="12.75" hidden="false" customHeight="false" outlineLevel="0" collapsed="false">
      <c r="A53" s="18"/>
      <c r="B53" s="18"/>
      <c r="C53" s="69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</sheetData>
  <printOptions headings="false" gridLines="false" gridLinesSet="true" horizontalCentered="false" verticalCentered="false"/>
  <pageMargins left="0.529861111111111" right="0.490277777777778" top="0.679861111111111" bottom="0.65" header="0.511811023622047" footer="0.3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26.84"/>
    <col collapsed="false" customWidth="true" hidden="false" outlineLevel="0" max="2" min="2" style="2" width="19.14"/>
    <col collapsed="false" customWidth="true" hidden="false" outlineLevel="0" max="3" min="3" style="2" width="0.13"/>
    <col collapsed="false" customWidth="true" hidden="false" outlineLevel="0" max="4" min="4" style="2" width="12.56"/>
    <col collapsed="false" customWidth="true" hidden="false" outlineLevel="0" max="5" min="5" style="2" width="9.99"/>
    <col collapsed="false" customWidth="true" hidden="false" outlineLevel="0" max="6" min="6" style="2" width="9.28"/>
    <col collapsed="false" customWidth="true" hidden="false" outlineLevel="0" max="7" min="7" style="2" width="14.99"/>
    <col collapsed="false" customWidth="true" hidden="false" outlineLevel="0" max="8" min="8" style="2" width="12.28"/>
    <col collapsed="false" customWidth="true" hidden="false" outlineLevel="0" max="9" min="9" style="2" width="11.42"/>
    <col collapsed="false" customWidth="true" hidden="false" outlineLevel="0" max="10" min="10" style="2" width="5.41"/>
    <col collapsed="false" customWidth="true" hidden="false" outlineLevel="0" max="11" min="11" style="2" width="17.28"/>
    <col collapsed="false" customWidth="true" hidden="false" outlineLevel="0" max="12" min="12" style="0" width="52.28"/>
  </cols>
  <sheetData>
    <row r="1" customFormat="false" ht="15.75" hidden="false" customHeight="false" outlineLevel="0" collapsed="false">
      <c r="A1" s="86" t="s">
        <v>63</v>
      </c>
    </row>
    <row r="3" customFormat="false" ht="12.75" hidden="false" customHeight="false" outlineLevel="0" collapsed="false">
      <c r="A3" s="87" t="s">
        <v>64</v>
      </c>
      <c r="B3" s="87" t="s">
        <v>65</v>
      </c>
      <c r="C3" s="87" t="s">
        <v>66</v>
      </c>
      <c r="D3" s="87" t="s">
        <v>67</v>
      </c>
      <c r="E3" s="87" t="s">
        <v>68</v>
      </c>
      <c r="F3" s="87" t="s">
        <v>1</v>
      </c>
      <c r="G3" s="87" t="s">
        <v>69</v>
      </c>
      <c r="H3" s="87" t="s">
        <v>70</v>
      </c>
      <c r="I3" s="87" t="s">
        <v>71</v>
      </c>
      <c r="J3" s="87" t="s">
        <v>72</v>
      </c>
      <c r="K3" s="87" t="s">
        <v>73</v>
      </c>
      <c r="L3" s="87" t="s">
        <v>74</v>
      </c>
    </row>
    <row r="4" customFormat="false" ht="12.75" hidden="false" customHeight="false" outlineLevel="0" collapsed="false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customFormat="false" ht="12.75" hidden="false" customHeight="false" outlineLevel="0" collapsed="false">
      <c r="A5" s="1" t="s">
        <v>50</v>
      </c>
      <c r="B5" s="1" t="s">
        <v>75</v>
      </c>
      <c r="C5" s="2" t="s">
        <v>76</v>
      </c>
      <c r="D5" s="88" t="n">
        <f aca="false">0.08*1000000*7</f>
        <v>560000</v>
      </c>
      <c r="E5" s="89" t="n">
        <f aca="false">+D5/1000000</f>
        <v>0.56</v>
      </c>
      <c r="F5" s="5" t="n">
        <v>1000000</v>
      </c>
      <c r="G5" s="89" t="s">
        <v>77</v>
      </c>
      <c r="H5" s="89" t="s">
        <v>78</v>
      </c>
      <c r="I5" s="90" t="n">
        <v>0.416666666666667</v>
      </c>
      <c r="J5" s="91" t="n">
        <v>0.017</v>
      </c>
      <c r="K5" s="2" t="s">
        <v>79</v>
      </c>
      <c r="L5" s="89"/>
    </row>
    <row r="6" customFormat="false" ht="12.75" hidden="false" customHeight="false" outlineLevel="0" collapsed="false">
      <c r="A6" s="1" t="s">
        <v>80</v>
      </c>
      <c r="B6" s="1" t="s">
        <v>81</v>
      </c>
      <c r="C6" s="2" t="n">
        <v>0.4</v>
      </c>
      <c r="D6" s="92" t="n">
        <f aca="false">+C6*1000000</f>
        <v>400000</v>
      </c>
      <c r="E6" s="89" t="n">
        <f aca="false">+D6/1000000</f>
        <v>0.4</v>
      </c>
      <c r="F6" s="5" t="n">
        <v>1000000</v>
      </c>
      <c r="G6" s="93" t="s">
        <v>82</v>
      </c>
      <c r="H6" s="89" t="s">
        <v>83</v>
      </c>
      <c r="I6" s="94" t="n">
        <v>0.447916666666667</v>
      </c>
      <c r="J6" s="91" t="n">
        <v>0.017</v>
      </c>
      <c r="K6" s="2" t="s">
        <v>79</v>
      </c>
      <c r="L6" s="94" t="s">
        <v>84</v>
      </c>
    </row>
    <row r="7" customFormat="false" ht="12.75" hidden="false" customHeight="false" outlineLevel="0" collapsed="false">
      <c r="A7" s="1" t="s">
        <v>85</v>
      </c>
      <c r="B7" s="1" t="s">
        <v>86</v>
      </c>
      <c r="C7" s="2" t="s">
        <v>87</v>
      </c>
      <c r="D7" s="88" t="n">
        <f aca="false">20000*7</f>
        <v>140000</v>
      </c>
      <c r="E7" s="89" t="n">
        <f aca="false">+D7/1000000</f>
        <v>0.14</v>
      </c>
      <c r="F7" s="5" t="n">
        <v>1000000</v>
      </c>
      <c r="G7" s="89" t="s">
        <v>77</v>
      </c>
      <c r="H7" s="89" t="s">
        <v>78</v>
      </c>
      <c r="I7" s="90" t="n">
        <v>0.416666666666667</v>
      </c>
      <c r="J7" s="91" t="n">
        <v>0.017</v>
      </c>
      <c r="K7" s="2" t="s">
        <v>79</v>
      </c>
      <c r="L7" s="89"/>
    </row>
    <row r="8" customFormat="false" ht="12.75" hidden="false" customHeight="false" outlineLevel="0" collapsed="false">
      <c r="A8" s="1" t="s">
        <v>88</v>
      </c>
      <c r="B8" s="1"/>
      <c r="C8" s="2" t="n">
        <v>0.1</v>
      </c>
      <c r="D8" s="92" t="n">
        <f aca="false">+C8*1000000</f>
        <v>100000</v>
      </c>
      <c r="E8" s="89" t="n">
        <f aca="false">+D8/1000000</f>
        <v>0.1</v>
      </c>
      <c r="F8" s="5" t="n">
        <v>1000000</v>
      </c>
      <c r="G8" s="89" t="s">
        <v>77</v>
      </c>
      <c r="H8" s="89" t="s">
        <v>78</v>
      </c>
      <c r="I8" s="90" t="n">
        <v>0.416666666666667</v>
      </c>
      <c r="J8" s="91" t="n">
        <v>0.017</v>
      </c>
      <c r="K8" s="2" t="s">
        <v>79</v>
      </c>
      <c r="L8" s="89" t="s">
        <v>89</v>
      </c>
    </row>
    <row r="9" customFormat="false" ht="12.75" hidden="false" customHeight="false" outlineLevel="0" collapsed="false">
      <c r="A9" s="1" t="s">
        <v>90</v>
      </c>
      <c r="B9" s="1" t="s">
        <v>91</v>
      </c>
      <c r="C9" s="2" t="n">
        <v>0.08</v>
      </c>
      <c r="D9" s="92" t="n">
        <v>80000</v>
      </c>
      <c r="E9" s="89" t="n">
        <f aca="false">+D9/1000000</f>
        <v>0.08</v>
      </c>
      <c r="F9" s="5" t="n">
        <v>1000000</v>
      </c>
      <c r="G9" s="89" t="s">
        <v>77</v>
      </c>
      <c r="H9" s="89" t="s">
        <v>78</v>
      </c>
      <c r="I9" s="90" t="n">
        <v>0.416666666666667</v>
      </c>
      <c r="J9" s="91" t="n">
        <v>0.017</v>
      </c>
      <c r="K9" s="95" t="s">
        <v>92</v>
      </c>
      <c r="L9" s="89"/>
    </row>
    <row r="10" customFormat="false" ht="12.75" hidden="false" customHeight="false" outlineLevel="0" collapsed="false">
      <c r="A10" s="1" t="s">
        <v>93</v>
      </c>
      <c r="B10" s="1" t="s">
        <v>94</v>
      </c>
      <c r="C10" s="2" t="n">
        <v>0.05</v>
      </c>
      <c r="D10" s="92" t="n">
        <f aca="false">+C10*1000000</f>
        <v>50000</v>
      </c>
      <c r="E10" s="89" t="n">
        <f aca="false">+D10/1000000</f>
        <v>0.05</v>
      </c>
      <c r="F10" s="5" t="n">
        <v>1000000</v>
      </c>
      <c r="G10" s="89" t="s">
        <v>77</v>
      </c>
      <c r="H10" s="89" t="s">
        <v>95</v>
      </c>
      <c r="I10" s="90" t="n">
        <v>0.416666666666667</v>
      </c>
      <c r="J10" s="91" t="n">
        <v>0.017</v>
      </c>
      <c r="K10" s="2" t="s">
        <v>79</v>
      </c>
      <c r="L10" s="89"/>
    </row>
    <row r="11" customFormat="false" ht="12.75" hidden="false" customHeight="false" outlineLevel="0" collapsed="false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3" customFormat="false" ht="15.75" hidden="false" customHeight="false" outlineLevel="0" collapsed="false">
      <c r="A13" s="86" t="s">
        <v>96</v>
      </c>
    </row>
    <row r="15" customFormat="false" ht="12.75" hidden="false" customHeight="false" outlineLevel="0" collapsed="false">
      <c r="A15" s="87" t="s">
        <v>64</v>
      </c>
      <c r="B15" s="87" t="s">
        <v>65</v>
      </c>
      <c r="C15" s="87" t="s">
        <v>66</v>
      </c>
      <c r="D15" s="87" t="s">
        <v>67</v>
      </c>
      <c r="E15" s="87" t="s">
        <v>68</v>
      </c>
      <c r="F15" s="87" t="s">
        <v>1</v>
      </c>
      <c r="G15" s="87" t="s">
        <v>69</v>
      </c>
      <c r="H15" s="87" t="s">
        <v>70</v>
      </c>
      <c r="I15" s="87" t="s">
        <v>71</v>
      </c>
      <c r="J15" s="87" t="s">
        <v>72</v>
      </c>
      <c r="K15" s="87" t="s">
        <v>73</v>
      </c>
      <c r="L15" s="87" t="s">
        <v>74</v>
      </c>
    </row>
    <row r="16" customFormat="false" ht="12.75" hidden="false" customHeight="false" outlineLevel="0" collapsed="false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customFormat="false" ht="12.75" hidden="false" customHeight="false" outlineLevel="0" collapsed="false">
      <c r="A17" s="1" t="s">
        <v>50</v>
      </c>
      <c r="B17" s="1" t="s">
        <v>75</v>
      </c>
      <c r="C17" s="2" t="s">
        <v>76</v>
      </c>
      <c r="D17" s="88" t="n">
        <f aca="false">0.08*1000000*7</f>
        <v>560000</v>
      </c>
      <c r="E17" s="89" t="n">
        <f aca="false">+D17/F17</f>
        <v>0.56</v>
      </c>
      <c r="F17" s="5" t="n">
        <v>1000000</v>
      </c>
      <c r="G17" s="89" t="s">
        <v>77</v>
      </c>
      <c r="H17" s="89" t="s">
        <v>78</v>
      </c>
      <c r="I17" s="90" t="n">
        <v>0.416666666666667</v>
      </c>
      <c r="J17" s="91" t="n">
        <v>0.017</v>
      </c>
      <c r="K17" s="2" t="s">
        <v>79</v>
      </c>
      <c r="L17" s="89"/>
    </row>
    <row r="18" customFormat="false" ht="12.75" hidden="false" customHeight="false" outlineLevel="0" collapsed="false">
      <c r="A18" s="1" t="s">
        <v>80</v>
      </c>
      <c r="B18" s="1" t="s">
        <v>81</v>
      </c>
      <c r="C18" s="2" t="n">
        <v>0.4</v>
      </c>
      <c r="D18" s="92" t="n">
        <v>165000</v>
      </c>
      <c r="E18" s="89" t="n">
        <f aca="false">+D18/F18</f>
        <v>0.33</v>
      </c>
      <c r="F18" s="5" t="n">
        <v>500000</v>
      </c>
      <c r="G18" s="96" t="s">
        <v>82</v>
      </c>
      <c r="H18" s="96" t="s">
        <v>83</v>
      </c>
      <c r="I18" s="97" t="n">
        <v>0.447916666666667</v>
      </c>
      <c r="J18" s="91" t="n">
        <v>0.017</v>
      </c>
      <c r="K18" s="2" t="s">
        <v>79</v>
      </c>
      <c r="L18" s="98"/>
    </row>
    <row r="19" customFormat="false" ht="12.75" hidden="false" customHeight="false" outlineLevel="0" collapsed="false">
      <c r="A19" s="99" t="s">
        <v>45</v>
      </c>
      <c r="B19" s="99" t="s">
        <v>97</v>
      </c>
      <c r="C19" s="100" t="s">
        <v>87</v>
      </c>
      <c r="D19" s="101" t="n">
        <v>400000</v>
      </c>
      <c r="E19" s="102" t="n">
        <f aca="false">+D19/F19</f>
        <v>0.4</v>
      </c>
      <c r="F19" s="103" t="n">
        <v>1000000</v>
      </c>
      <c r="G19" s="104" t="s">
        <v>82</v>
      </c>
      <c r="H19" s="102" t="s">
        <v>78</v>
      </c>
      <c r="I19" s="105" t="n">
        <v>0.4375</v>
      </c>
      <c r="J19" s="106" t="n">
        <v>0.017</v>
      </c>
      <c r="K19" s="100" t="s">
        <v>79</v>
      </c>
      <c r="L19" s="102"/>
    </row>
    <row r="20" customFormat="false" ht="12.75" hidden="false" customHeight="false" outlineLevel="0" collapsed="false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customFormat="false" ht="12.75" hidden="false" customHeight="false" outlineLevel="0" collapsed="false">
      <c r="D21" s="92" t="n">
        <f aca="false">SUM(D17:D20)</f>
        <v>1125000</v>
      </c>
      <c r="E21" s="2" t="n">
        <f aca="false">+D21/F21</f>
        <v>0.45</v>
      </c>
      <c r="F21" s="5" t="n">
        <f aca="false">SUM(F17:F20)</f>
        <v>2500000</v>
      </c>
    </row>
  </sheetData>
  <printOptions headings="false" gridLines="false" gridLinesSet="true" horizontalCentered="false" verticalCentered="false"/>
  <pageMargins left="0.440277777777778" right="0.329861111111111" top="0.770138888888889" bottom="0.759722222222222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2001-03-01T15:33:21Z</dcterms:created>
  <dc:creator>lfascett</dc:creator>
  <dc:description/>
  <dc:language>en-US</dc:language>
  <cp:lastModifiedBy>lfascett</cp:lastModifiedBy>
  <cp:lastPrinted>2001-04-30T13:45:26Z</cp:lastPrinted>
  <dcterms:modified xsi:type="dcterms:W3CDTF">2001-04-30T14:51:42Z</dcterms:modified>
  <cp:revision>0</cp:revision>
  <dc:subject/>
  <dc:title/>
</cp:coreProperties>
</file>