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 3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'Mar 31'!$A$1:$P$32</definedName>
    <definedName function="false" hidden="false" name="a" vbProcedure="false">#REF!</definedName>
    <definedName function="false" hidden="false" name="able" vbProcedure="false">#REF!</definedName>
    <definedName function="false" hidden="false" name="Alliance" vbProcedure="false">#REF!</definedName>
    <definedName function="false" hidden="false" name="b" vbProcedure="false">'[2]Transco-WSS'!$R$3:$S$7</definedName>
    <definedName function="false" hidden="false" name="cdc" vbProcedure="false">#REF!</definedName>
    <definedName function="false" hidden="false" name="Columbus" vbProcedure="false">#REF!</definedName>
    <definedName function="false" hidden="false" name="curve" vbProcedure="false">#REF!</definedName>
    <definedName function="false" hidden="false" name="d" vbProcedure="false">#REF!</definedName>
    <definedName function="false" hidden="false" name="Dayton" vbProcedure="false">#REF!</definedName>
    <definedName function="false" hidden="false" name="Degrees" vbProcedure="false">#REF!</definedName>
    <definedName function="false" hidden="false" name="e" vbProcedure="false">#REF!</definedName>
    <definedName function="false" hidden="false" name="f" vbProcedure="false">#REF!</definedName>
    <definedName function="false" hidden="false" name="g" vbProcedure="false">#REF!</definedName>
    <definedName function="false" hidden="false" name="h" vbProcedure="false">'[2]Transco-WSS'!$R$3:$S$7</definedName>
    <definedName function="false" hidden="false" name="Lima" vbProcedure="false">#REF!</definedName>
    <definedName function="false" hidden="false" name="Mansfield" vbProcedure="false">#REF!</definedName>
    <definedName function="false" hidden="false" name="New_Castle" vbProcedure="false">#REF!</definedName>
    <definedName function="false" hidden="false" name="Ohio_Misc_" vbProcedure="false">#REF!</definedName>
    <definedName function="false" hidden="false" name="Parma" vbProcedure="false">#REF!</definedName>
    <definedName function="false" hidden="false" name="Pittsburg" vbProcedure="false">#REF!</definedName>
    <definedName function="false" hidden="false" name="Portsmouth" vbProcedure="false">#REF!</definedName>
    <definedName function="false" hidden="false" name="Sandusky" vbProcedure="false">#REF!</definedName>
    <definedName function="false" hidden="false" name="Table" vbProcedure="false">#REF!</definedName>
    <definedName function="false" hidden="false" name="Toledo" vbProcedure="false">#REF!</definedName>
    <definedName function="false" hidden="false" name="Total" vbProcedure="false">#REF!</definedName>
    <definedName function="false" hidden="false" name="x" vbProcedure="false">#REF!</definedName>
    <definedName function="false" hidden="false" name="y" vbProcedure="false">#REF!</definedName>
    <definedName function="false" hidden="false" name="z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<sst xmlns="http://schemas.openxmlformats.org/spreadsheetml/2006/main" count="48" uniqueCount="45">
  <si>
    <t xml:space="preserve">NPC COH CHOICE NOMINATIONS TO ACTUALS</t>
  </si>
  <si>
    <t xml:space="preserve">FOR GAS DAY</t>
  </si>
  <si>
    <t xml:space="preserve">MA</t>
  </si>
  <si>
    <t xml:space="preserve">NOM ID</t>
  </si>
  <si>
    <t xml:space="preserve">FT</t>
  </si>
  <si>
    <t xml:space="preserve">AT</t>
  </si>
  <si>
    <t xml:space="preserve">FORECASTED</t>
  </si>
  <si>
    <t xml:space="preserve">ACTUALS</t>
  </si>
  <si>
    <t xml:space="preserve">CONTRACT #</t>
  </si>
  <si>
    <t xml:space="preserve">% Storage</t>
  </si>
  <si>
    <t xml:space="preserve">Over</t>
  </si>
  <si>
    <t xml:space="preserve">Sto</t>
  </si>
  <si>
    <t xml:space="preserve">Flo</t>
  </si>
  <si>
    <t xml:space="preserve">FT DROP</t>
  </si>
  <si>
    <t xml:space="preserve">AT DROP</t>
  </si>
  <si>
    <t xml:space="preserve">COH 3-15</t>
  </si>
  <si>
    <t xml:space="preserve">22-15</t>
  </si>
  <si>
    <t xml:space="preserve">COH 5-2</t>
  </si>
  <si>
    <t xml:space="preserve">23N-02</t>
  </si>
  <si>
    <t xml:space="preserve">COH 5-7</t>
  </si>
  <si>
    <t xml:space="preserve">23N-07</t>
  </si>
  <si>
    <t xml:space="preserve">COH 7-1</t>
  </si>
  <si>
    <t xml:space="preserve">23-01</t>
  </si>
  <si>
    <t xml:space="preserve">COH 7-3</t>
  </si>
  <si>
    <t xml:space="preserve">23-03</t>
  </si>
  <si>
    <t xml:space="preserve">COH 7-4</t>
  </si>
  <si>
    <t xml:space="preserve">23-04</t>
  </si>
  <si>
    <t xml:space="preserve">COH 7-5</t>
  </si>
  <si>
    <t xml:space="preserve">23-05</t>
  </si>
  <si>
    <t xml:space="preserve">COH 7-6</t>
  </si>
  <si>
    <t xml:space="preserve">23-06</t>
  </si>
  <si>
    <t xml:space="preserve">% </t>
  </si>
  <si>
    <t xml:space="preserve">Storage</t>
  </si>
  <si>
    <t xml:space="preserve">COH 7-8</t>
  </si>
  <si>
    <t xml:space="preserve">23-08</t>
  </si>
  <si>
    <t xml:space="preserve">#67694</t>
  </si>
  <si>
    <t xml:space="preserve">COH 7-9</t>
  </si>
  <si>
    <t xml:space="preserve">23-09</t>
  </si>
  <si>
    <t xml:space="preserve">COH 8-35</t>
  </si>
  <si>
    <t xml:space="preserve">24-35</t>
  </si>
  <si>
    <t xml:space="preserve">COH 8-39</t>
  </si>
  <si>
    <t xml:space="preserve">24-39</t>
  </si>
  <si>
    <t xml:space="preserve">FOM</t>
  </si>
  <si>
    <t xml:space="preserve">Pull from ENA Pool to NPC Pool</t>
  </si>
  <si>
    <t xml:space="preserve">NPC Buy from/(Sell to) ENA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</si>
</sst>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0.00_)"/>
    <numFmt numFmtId="166" formatCode="[$-409]d\-mmm"/>
    <numFmt numFmtId="167" formatCode="dd\-mmm\-yy"/>
    <numFmt numFmtId="168" formatCode="[$-409]h:mm\ AM/PM"/>
    <numFmt numFmtId="169" formatCode="_(* #,##0.00_);_(* \(#,##0.00\);_(* \-??_);_(@_)"/>
    <numFmt numFmtId="170" formatCode="#,##0"/>
    <numFmt numFmtId="171" formatCode="0"/>
    <numFmt numFmtId="172" formatCode="0%"/>
    <numFmt numFmtId="173" formatCode="_(* #,##0_);_(* \(#,##0\);_(* \-??_);_(@_)"/>
    <numFmt numFmtId="174" formatCode="#,##0.0"/>
    <numFmt numFmtId="175" formatCode="0.00"/>
    <numFmt numFmtId="176" formatCode="0.0%"/>
    <numFmt numFmtId="177" formatCode="0.00%"/>
    <numFmt numFmtId="178" formatCode="[$-409]#,##0_);[RED]\(#,##0\)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i val="true"/>
      <sz val="10"/>
      <name val="Arial"/>
      <family val="2"/>
    </font>
    <font>
      <b val="true"/>
      <sz val="20"/>
      <name val="Arial"/>
      <family val="2"/>
    </font>
    <font>
      <b val="true"/>
      <sz val="20"/>
      <color rgb="FFFF0000"/>
      <name val="Arial"/>
      <family val="2"/>
    </font>
    <font>
      <b val="true"/>
      <sz val="20"/>
      <color rgb="FF000000"/>
      <name val="Arial"/>
      <family val="2"/>
    </font>
    <font>
      <b val="true"/>
      <sz val="10"/>
      <name val="Arial"/>
      <family val="2"/>
    </font>
    <font>
      <u val="single"/>
      <sz val="12"/>
      <name val="Arial"/>
      <family val="2"/>
    </font>
    <font>
      <u val="single"/>
      <sz val="12"/>
      <color rgb="FFFF0000"/>
      <name val="Arial"/>
      <family val="2"/>
    </font>
    <font>
      <u val="single"/>
      <sz val="12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u val="single"/>
      <sz val="10"/>
      <name val="Arial"/>
      <family val="2"/>
    </font>
    <font>
      <i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/>
      <right/>
      <top style="medium"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4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0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2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GL0011" xfId="20"/>
    <cellStyle name="Normal_CGV0900" xfId="21"/>
    <cellStyle name="Normal_CMD0900" xfId="22"/>
    <cellStyle name="Normal_CMDJan01Demand" xfId="23"/>
    <cellStyle name="Normal_COH 2000-2001" xfId="24"/>
    <cellStyle name="Normal_COH0900" xfId="25"/>
    <cellStyle name="Normal_CPA0900" xfId="26"/>
    <cellStyle name="Normal_CPAJan01Demand" xfId="27"/>
    <cellStyle name="Normal_cva0201" xfId="28"/>
    <cellStyle name="Normal_CVAJan01Demand" xfId="29"/>
    <cellStyle name="Normal_DecCOH Demand" xfId="30"/>
    <cellStyle name="Normal_EUSA0201" xfId="31"/>
    <cellStyle name="Normal_examples" xfId="32"/>
    <cellStyle name="Normal_Feb01Noms" xfId="33"/>
    <cellStyle name="Normal_Jan 01 COH" xfId="34"/>
    <cellStyle name="Normal_Jan01Noms" xfId="35"/>
    <cellStyle name="Normal_LOAD CURVES" xfId="36"/>
    <cellStyle name="Normal_Mar01Noms" xfId="37"/>
    <cellStyle name="Normal_RetailSalesAgreementSchedules" xfId="38"/>
    <cellStyle name="Normal_~0065519" xfId="3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EnergyOps/Gas%20Storage/99-00%20Storage%20Schedu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PC/Noms/CES/Feb01/Feb01No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TCO-FSS"/>
      <sheetName val="IBSS"/>
      <sheetName val="Peaking"/>
      <sheetName val="Sonat CSS"/>
      <sheetName val="Transco-ESS"/>
      <sheetName val="Transco-WSS"/>
      <sheetName val="CNG"/>
      <sheetName val="TGP-PA"/>
      <sheetName val="TGP-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MDDemand"/>
      <sheetName val="CPADemand"/>
      <sheetName val="CVA Demand"/>
      <sheetName val="COH Demand"/>
      <sheetName val="EUSA Demand"/>
      <sheetName val="3rdParty"/>
      <sheetName val="Forcast"/>
      <sheetName val="Daily"/>
      <sheetName val="$"/>
      <sheetName val="Usage"/>
      <sheetName val="COH"/>
      <sheetName val="Plan"/>
      <sheetName val="EUSA"/>
      <sheetName val="CMD"/>
      <sheetName val="CPA"/>
      <sheetName val="CGV"/>
      <sheetName val="Ohio"/>
    </sheetNames>
    <definedNames>
      <definedName name="date" refersTo="[2]COH!$A$3:$IV$3"/>
      <definedName name="enaft" refersTo="[2]COH!$A$103:$IV$10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 t="str">
            <v>Contract </v>
          </cell>
          <cell r="C3" t="str">
            <v>Shipper</v>
          </cell>
          <cell r="D3" t="str">
            <v>Re.Pt.</v>
          </cell>
          <cell r="E3" t="str">
            <v>Zone</v>
          </cell>
          <cell r="F3" t="str">
            <v>Meter</v>
          </cell>
          <cell r="G3" t="str">
            <v>Group ID #</v>
          </cell>
          <cell r="H3">
            <v>36923</v>
          </cell>
          <cell r="I3">
            <v>36924</v>
          </cell>
          <cell r="J3">
            <v>36925</v>
          </cell>
          <cell r="K3">
            <v>36926</v>
          </cell>
          <cell r="L3">
            <v>36927</v>
          </cell>
          <cell r="M3">
            <v>36928</v>
          </cell>
          <cell r="N3">
            <v>36929</v>
          </cell>
          <cell r="O3">
            <v>36930</v>
          </cell>
          <cell r="P3">
            <v>36931</v>
          </cell>
          <cell r="Q3">
            <v>36932</v>
          </cell>
          <cell r="R3">
            <v>36933</v>
          </cell>
          <cell r="S3">
            <v>36934</v>
          </cell>
          <cell r="T3">
            <v>36935</v>
          </cell>
          <cell r="U3">
            <v>36936</v>
          </cell>
          <cell r="V3">
            <v>36937</v>
          </cell>
          <cell r="W3">
            <v>36938</v>
          </cell>
          <cell r="X3">
            <v>36939</v>
          </cell>
          <cell r="Y3">
            <v>36940</v>
          </cell>
          <cell r="Z3">
            <v>36941</v>
          </cell>
          <cell r="AA3">
            <v>36942</v>
          </cell>
          <cell r="AB3">
            <v>36943</v>
          </cell>
          <cell r="AC3">
            <v>36944</v>
          </cell>
          <cell r="AD3">
            <v>36945</v>
          </cell>
          <cell r="AE3">
            <v>36946</v>
          </cell>
          <cell r="AF3">
            <v>36947</v>
          </cell>
          <cell r="AG3">
            <v>36948</v>
          </cell>
          <cell r="AH3">
            <v>36949</v>
          </cell>
          <cell r="AI3">
            <v>36950</v>
          </cell>
          <cell r="AJ3" t="str">
            <v>Sum</v>
          </cell>
        </row>
        <row r="103">
          <cell r="C103" t="str">
            <v>NPC</v>
          </cell>
          <cell r="D103" t="str">
            <v>Paul</v>
          </cell>
          <cell r="E103">
            <v>3</v>
          </cell>
        </row>
        <row r="103">
          <cell r="H103">
            <v>2105</v>
          </cell>
          <cell r="I103">
            <v>2105</v>
          </cell>
          <cell r="J103">
            <v>2105</v>
          </cell>
          <cell r="K103">
            <v>2105</v>
          </cell>
          <cell r="L103">
            <v>2105</v>
          </cell>
          <cell r="M103">
            <v>2105</v>
          </cell>
          <cell r="N103">
            <v>2105</v>
          </cell>
          <cell r="O103">
            <v>2604</v>
          </cell>
          <cell r="P103">
            <v>2604</v>
          </cell>
          <cell r="Q103">
            <v>2604</v>
          </cell>
          <cell r="R103">
            <v>2604</v>
          </cell>
          <cell r="S103">
            <v>2604</v>
          </cell>
          <cell r="T103">
            <v>2604</v>
          </cell>
          <cell r="U103">
            <v>2604</v>
          </cell>
          <cell r="V103">
            <v>2604</v>
          </cell>
          <cell r="W103">
            <v>2604</v>
          </cell>
          <cell r="X103">
            <v>2604</v>
          </cell>
          <cell r="Y103">
            <v>2604</v>
          </cell>
          <cell r="Z103">
            <v>2604</v>
          </cell>
          <cell r="AA103">
            <v>2604</v>
          </cell>
          <cell r="AB103">
            <v>2604</v>
          </cell>
          <cell r="AC103">
            <v>2604</v>
          </cell>
          <cell r="AD103">
            <v>2604</v>
          </cell>
          <cell r="AE103">
            <v>2604</v>
          </cell>
          <cell r="AF103">
            <v>2604</v>
          </cell>
          <cell r="AG103">
            <v>2604</v>
          </cell>
          <cell r="AH103">
            <v>2604</v>
          </cell>
          <cell r="AI103">
            <v>2604</v>
          </cell>
          <cell r="AJ103">
            <v>69419</v>
          </cell>
          <cell r="AK103">
            <v>2479.25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1" width="11.56"/>
    <col collapsed="false" customWidth="true" hidden="false" outlineLevel="0" max="3" min="3" style="1" width="9.14"/>
    <col collapsed="false" customWidth="true" hidden="false" outlineLevel="0" max="4" min="4" style="1" width="8.14"/>
    <col collapsed="false" customWidth="true" hidden="false" outlineLevel="0" max="5" min="5" style="1" width="1.28"/>
    <col collapsed="false" customWidth="true" hidden="false" outlineLevel="0" max="6" min="6" style="2" width="6.28"/>
    <col collapsed="false" customWidth="true" hidden="false" outlineLevel="0" max="7" min="7" style="2" width="0.99"/>
    <col collapsed="false" customWidth="true" hidden="false" outlineLevel="0" max="8" min="8" style="3" width="5.85"/>
    <col collapsed="false" customWidth="true" hidden="false" outlineLevel="0" max="9" min="9" style="3" width="0.85"/>
    <col collapsed="false" customWidth="true" hidden="false" outlineLevel="0" max="10" min="10" style="2" width="15.7"/>
    <col collapsed="false" customWidth="true" hidden="false" outlineLevel="0" max="11" min="11" style="1" width="1.41"/>
    <col collapsed="false" customWidth="true" hidden="false" outlineLevel="0" max="12" min="12" style="4" width="18.56"/>
    <col collapsed="false" customWidth="true" hidden="false" outlineLevel="0" max="13" min="13" style="1" width="1.41"/>
    <col collapsed="false" customWidth="true" hidden="false" outlineLevel="0" max="14" min="14" style="1" width="15.7"/>
    <col collapsed="false" customWidth="true" hidden="false" outlineLevel="0" max="15" min="15" style="5" width="13.85"/>
    <col collapsed="false" customWidth="true" hidden="false" outlineLevel="0" max="16" min="16" style="1" width="8.14"/>
    <col collapsed="false" customWidth="true" hidden="false" outlineLevel="0" max="17" min="17" style="1" width="12.7"/>
    <col collapsed="false" customWidth="true" hidden="false" outlineLevel="0" max="18" min="18" style="1" width="9.99"/>
    <col collapsed="false" customWidth="true" hidden="false" outlineLevel="0" max="19" min="19" style="1" width="14.56"/>
    <col collapsed="false" customWidth="true" hidden="false" outlineLevel="0" max="20" min="20" style="1" width="11.13"/>
    <col collapsed="false" customWidth="false" hidden="false" outlineLevel="0" max="21" min="21" style="1" width="7.85"/>
    <col collapsed="false" customWidth="true" hidden="false" outlineLevel="0" max="22" min="22" style="1" width="11.28"/>
    <col collapsed="false" customWidth="false" hidden="false" outlineLevel="0" max="28" min="23" style="1" width="7.85"/>
    <col collapsed="false" customWidth="true" hidden="false" outlineLevel="0" max="31" min="29" style="1" width="8.56"/>
    <col collapsed="false" customWidth="false" hidden="false" outlineLevel="0" max="257" min="32" style="1" width="7.85"/>
  </cols>
  <sheetData>
    <row r="1" customFormat="false" ht="30" hidden="false" customHeight="true" outlineLevel="0" collapsed="false">
      <c r="A1" s="6"/>
      <c r="B1" s="6" t="s">
        <v>0</v>
      </c>
      <c r="C1" s="6"/>
      <c r="D1" s="6"/>
      <c r="E1" s="6"/>
      <c r="F1" s="7"/>
      <c r="G1" s="7"/>
      <c r="H1" s="8"/>
      <c r="I1" s="8"/>
      <c r="J1" s="7"/>
      <c r="K1" s="6"/>
      <c r="L1" s="9"/>
      <c r="M1" s="6"/>
      <c r="N1" s="10"/>
      <c r="O1" s="11" t="n">
        <f aca="true">NOW()</f>
        <v>45926.9096429225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30" hidden="false" customHeight="true" outlineLevel="0" collapsed="false">
      <c r="A2" s="6"/>
      <c r="B2" s="6" t="s">
        <v>1</v>
      </c>
      <c r="C2" s="6"/>
      <c r="D2" s="6"/>
      <c r="E2" s="6"/>
      <c r="F2" s="7"/>
      <c r="G2" s="7"/>
      <c r="H2" s="8"/>
      <c r="I2" s="8"/>
      <c r="J2" s="10" t="n">
        <v>36981</v>
      </c>
      <c r="K2" s="6"/>
      <c r="L2" s="9"/>
      <c r="M2" s="6"/>
      <c r="N2" s="6"/>
      <c r="O2" s="12" t="n">
        <f aca="true">NOW()</f>
        <v>45926.9096429228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" hidden="false" customHeight="true" outlineLevel="0" collapsed="false">
      <c r="A3" s="13"/>
      <c r="B3" s="14"/>
      <c r="C3" s="15" t="s">
        <v>2</v>
      </c>
      <c r="D3" s="16" t="s">
        <v>3</v>
      </c>
      <c r="E3" s="16"/>
      <c r="F3" s="17" t="s">
        <v>4</v>
      </c>
      <c r="G3" s="17"/>
      <c r="H3" s="18" t="s">
        <v>5</v>
      </c>
      <c r="I3" s="18"/>
      <c r="J3" s="17" t="s">
        <v>6</v>
      </c>
      <c r="K3" s="16"/>
      <c r="L3" s="15" t="s">
        <v>7</v>
      </c>
      <c r="M3" s="16"/>
      <c r="N3" s="16" t="s">
        <v>8</v>
      </c>
      <c r="O3" s="19" t="s">
        <v>9</v>
      </c>
      <c r="P3" s="20" t="s">
        <v>10</v>
      </c>
      <c r="Q3" s="21" t="s">
        <v>11</v>
      </c>
      <c r="R3" s="21" t="s">
        <v>12</v>
      </c>
      <c r="S3" s="13"/>
      <c r="T3" s="13"/>
      <c r="U3" s="13"/>
      <c r="V3" s="13"/>
      <c r="W3" s="13"/>
      <c r="X3" s="13"/>
      <c r="Y3" s="13"/>
      <c r="Z3" s="13"/>
      <c r="AA3" s="13"/>
      <c r="AB3" s="13"/>
      <c r="AC3" s="21" t="s">
        <v>11</v>
      </c>
      <c r="AD3" s="21" t="s">
        <v>11</v>
      </c>
      <c r="AE3" s="21" t="s">
        <v>12</v>
      </c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</row>
    <row r="4" customFormat="false" ht="15" hidden="false" customHeight="true" outlineLevel="0" collapsed="false">
      <c r="A4" s="13"/>
      <c r="B4" s="22"/>
      <c r="C4" s="23"/>
      <c r="D4" s="24"/>
      <c r="E4" s="24"/>
      <c r="F4" s="25"/>
      <c r="G4" s="25"/>
      <c r="H4" s="26"/>
      <c r="I4" s="26"/>
      <c r="J4" s="27"/>
      <c r="K4" s="24"/>
      <c r="L4" s="23"/>
      <c r="M4" s="24"/>
      <c r="N4" s="24"/>
      <c r="O4" s="28"/>
      <c r="P4" s="13"/>
      <c r="Q4" s="29"/>
      <c r="R4" s="29"/>
      <c r="S4" s="13"/>
      <c r="T4" s="20" t="s">
        <v>13</v>
      </c>
      <c r="U4" s="20"/>
      <c r="V4" s="20" t="s">
        <v>14</v>
      </c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15" hidden="false" customHeight="true" outlineLevel="0" collapsed="false">
      <c r="A5" s="30"/>
      <c r="B5" s="31" t="s">
        <v>15</v>
      </c>
      <c r="C5" s="32" t="s">
        <v>16</v>
      </c>
      <c r="D5" s="33" t="n">
        <v>3342</v>
      </c>
      <c r="E5" s="34"/>
      <c r="F5" s="35" t="n">
        <f aca="false">T14</f>
        <v>47</v>
      </c>
      <c r="G5" s="35"/>
      <c r="H5" s="36" t="n">
        <f aca="false">V14</f>
        <v>49</v>
      </c>
      <c r="I5" s="35"/>
      <c r="J5" s="37" t="n">
        <v>750</v>
      </c>
      <c r="K5" s="37"/>
      <c r="L5" s="38" t="n">
        <v>654</v>
      </c>
      <c r="M5" s="36"/>
      <c r="N5" s="39" t="n">
        <v>67694</v>
      </c>
      <c r="O5" s="40" t="n">
        <f aca="false">$T$23</f>
        <v>0.11</v>
      </c>
      <c r="P5" s="41" t="n">
        <f aca="false">IF(Q5&lt;0,ABS(Q5),"")</f>
        <v>14</v>
      </c>
      <c r="Q5" s="42" t="n">
        <f aca="false">IF(L$31&gt;0,L5-R5,J5-R5)</f>
        <v>-14</v>
      </c>
      <c r="R5" s="42" t="n">
        <f aca="false">ROUND((1-O5)*J5,0)</f>
        <v>668</v>
      </c>
      <c r="S5" s="30"/>
      <c r="T5" s="43" t="n">
        <v>42</v>
      </c>
      <c r="U5" s="43" t="n">
        <v>1</v>
      </c>
      <c r="V5" s="43" t="n">
        <v>41</v>
      </c>
      <c r="W5" s="30"/>
      <c r="X5" s="30"/>
      <c r="Y5" s="30"/>
      <c r="Z5" s="30"/>
      <c r="AA5" s="30"/>
      <c r="AB5" s="30"/>
      <c r="AC5" s="30" t="n">
        <v>0</v>
      </c>
      <c r="AD5" s="44" t="n">
        <f aca="false">Q5-AC5</f>
        <v>-14</v>
      </c>
      <c r="AE5" s="44" t="n">
        <f aca="false">R5</f>
        <v>668</v>
      </c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</row>
    <row r="6" customFormat="false" ht="15" hidden="false" customHeight="true" outlineLevel="0" collapsed="false">
      <c r="A6" s="44"/>
      <c r="B6" s="31"/>
      <c r="C6" s="32"/>
      <c r="D6" s="33"/>
      <c r="E6" s="34"/>
      <c r="F6" s="45"/>
      <c r="G6" s="45"/>
      <c r="H6" s="34"/>
      <c r="I6" s="45"/>
      <c r="J6" s="37"/>
      <c r="K6" s="46"/>
      <c r="L6" s="38"/>
      <c r="M6" s="34"/>
      <c r="N6" s="47"/>
      <c r="O6" s="40"/>
      <c r="P6" s="48"/>
      <c r="Q6" s="42"/>
      <c r="R6" s="49"/>
      <c r="S6" s="30"/>
      <c r="T6" s="50" t="n">
        <v>42</v>
      </c>
      <c r="U6" s="50" t="n">
        <v>2</v>
      </c>
      <c r="V6" s="50" t="n">
        <v>36</v>
      </c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</row>
    <row r="7" customFormat="false" ht="15" hidden="false" customHeight="true" outlineLevel="0" collapsed="false">
      <c r="A7" s="30"/>
      <c r="B7" s="31" t="s">
        <v>17</v>
      </c>
      <c r="C7" s="32" t="s">
        <v>18</v>
      </c>
      <c r="D7" s="33" t="n">
        <v>3343</v>
      </c>
      <c r="E7" s="34"/>
      <c r="F7" s="45" t="n">
        <f aca="false">T6</f>
        <v>42</v>
      </c>
      <c r="G7" s="45"/>
      <c r="H7" s="34" t="n">
        <f aca="false">V6</f>
        <v>36</v>
      </c>
      <c r="I7" s="45"/>
      <c r="J7" s="37" t="n">
        <v>4660</v>
      </c>
      <c r="K7" s="37"/>
      <c r="L7" s="38" t="n">
        <v>7497</v>
      </c>
      <c r="M7" s="34"/>
      <c r="N7" s="39" t="n">
        <v>67694</v>
      </c>
      <c r="O7" s="40" t="n">
        <v>0.12</v>
      </c>
      <c r="P7" s="41" t="str">
        <f aca="false">IF(Q7&lt;0,ABS(Q7),"")</f>
        <v/>
      </c>
      <c r="Q7" s="42" t="n">
        <f aca="false">IF(L$31&gt;0,L7-R7,J7-R7)</f>
        <v>3396</v>
      </c>
      <c r="R7" s="42" t="n">
        <f aca="false">ROUND((1-O7)*J7,0)</f>
        <v>4101</v>
      </c>
      <c r="S7" s="30"/>
      <c r="T7" s="50" t="n">
        <v>44</v>
      </c>
      <c r="U7" s="50" t="n">
        <v>3</v>
      </c>
      <c r="V7" s="50" t="n">
        <v>43</v>
      </c>
      <c r="W7" s="30"/>
      <c r="X7" s="30"/>
      <c r="Y7" s="30"/>
      <c r="Z7" s="30"/>
      <c r="AA7" s="30"/>
      <c r="AB7" s="30"/>
      <c r="AC7" s="30" t="n">
        <v>1064</v>
      </c>
      <c r="AD7" s="44" t="n">
        <f aca="false">Q7-AC7</f>
        <v>2332</v>
      </c>
      <c r="AE7" s="44" t="n">
        <f aca="false">R7</f>
        <v>4101</v>
      </c>
      <c r="AF7" s="51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</row>
    <row r="8" customFormat="false" ht="15" hidden="false" customHeight="true" outlineLevel="0" collapsed="false">
      <c r="A8" s="44"/>
      <c r="B8" s="31"/>
      <c r="C8" s="32"/>
      <c r="D8" s="33"/>
      <c r="E8" s="34"/>
      <c r="F8" s="45"/>
      <c r="G8" s="45"/>
      <c r="H8" s="34"/>
      <c r="I8" s="45"/>
      <c r="J8" s="37"/>
      <c r="K8" s="37"/>
      <c r="L8" s="38"/>
      <c r="M8" s="34"/>
      <c r="N8" s="47"/>
      <c r="O8" s="40"/>
      <c r="P8" s="48"/>
      <c r="Q8" s="42"/>
      <c r="R8" s="42"/>
      <c r="S8" s="30"/>
      <c r="T8" s="50" t="n">
        <v>43</v>
      </c>
      <c r="U8" s="50" t="n">
        <v>4</v>
      </c>
      <c r="V8" s="50" t="n">
        <v>38</v>
      </c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  <c r="IW8" s="30"/>
    </row>
    <row r="9" customFormat="false" ht="15" hidden="false" customHeight="true" outlineLevel="0" collapsed="false">
      <c r="A9" s="30"/>
      <c r="B9" s="31" t="s">
        <v>19</v>
      </c>
      <c r="C9" s="32" t="s">
        <v>20</v>
      </c>
      <c r="D9" s="33" t="n">
        <v>3344</v>
      </c>
      <c r="E9" s="34"/>
      <c r="F9" s="45" t="n">
        <f aca="false">T11</f>
        <v>42</v>
      </c>
      <c r="G9" s="45"/>
      <c r="H9" s="34" t="n">
        <f aca="false">V11</f>
        <v>38</v>
      </c>
      <c r="I9" s="45"/>
      <c r="J9" s="37" t="n">
        <v>1821</v>
      </c>
      <c r="K9" s="37"/>
      <c r="L9" s="38" t="n">
        <v>2573</v>
      </c>
      <c r="M9" s="34"/>
      <c r="N9" s="39" t="n">
        <v>67694</v>
      </c>
      <c r="O9" s="40" t="n">
        <v>0.16</v>
      </c>
      <c r="P9" s="41" t="str">
        <f aca="false">IF(Q9&lt;0,ABS(Q9),"")</f>
        <v/>
      </c>
      <c r="Q9" s="42" t="n">
        <f aca="false">IF(L$31&gt;0,L9-R9,J9-R9)</f>
        <v>1043</v>
      </c>
      <c r="R9" s="42" t="n">
        <f aca="false">ROUND((1-O9)*J9,0)</f>
        <v>1530</v>
      </c>
      <c r="S9" s="30"/>
      <c r="T9" s="50" t="n">
        <v>47</v>
      </c>
      <c r="U9" s="50" t="n">
        <v>5</v>
      </c>
      <c r="V9" s="50" t="n">
        <v>46</v>
      </c>
      <c r="W9" s="30"/>
      <c r="X9" s="30"/>
      <c r="Y9" s="30"/>
      <c r="Z9" s="30"/>
      <c r="AA9" s="30"/>
      <c r="AB9" s="30"/>
      <c r="AC9" s="30" t="n">
        <v>387</v>
      </c>
      <c r="AD9" s="44" t="n">
        <f aca="false">Q9-AC9</f>
        <v>656</v>
      </c>
      <c r="AE9" s="44" t="n">
        <f aca="false">R9</f>
        <v>1530</v>
      </c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</row>
    <row r="10" customFormat="false" ht="15" hidden="false" customHeight="true" outlineLevel="0" collapsed="false">
      <c r="A10" s="30"/>
      <c r="B10" s="31"/>
      <c r="C10" s="32"/>
      <c r="D10" s="33"/>
      <c r="E10" s="34"/>
      <c r="F10" s="45"/>
      <c r="G10" s="45"/>
      <c r="H10" s="34"/>
      <c r="I10" s="45"/>
      <c r="J10" s="37" t="n">
        <v>1300</v>
      </c>
      <c r="K10" s="37"/>
      <c r="L10" s="38" t="n">
        <v>1300</v>
      </c>
      <c r="M10" s="34"/>
      <c r="N10" s="39" t="n">
        <v>68915</v>
      </c>
      <c r="O10" s="40" t="n">
        <v>0</v>
      </c>
      <c r="P10" s="41"/>
      <c r="Q10" s="42" t="n">
        <v>0</v>
      </c>
      <c r="R10" s="42" t="n">
        <f aca="false">ROUND((1-O10)*J10,0)</f>
        <v>1300</v>
      </c>
      <c r="S10" s="30"/>
      <c r="T10" s="50" t="n">
        <v>46</v>
      </c>
      <c r="U10" s="50" t="n">
        <v>6</v>
      </c>
      <c r="V10" s="50" t="n">
        <v>46</v>
      </c>
      <c r="W10" s="30"/>
      <c r="X10" s="30"/>
      <c r="Y10" s="30"/>
      <c r="Z10" s="30"/>
      <c r="AA10" s="30"/>
      <c r="AB10" s="30"/>
      <c r="AC10" s="30"/>
      <c r="AD10" s="44"/>
      <c r="AE10" s="44" t="n">
        <f aca="false">R10</f>
        <v>1300</v>
      </c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</row>
    <row r="11" customFormat="false" ht="15" hidden="false" customHeight="true" outlineLevel="0" collapsed="false">
      <c r="A11" s="44"/>
      <c r="B11" s="31"/>
      <c r="C11" s="32"/>
      <c r="D11" s="33"/>
      <c r="E11" s="34"/>
      <c r="F11" s="45"/>
      <c r="G11" s="45"/>
      <c r="H11" s="34"/>
      <c r="I11" s="45"/>
      <c r="J11" s="37"/>
      <c r="K11" s="37"/>
      <c r="L11" s="38"/>
      <c r="M11" s="34"/>
      <c r="N11" s="47"/>
      <c r="O11" s="40"/>
      <c r="P11" s="48"/>
      <c r="Q11" s="42"/>
      <c r="R11" s="42"/>
      <c r="S11" s="30"/>
      <c r="T11" s="50" t="n">
        <v>42</v>
      </c>
      <c r="U11" s="50" t="n">
        <v>7</v>
      </c>
      <c r="V11" s="50" t="n">
        <v>38</v>
      </c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</row>
    <row r="12" customFormat="false" ht="15" hidden="false" customHeight="true" outlineLevel="0" collapsed="false">
      <c r="A12" s="30"/>
      <c r="B12" s="31" t="s">
        <v>21</v>
      </c>
      <c r="C12" s="32" t="s">
        <v>22</v>
      </c>
      <c r="D12" s="33" t="n">
        <v>3788</v>
      </c>
      <c r="E12" s="34"/>
      <c r="F12" s="45" t="n">
        <f aca="false">T5</f>
        <v>42</v>
      </c>
      <c r="G12" s="45"/>
      <c r="H12" s="34" t="n">
        <f aca="false">V5</f>
        <v>41</v>
      </c>
      <c r="I12" s="45"/>
      <c r="J12" s="37" t="n">
        <v>7415</v>
      </c>
      <c r="K12" s="37"/>
      <c r="L12" s="38" t="n">
        <v>8143</v>
      </c>
      <c r="M12" s="34"/>
      <c r="N12" s="39" t="n">
        <v>67694</v>
      </c>
      <c r="O12" s="40" t="n">
        <v>0.12</v>
      </c>
      <c r="P12" s="41" t="str">
        <f aca="false">IF(Q12&lt;0,ABS(Q12),"")</f>
        <v/>
      </c>
      <c r="Q12" s="42" t="n">
        <f aca="false">IF(L$31&gt;0,L12-R12,J12-R12)</f>
        <v>1618</v>
      </c>
      <c r="R12" s="42" t="n">
        <f aca="false">ROUND((1-O12)*J12,0)</f>
        <v>6525</v>
      </c>
      <c r="S12" s="30"/>
      <c r="T12" s="50" t="n">
        <v>47</v>
      </c>
      <c r="U12" s="50" t="n">
        <v>8</v>
      </c>
      <c r="V12" s="50" t="n">
        <v>45</v>
      </c>
      <c r="W12" s="30"/>
      <c r="X12" s="30"/>
      <c r="Y12" s="30"/>
      <c r="Z12" s="30"/>
      <c r="AA12" s="30"/>
      <c r="AB12" s="30"/>
      <c r="AC12" s="30" t="n">
        <v>251</v>
      </c>
      <c r="AD12" s="44" t="n">
        <f aca="false">Q12-AC12</f>
        <v>1367</v>
      </c>
      <c r="AE12" s="44" t="n">
        <f aca="false">R12</f>
        <v>6525</v>
      </c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</row>
    <row r="13" customFormat="false" ht="15" hidden="false" customHeight="true" outlineLevel="0" collapsed="false">
      <c r="A13" s="44"/>
      <c r="B13" s="31"/>
      <c r="C13" s="32"/>
      <c r="D13" s="52"/>
      <c r="E13" s="53"/>
      <c r="F13" s="45"/>
      <c r="G13" s="45"/>
      <c r="H13" s="34"/>
      <c r="I13" s="45"/>
      <c r="J13" s="37"/>
      <c r="K13" s="37"/>
      <c r="L13" s="38"/>
      <c r="M13" s="34"/>
      <c r="N13" s="47"/>
      <c r="O13" s="40"/>
      <c r="P13" s="30"/>
      <c r="Q13" s="42"/>
      <c r="R13" s="42"/>
      <c r="S13" s="30"/>
      <c r="T13" s="50" t="n">
        <v>45</v>
      </c>
      <c r="U13" s="50" t="n">
        <v>9</v>
      </c>
      <c r="V13" s="50" t="n">
        <v>41</v>
      </c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15" hidden="false" customHeight="true" outlineLevel="0" collapsed="false">
      <c r="A14" s="30"/>
      <c r="B14" s="31" t="s">
        <v>23</v>
      </c>
      <c r="C14" s="32" t="s">
        <v>24</v>
      </c>
      <c r="D14" s="33" t="n">
        <v>3789</v>
      </c>
      <c r="E14" s="34"/>
      <c r="F14" s="45" t="n">
        <f aca="false">T7</f>
        <v>44</v>
      </c>
      <c r="G14" s="45"/>
      <c r="H14" s="34" t="n">
        <f aca="false">V7</f>
        <v>43</v>
      </c>
      <c r="I14" s="45"/>
      <c r="J14" s="37" t="n">
        <v>675</v>
      </c>
      <c r="K14" s="37"/>
      <c r="L14" s="38" t="n">
        <v>807</v>
      </c>
      <c r="M14" s="34"/>
      <c r="N14" s="39" t="n">
        <v>67694</v>
      </c>
      <c r="O14" s="40" t="n">
        <v>0.19</v>
      </c>
      <c r="P14" s="41" t="str">
        <f aca="false">IF(Q14&lt;0,ABS(Q14),"")</f>
        <v/>
      </c>
      <c r="Q14" s="42" t="n">
        <f aca="false">IF(L$31&gt;0,L14-R14,J14-R14)</f>
        <v>260</v>
      </c>
      <c r="R14" s="42" t="n">
        <f aca="false">ROUND((1-O14)*J14,0)</f>
        <v>547</v>
      </c>
      <c r="S14" s="30"/>
      <c r="T14" s="50" t="n">
        <v>47</v>
      </c>
      <c r="U14" s="50" t="n">
        <v>15</v>
      </c>
      <c r="V14" s="50" t="n">
        <v>49</v>
      </c>
      <c r="W14" s="30"/>
      <c r="X14" s="30"/>
      <c r="Y14" s="30"/>
      <c r="Z14" s="30"/>
      <c r="AA14" s="30"/>
      <c r="AB14" s="30"/>
      <c r="AC14" s="30" t="n">
        <v>105</v>
      </c>
      <c r="AD14" s="44" t="n">
        <f aca="false">Q14-AC14</f>
        <v>155</v>
      </c>
      <c r="AE14" s="44" t="n">
        <f aca="false">R14</f>
        <v>547</v>
      </c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</row>
    <row r="15" customFormat="false" ht="15" hidden="false" customHeight="true" outlineLevel="0" collapsed="false">
      <c r="A15" s="44"/>
      <c r="B15" s="31"/>
      <c r="C15" s="32"/>
      <c r="D15" s="33"/>
      <c r="E15" s="34"/>
      <c r="F15" s="30"/>
      <c r="G15" s="30"/>
      <c r="H15" s="30"/>
      <c r="I15" s="45"/>
      <c r="J15" s="37"/>
      <c r="K15" s="37"/>
      <c r="L15" s="38"/>
      <c r="M15" s="34"/>
      <c r="N15" s="47"/>
      <c r="O15" s="40"/>
      <c r="P15" s="30"/>
      <c r="Q15" s="42"/>
      <c r="R15" s="42"/>
      <c r="S15" s="30"/>
      <c r="T15" s="50" t="n">
        <v>40</v>
      </c>
      <c r="U15" s="50" t="n">
        <v>35</v>
      </c>
      <c r="V15" s="50" t="n">
        <v>39</v>
      </c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</row>
    <row r="16" customFormat="false" ht="15" hidden="false" customHeight="true" outlineLevel="0" collapsed="false">
      <c r="A16" s="44"/>
      <c r="B16" s="31" t="s">
        <v>25</v>
      </c>
      <c r="C16" s="32" t="s">
        <v>26</v>
      </c>
      <c r="D16" s="33" t="n">
        <v>3345</v>
      </c>
      <c r="E16" s="34"/>
      <c r="F16" s="45" t="n">
        <f aca="false">T8</f>
        <v>43</v>
      </c>
      <c r="G16" s="45"/>
      <c r="H16" s="34" t="n">
        <f aca="false">V8</f>
        <v>38</v>
      </c>
      <c r="I16" s="45"/>
      <c r="J16" s="37" t="n">
        <v>1560</v>
      </c>
      <c r="K16" s="37"/>
      <c r="L16" s="38" t="n">
        <v>2087</v>
      </c>
      <c r="M16" s="45"/>
      <c r="N16" s="39" t="n">
        <v>67694</v>
      </c>
      <c r="O16" s="40" t="n">
        <f aca="false">$T$23</f>
        <v>0.11</v>
      </c>
      <c r="P16" s="41" t="str">
        <f aca="false">IF(Q16&lt;0,ABS(Q16),"")</f>
        <v/>
      </c>
      <c r="Q16" s="42" t="n">
        <f aca="false">IF(L$31&gt;0,L16-R16,J16-R16)</f>
        <v>699</v>
      </c>
      <c r="R16" s="42" t="n">
        <f aca="false">ROUND((1-O16)*J16,0)</f>
        <v>1388</v>
      </c>
      <c r="S16" s="30"/>
      <c r="T16" s="54" t="n">
        <v>43</v>
      </c>
      <c r="U16" s="54" t="n">
        <v>39</v>
      </c>
      <c r="V16" s="54" t="n">
        <v>38</v>
      </c>
      <c r="W16" s="30"/>
      <c r="X16" s="30"/>
      <c r="Y16" s="30"/>
      <c r="Z16" s="30"/>
      <c r="AA16" s="30"/>
      <c r="AB16" s="30"/>
      <c r="AC16" s="30" t="n">
        <v>172</v>
      </c>
      <c r="AD16" s="44" t="n">
        <f aca="false">Q16-AC16</f>
        <v>527</v>
      </c>
      <c r="AE16" s="44" t="n">
        <f aca="false">R16</f>
        <v>1388</v>
      </c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</row>
    <row r="17" customFormat="false" ht="15" hidden="false" customHeight="true" outlineLevel="0" collapsed="false">
      <c r="A17" s="44"/>
      <c r="B17" s="31"/>
      <c r="C17" s="32"/>
      <c r="D17" s="52"/>
      <c r="E17" s="53"/>
      <c r="F17" s="45"/>
      <c r="G17" s="45"/>
      <c r="H17" s="34"/>
      <c r="I17" s="45"/>
      <c r="J17" s="37"/>
      <c r="K17" s="37"/>
      <c r="L17" s="38"/>
      <c r="M17" s="34"/>
      <c r="N17" s="47"/>
      <c r="O17" s="40"/>
      <c r="P17" s="30"/>
      <c r="Q17" s="42"/>
      <c r="R17" s="42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</row>
    <row r="18" customFormat="false" ht="15" hidden="false" customHeight="true" outlineLevel="0" collapsed="false">
      <c r="A18" s="44"/>
      <c r="B18" s="31" t="s">
        <v>27</v>
      </c>
      <c r="C18" s="32" t="s">
        <v>28</v>
      </c>
      <c r="D18" s="33" t="n">
        <v>2777</v>
      </c>
      <c r="E18" s="34"/>
      <c r="F18" s="45" t="n">
        <f aca="false">T9</f>
        <v>47</v>
      </c>
      <c r="G18" s="45"/>
      <c r="H18" s="34" t="n">
        <f aca="false">V9</f>
        <v>46</v>
      </c>
      <c r="I18" s="45"/>
      <c r="J18" s="37" t="n">
        <v>2178</v>
      </c>
      <c r="K18" s="37"/>
      <c r="L18" s="38" t="n">
        <v>2926</v>
      </c>
      <c r="M18" s="34"/>
      <c r="N18" s="39" t="n">
        <v>67694</v>
      </c>
      <c r="O18" s="40" t="n">
        <v>0.16</v>
      </c>
      <c r="P18" s="41" t="str">
        <f aca="false">IF(Q18&lt;0,ABS(Q18),"")</f>
        <v/>
      </c>
      <c r="Q18" s="42" t="n">
        <f aca="false">IF(L$31&gt;0,L18-R18,J18-R18)</f>
        <v>1096.48</v>
      </c>
      <c r="R18" s="42" t="n">
        <f aca="false">(1-O18)*J18</f>
        <v>1829.52</v>
      </c>
      <c r="S18" s="30"/>
      <c r="T18" s="55" t="n">
        <f aca="false">AVERAGE(T5:T16)</f>
        <v>44</v>
      </c>
      <c r="U18" s="30"/>
      <c r="V18" s="55" t="n">
        <f aca="false">AVERAGE(V5:V16)</f>
        <v>41.6666666666667</v>
      </c>
      <c r="W18" s="30"/>
      <c r="X18" s="30"/>
      <c r="Y18" s="30"/>
      <c r="Z18" s="30"/>
      <c r="AA18" s="30"/>
      <c r="AB18" s="30"/>
      <c r="AC18" s="30" t="n">
        <v>303</v>
      </c>
      <c r="AD18" s="44" t="n">
        <f aca="false">Q18-AC18</f>
        <v>793.48</v>
      </c>
      <c r="AE18" s="44" t="n">
        <f aca="false">R18</f>
        <v>1829.52</v>
      </c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</row>
    <row r="19" customFormat="false" ht="15" hidden="false" customHeight="true" outlineLevel="0" collapsed="false">
      <c r="A19" s="44"/>
      <c r="B19" s="31"/>
      <c r="C19" s="32"/>
      <c r="D19" s="33"/>
      <c r="E19" s="34"/>
      <c r="F19" s="45"/>
      <c r="G19" s="45"/>
      <c r="H19" s="34"/>
      <c r="I19" s="45"/>
      <c r="J19" s="37"/>
      <c r="K19" s="37"/>
      <c r="L19" s="38"/>
      <c r="M19" s="34"/>
      <c r="N19" s="47"/>
      <c r="O19" s="40"/>
      <c r="P19" s="30"/>
      <c r="Q19" s="42"/>
      <c r="R19" s="42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</row>
    <row r="20" customFormat="false" ht="15" hidden="false" customHeight="true" outlineLevel="0" collapsed="false">
      <c r="A20" s="30"/>
      <c r="B20" s="31" t="s">
        <v>29</v>
      </c>
      <c r="C20" s="32" t="s">
        <v>30</v>
      </c>
      <c r="D20" s="33" t="n">
        <v>3346</v>
      </c>
      <c r="E20" s="34"/>
      <c r="F20" s="45" t="n">
        <f aca="false">T10</f>
        <v>46</v>
      </c>
      <c r="G20" s="45"/>
      <c r="H20" s="34" t="n">
        <f aca="false">V10</f>
        <v>46</v>
      </c>
      <c r="I20" s="45"/>
      <c r="J20" s="37" t="n">
        <v>1055</v>
      </c>
      <c r="K20" s="37"/>
      <c r="L20" s="38" t="n">
        <v>1055</v>
      </c>
      <c r="M20" s="34"/>
      <c r="N20" s="39" t="n">
        <v>67694</v>
      </c>
      <c r="O20" s="40" t="n">
        <v>0.12</v>
      </c>
      <c r="P20" s="41" t="str">
        <f aca="false">IF(Q20&lt;0,ABS(Q20),"")</f>
        <v/>
      </c>
      <c r="Q20" s="42" t="n">
        <f aca="false">IF(L$31&gt;0,L20-R20,J20-R20)</f>
        <v>127</v>
      </c>
      <c r="R20" s="42" t="n">
        <f aca="false">ROUND((1-O20)*J20,0)</f>
        <v>928</v>
      </c>
      <c r="S20" s="30"/>
      <c r="T20" s="56" t="s">
        <v>31</v>
      </c>
      <c r="U20" s="30"/>
      <c r="V20" s="30"/>
      <c r="W20" s="30"/>
      <c r="X20" s="30"/>
      <c r="Y20" s="30"/>
      <c r="Z20" s="30"/>
      <c r="AA20" s="30"/>
      <c r="AB20" s="30"/>
      <c r="AC20" s="30" t="n">
        <v>25</v>
      </c>
      <c r="AD20" s="44" t="n">
        <f aca="false">Q20-AC20</f>
        <v>102</v>
      </c>
      <c r="AE20" s="44" t="n">
        <f aca="false">R20</f>
        <v>928</v>
      </c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</row>
    <row r="21" customFormat="false" ht="15" hidden="false" customHeight="true" outlineLevel="0" collapsed="false">
      <c r="A21" s="44"/>
      <c r="B21" s="31"/>
      <c r="C21" s="32"/>
      <c r="D21" s="33"/>
      <c r="E21" s="34"/>
      <c r="F21" s="45"/>
      <c r="G21" s="45"/>
      <c r="H21" s="34"/>
      <c r="I21" s="45"/>
      <c r="J21" s="37"/>
      <c r="K21" s="37"/>
      <c r="L21" s="38"/>
      <c r="M21" s="34"/>
      <c r="N21" s="47"/>
      <c r="O21" s="40"/>
      <c r="P21" s="30"/>
      <c r="Q21" s="42"/>
      <c r="R21" s="42"/>
      <c r="S21" s="30"/>
      <c r="T21" s="57" t="s">
        <v>32</v>
      </c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</row>
    <row r="22" customFormat="false" ht="15" hidden="false" customHeight="true" outlineLevel="0" collapsed="false">
      <c r="A22" s="30"/>
      <c r="B22" s="31" t="s">
        <v>33</v>
      </c>
      <c r="C22" s="32" t="s">
        <v>34</v>
      </c>
      <c r="D22" s="33" t="n">
        <v>3790</v>
      </c>
      <c r="E22" s="34"/>
      <c r="F22" s="45" t="n">
        <f aca="false">T12</f>
        <v>47</v>
      </c>
      <c r="G22" s="45"/>
      <c r="H22" s="34" t="n">
        <f aca="false">V12</f>
        <v>45</v>
      </c>
      <c r="I22" s="45"/>
      <c r="J22" s="37" t="n">
        <v>2040</v>
      </c>
      <c r="K22" s="37"/>
      <c r="L22" s="38" t="n">
        <v>2321</v>
      </c>
      <c r="M22" s="34"/>
      <c r="N22" s="39" t="n">
        <v>67694</v>
      </c>
      <c r="O22" s="40" t="n">
        <f aca="false">$T$23</f>
        <v>0.11</v>
      </c>
      <c r="P22" s="41" t="str">
        <f aca="false">IF(Q22&lt;0,ABS(Q22),"")</f>
        <v/>
      </c>
      <c r="Q22" s="42" t="n">
        <f aca="false">IF(L$31&gt;0,L22-R22,J22-R22)</f>
        <v>505</v>
      </c>
      <c r="R22" s="42" t="n">
        <f aca="false">ROUND((1-O22)*J22,0)</f>
        <v>1816</v>
      </c>
      <c r="S22" s="30"/>
      <c r="T22" s="57" t="s">
        <v>35</v>
      </c>
      <c r="U22" s="30"/>
      <c r="V22" s="30"/>
      <c r="W22" s="30"/>
      <c r="X22" s="30"/>
      <c r="Y22" s="30"/>
      <c r="Z22" s="30"/>
      <c r="AA22" s="30"/>
      <c r="AB22" s="30"/>
      <c r="AC22" s="30" t="n">
        <v>83</v>
      </c>
      <c r="AD22" s="44" t="n">
        <f aca="false">Q22-AC22</f>
        <v>422</v>
      </c>
      <c r="AE22" s="44" t="n">
        <f aca="false">R22</f>
        <v>1816</v>
      </c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</row>
    <row r="23" customFormat="false" ht="15" hidden="false" customHeight="true" outlineLevel="0" collapsed="false">
      <c r="A23" s="44"/>
      <c r="B23" s="31"/>
      <c r="C23" s="32"/>
      <c r="D23" s="33"/>
      <c r="E23" s="34"/>
      <c r="F23" s="45"/>
      <c r="G23" s="45"/>
      <c r="H23" s="34"/>
      <c r="I23" s="45"/>
      <c r="J23" s="37"/>
      <c r="K23" s="37"/>
      <c r="L23" s="38"/>
      <c r="M23" s="34"/>
      <c r="N23" s="47"/>
      <c r="O23" s="40"/>
      <c r="P23" s="30"/>
      <c r="Q23" s="42"/>
      <c r="R23" s="42"/>
      <c r="T23" s="58" t="n">
        <v>0.11</v>
      </c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</row>
    <row r="24" customFormat="false" ht="15" hidden="false" customHeight="true" outlineLevel="0" collapsed="false">
      <c r="A24" s="30"/>
      <c r="B24" s="31" t="s">
        <v>36</v>
      </c>
      <c r="C24" s="32" t="s">
        <v>37</v>
      </c>
      <c r="D24" s="33" t="n">
        <v>3791</v>
      </c>
      <c r="E24" s="34"/>
      <c r="F24" s="45" t="n">
        <f aca="false">T13</f>
        <v>45</v>
      </c>
      <c r="G24" s="45"/>
      <c r="H24" s="34" t="n">
        <f aca="false">V13</f>
        <v>41</v>
      </c>
      <c r="I24" s="45"/>
      <c r="J24" s="37" t="n">
        <v>2846</v>
      </c>
      <c r="K24" s="37"/>
      <c r="L24" s="38" t="n">
        <v>3529</v>
      </c>
      <c r="M24" s="34"/>
      <c r="N24" s="39" t="n">
        <v>67694</v>
      </c>
      <c r="O24" s="40" t="n">
        <f aca="false">$T$23</f>
        <v>0.11</v>
      </c>
      <c r="P24" s="41" t="str">
        <f aca="false">IF(Q24&lt;0,ABS(Q24),"")</f>
        <v/>
      </c>
      <c r="Q24" s="42" t="n">
        <f aca="false">IF(L$31&gt;0,L24-R24,J24-R24)</f>
        <v>996</v>
      </c>
      <c r="R24" s="42" t="n">
        <f aca="false">ROUND((1-O24)*J24,0)</f>
        <v>2533</v>
      </c>
      <c r="T24" s="30"/>
      <c r="U24" s="30"/>
      <c r="V24" s="30"/>
      <c r="W24" s="30"/>
      <c r="X24" s="30"/>
      <c r="Y24" s="30"/>
      <c r="Z24" s="30"/>
      <c r="AA24" s="30"/>
      <c r="AB24" s="30"/>
      <c r="AC24" s="30" t="n">
        <v>155</v>
      </c>
      <c r="AD24" s="44" t="n">
        <f aca="false">Q24-AC24</f>
        <v>841</v>
      </c>
      <c r="AE24" s="44" t="n">
        <f aca="false">R24</f>
        <v>2533</v>
      </c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</row>
    <row r="25" customFormat="false" ht="15" hidden="false" customHeight="true" outlineLevel="0" collapsed="false">
      <c r="A25" s="44"/>
      <c r="B25" s="31"/>
      <c r="C25" s="32"/>
      <c r="D25" s="33"/>
      <c r="E25" s="34"/>
      <c r="F25" s="45"/>
      <c r="G25" s="45"/>
      <c r="H25" s="34"/>
      <c r="I25" s="45"/>
      <c r="J25" s="37"/>
      <c r="K25" s="37"/>
      <c r="L25" s="38"/>
      <c r="M25" s="34"/>
      <c r="N25" s="47"/>
      <c r="O25" s="40"/>
      <c r="Q25" s="42"/>
      <c r="R25" s="59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</row>
    <row r="26" customFormat="false" ht="15" hidden="false" customHeight="true" outlineLevel="0" collapsed="false">
      <c r="A26" s="30"/>
      <c r="B26" s="31" t="s">
        <v>38</v>
      </c>
      <c r="C26" s="32" t="s">
        <v>39</v>
      </c>
      <c r="D26" s="33" t="n">
        <v>3348</v>
      </c>
      <c r="E26" s="34"/>
      <c r="F26" s="45" t="n">
        <f aca="false">T15</f>
        <v>40</v>
      </c>
      <c r="G26" s="45"/>
      <c r="H26" s="34" t="n">
        <f aca="false">V15</f>
        <v>39</v>
      </c>
      <c r="I26" s="45"/>
      <c r="J26" s="37" t="n">
        <v>1917</v>
      </c>
      <c r="K26" s="37"/>
      <c r="L26" s="38" t="n">
        <v>2010</v>
      </c>
      <c r="M26" s="34"/>
      <c r="N26" s="39" t="n">
        <v>67694</v>
      </c>
      <c r="O26" s="40" t="n">
        <v>1</v>
      </c>
      <c r="P26" s="41" t="str">
        <f aca="false">IF(Q26&lt;0,ABS(Q26),"")</f>
        <v/>
      </c>
      <c r="Q26" s="42" t="n">
        <f aca="false">IF(L$31&gt;0,L26-R26,J26-R26)</f>
        <v>2010</v>
      </c>
      <c r="R26" s="42" t="n">
        <f aca="false">ROUND((1-O26)*J26,0)</f>
        <v>0</v>
      </c>
      <c r="T26" s="30"/>
      <c r="U26" s="30"/>
      <c r="V26" s="30"/>
      <c r="W26" s="30"/>
      <c r="X26" s="30"/>
      <c r="Y26" s="30"/>
      <c r="Z26" s="30"/>
      <c r="AA26" s="30"/>
      <c r="AB26" s="30"/>
      <c r="AC26" s="30" t="n">
        <v>271</v>
      </c>
      <c r="AD26" s="44" t="n">
        <f aca="false">Q26-AC26</f>
        <v>1739</v>
      </c>
      <c r="AE26" s="44" t="n">
        <f aca="false">R26</f>
        <v>0</v>
      </c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  <c r="IW26" s="30"/>
    </row>
    <row r="27" customFormat="false" ht="15" hidden="false" customHeight="false" outlineLevel="0" collapsed="false">
      <c r="A27" s="44"/>
      <c r="B27" s="31"/>
      <c r="C27" s="32"/>
      <c r="D27" s="33"/>
      <c r="E27" s="34"/>
      <c r="F27" s="45"/>
      <c r="G27" s="45"/>
      <c r="H27" s="34"/>
      <c r="I27" s="45"/>
      <c r="J27" s="37"/>
      <c r="K27" s="37"/>
      <c r="L27" s="38"/>
      <c r="M27" s="34"/>
      <c r="N27" s="47"/>
      <c r="O27" s="40"/>
      <c r="Q27" s="42"/>
      <c r="R27" s="59"/>
      <c r="AC27" s="30"/>
      <c r="AD27" s="30"/>
      <c r="AE27" s="30"/>
    </row>
    <row r="28" customFormat="false" ht="15" hidden="false" customHeight="false" outlineLevel="0" collapsed="false">
      <c r="A28" s="30"/>
      <c r="B28" s="31" t="s">
        <v>40</v>
      </c>
      <c r="C28" s="32" t="s">
        <v>41</v>
      </c>
      <c r="D28" s="33" t="n">
        <v>3792</v>
      </c>
      <c r="E28" s="34"/>
      <c r="F28" s="45" t="n">
        <f aca="false">T16</f>
        <v>43</v>
      </c>
      <c r="G28" s="45"/>
      <c r="H28" s="34" t="n">
        <f aca="false">V16</f>
        <v>38</v>
      </c>
      <c r="I28" s="45"/>
      <c r="J28" s="37" t="n">
        <v>31</v>
      </c>
      <c r="K28" s="37"/>
      <c r="L28" s="38" t="n">
        <v>36</v>
      </c>
      <c r="M28" s="34"/>
      <c r="N28" s="39" t="n">
        <v>67694</v>
      </c>
      <c r="O28" s="40" t="n">
        <v>1</v>
      </c>
      <c r="P28" s="41" t="str">
        <f aca="false">IF(Q28&lt;0,ABS(Q28),"")</f>
        <v/>
      </c>
      <c r="Q28" s="42" t="n">
        <f aca="false">IF(L$31&gt;0,L28-R28,J28-R28)</f>
        <v>36</v>
      </c>
      <c r="R28" s="42" t="n">
        <f aca="false">ROUND((1-O28)*J28,0)</f>
        <v>0</v>
      </c>
      <c r="AC28" s="30" t="n">
        <v>7</v>
      </c>
      <c r="AD28" s="44" t="n">
        <f aca="false">Q28-AC28</f>
        <v>29</v>
      </c>
      <c r="AE28" s="44" t="n">
        <f aca="false">R28</f>
        <v>0</v>
      </c>
    </row>
    <row r="29" customFormat="false" ht="15.75" hidden="false" customHeight="false" outlineLevel="0" collapsed="false">
      <c r="A29" s="30"/>
      <c r="B29" s="31"/>
      <c r="C29" s="32"/>
      <c r="D29" s="33"/>
      <c r="E29" s="34"/>
      <c r="F29" s="45"/>
      <c r="G29" s="45"/>
      <c r="H29" s="34"/>
      <c r="I29" s="45"/>
      <c r="J29" s="37"/>
      <c r="K29" s="37"/>
      <c r="L29" s="38"/>
      <c r="M29" s="34"/>
      <c r="N29" s="39"/>
      <c r="O29" s="40"/>
      <c r="P29" s="41" t="str">
        <f aca="false">IF(Q29&lt;0,ABS(Q29),"")</f>
        <v/>
      </c>
      <c r="Q29" s="42" t="n">
        <f aca="false">IF(L$31&gt;0,L29-R29,J29-R29)</f>
        <v>0</v>
      </c>
      <c r="R29" s="42" t="n">
        <f aca="false">ROUND((1-O29)*J29,0)</f>
        <v>0</v>
      </c>
      <c r="AC29" s="60"/>
      <c r="AD29" s="13"/>
      <c r="AE29" s="13"/>
    </row>
    <row r="30" customFormat="false" ht="15" hidden="false" customHeight="false" outlineLevel="0" collapsed="false">
      <c r="A30" s="30"/>
      <c r="B30" s="31"/>
      <c r="C30" s="34"/>
      <c r="D30" s="34"/>
      <c r="E30" s="34"/>
      <c r="I30" s="61"/>
      <c r="J30" s="37"/>
      <c r="K30" s="46"/>
      <c r="L30" s="42"/>
      <c r="M30" s="34"/>
      <c r="N30" s="33"/>
      <c r="O30" s="62"/>
      <c r="S30" s="41"/>
      <c r="AC30" s="63" t="n">
        <f aca="false">SUM(AC5:AC28)</f>
        <v>2823</v>
      </c>
      <c r="AD30" s="63" t="n">
        <f aca="false">SUM(AD5:AD28)</f>
        <v>8949.48</v>
      </c>
      <c r="AE30" s="63" t="n">
        <f aca="false">SUM(AE5:AE28)</f>
        <v>23165.52</v>
      </c>
    </row>
    <row r="31" customFormat="false" ht="15" hidden="false" customHeight="false" outlineLevel="0" collapsed="false">
      <c r="A31" s="30"/>
      <c r="B31" s="31"/>
      <c r="C31" s="34"/>
      <c r="D31" s="34"/>
      <c r="E31" s="34"/>
      <c r="F31" s="45"/>
      <c r="G31" s="45"/>
      <c r="H31" s="61"/>
      <c r="I31" s="61"/>
      <c r="J31" s="37" t="n">
        <f aca="false">SUM(J5:J30)</f>
        <v>28248</v>
      </c>
      <c r="K31" s="46"/>
      <c r="L31" s="42" t="n">
        <f aca="false">SUM(L5:L30)</f>
        <v>34938</v>
      </c>
      <c r="M31" s="34"/>
      <c r="N31" s="41" t="n">
        <f aca="false">+J31-L31</f>
        <v>-6690</v>
      </c>
      <c r="O31" s="64"/>
      <c r="P31" s="65" t="n">
        <f aca="false">SUM(P5:P30)</f>
        <v>14</v>
      </c>
      <c r="Q31" s="66" t="n">
        <f aca="false">SUM(Q5:Q30)/IF($L$31&gt;0,$L31,$J31)</f>
        <v>0.336953460415593</v>
      </c>
      <c r="R31" s="66" t="n">
        <f aca="false">SUM(R5:R30)/IF($L$31&gt;0,$L31,$J31)</f>
        <v>0.663046539584407</v>
      </c>
      <c r="S31" s="67" t="n">
        <f aca="false">Q33/(Q33+(R33-LOOKUP(J2,[1]!date,[1]!enaft)))</f>
        <v>0.364089812581184</v>
      </c>
    </row>
    <row r="32" customFormat="false" ht="15.75" hidden="false" customHeight="false" outlineLevel="0" collapsed="false">
      <c r="A32" s="30"/>
      <c r="B32" s="68"/>
      <c r="C32" s="69"/>
      <c r="D32" s="69"/>
      <c r="E32" s="69"/>
      <c r="F32" s="70"/>
      <c r="G32" s="70"/>
      <c r="H32" s="71"/>
      <c r="I32" s="71"/>
      <c r="J32" s="70"/>
      <c r="K32" s="69"/>
      <c r="L32" s="72"/>
      <c r="M32" s="69"/>
      <c r="N32" s="73" t="n">
        <f aca="false">1-(+L31/J31)</f>
        <v>-0.236830926083263</v>
      </c>
      <c r="O32" s="74"/>
      <c r="S32" s="75" t="n">
        <f aca="false">SUM(Q33:R33)</f>
        <v>34938</v>
      </c>
    </row>
    <row r="33" customFormat="false" ht="15.75" hidden="false" customHeight="false" outlineLevel="0" collapsed="false">
      <c r="A33" s="30"/>
      <c r="B33" s="30"/>
      <c r="C33" s="30"/>
      <c r="D33" s="30"/>
      <c r="E33" s="30"/>
      <c r="F33" s="76"/>
      <c r="G33" s="76"/>
      <c r="H33" s="77"/>
      <c r="I33" s="77"/>
      <c r="J33" s="30"/>
      <c r="K33" s="30"/>
      <c r="L33" s="78"/>
      <c r="M33" s="30"/>
      <c r="N33" s="30"/>
      <c r="O33" s="79"/>
      <c r="P33" s="30"/>
      <c r="Q33" s="80" t="n">
        <f aca="false">SUM(Q5:Q30)</f>
        <v>11772.48</v>
      </c>
      <c r="R33" s="75" t="n">
        <f aca="false">SUM(R5:R30)</f>
        <v>23165.52</v>
      </c>
      <c r="S33" s="38" t="n">
        <f aca="false">SUMIF(Q$5:Q$29,0,R$5:R$29)</f>
        <v>1300</v>
      </c>
    </row>
    <row r="34" customFormat="false" ht="15" hidden="false" customHeight="false" outlineLevel="0" collapsed="false">
      <c r="A34" s="30"/>
      <c r="B34" s="30"/>
      <c r="C34" s="30"/>
      <c r="D34" s="30"/>
      <c r="E34" s="30"/>
      <c r="F34" s="76"/>
      <c r="G34" s="76"/>
      <c r="H34" s="77"/>
      <c r="I34" s="77"/>
      <c r="J34" s="76"/>
      <c r="K34" s="30"/>
      <c r="L34" s="78"/>
      <c r="M34" s="30"/>
      <c r="N34" s="30"/>
      <c r="O34" s="79"/>
      <c r="P34" s="30"/>
      <c r="Q34" s="81"/>
      <c r="R34" s="82" t="n">
        <v>11122</v>
      </c>
      <c r="S34" s="30" t="s">
        <v>42</v>
      </c>
    </row>
    <row r="35" customFormat="false" ht="15" hidden="false" customHeight="false" outlineLevel="0" collapsed="false">
      <c r="A35" s="30"/>
      <c r="B35" s="30"/>
      <c r="C35" s="30"/>
      <c r="D35" s="30"/>
      <c r="E35" s="30"/>
      <c r="F35" s="76"/>
      <c r="G35" s="76"/>
      <c r="H35" s="77"/>
      <c r="I35" s="77"/>
      <c r="J35" s="76"/>
      <c r="K35" s="30"/>
      <c r="L35" s="78"/>
      <c r="M35" s="30"/>
      <c r="N35" s="30"/>
      <c r="O35" s="79"/>
      <c r="P35" s="30"/>
      <c r="Q35" s="83" t="n">
        <v>54324</v>
      </c>
      <c r="R35" s="84" t="n">
        <f aca="false">-52586+25942+7802+2815</f>
        <v>-16027</v>
      </c>
      <c r="S35" s="30" t="s">
        <v>43</v>
      </c>
    </row>
    <row r="36" customFormat="false" ht="15" hidden="false" customHeight="false" outlineLevel="0" collapsed="false">
      <c r="A36" s="30"/>
      <c r="B36" s="30"/>
      <c r="C36" s="30"/>
      <c r="D36" s="30"/>
      <c r="E36" s="30"/>
      <c r="F36" s="76"/>
      <c r="G36" s="76"/>
      <c r="H36" s="77"/>
      <c r="I36" s="77"/>
      <c r="J36" s="76"/>
      <c r="K36" s="30"/>
      <c r="L36" s="78"/>
      <c r="M36" s="30"/>
      <c r="N36" s="30"/>
      <c r="O36" s="79"/>
      <c r="P36" s="30"/>
      <c r="R36" s="84" t="n">
        <f aca="false">((R33-R34-S33)/0.97816)+R35</f>
        <v>-5043.60260080151</v>
      </c>
      <c r="S36" s="76" t="s">
        <v>44</v>
      </c>
    </row>
    <row r="37" customFormat="false" ht="15" hidden="false" customHeight="false" outlineLevel="0" collapsed="false">
      <c r="A37" s="30"/>
      <c r="B37" s="30"/>
      <c r="C37" s="30"/>
      <c r="D37" s="30"/>
      <c r="E37" s="30"/>
      <c r="F37" s="76"/>
      <c r="G37" s="76"/>
      <c r="H37" s="77"/>
      <c r="I37" s="77"/>
      <c r="J37" s="76"/>
      <c r="K37" s="30"/>
      <c r="L37" s="78"/>
      <c r="M37" s="30"/>
      <c r="N37" s="30"/>
      <c r="O37" s="79"/>
      <c r="P37" s="30"/>
    </row>
    <row r="38" customFormat="false" ht="15" hidden="false" customHeight="false" outlineLevel="0" collapsed="false">
      <c r="A38" s="30"/>
      <c r="B38" s="30"/>
      <c r="C38" s="30"/>
      <c r="D38" s="30"/>
      <c r="E38" s="30"/>
      <c r="F38" s="76"/>
      <c r="G38" s="76"/>
      <c r="H38" s="77"/>
      <c r="I38" s="77"/>
      <c r="J38" s="76"/>
      <c r="K38" s="30"/>
      <c r="L38" s="78"/>
      <c r="M38" s="30"/>
      <c r="N38" s="30"/>
      <c r="O38" s="79"/>
      <c r="P38" s="30"/>
    </row>
    <row r="39" customFormat="false" ht="15" hidden="false" customHeight="false" outlineLevel="0" collapsed="false">
      <c r="A39" s="30"/>
      <c r="B39" s="30"/>
      <c r="C39" s="30"/>
      <c r="D39" s="30"/>
      <c r="E39" s="30"/>
      <c r="F39" s="76"/>
      <c r="G39" s="76"/>
      <c r="H39" s="77"/>
      <c r="I39" s="77"/>
      <c r="J39" s="76"/>
      <c r="K39" s="30"/>
      <c r="L39" s="78"/>
      <c r="M39" s="30"/>
      <c r="N39" s="30"/>
      <c r="O39" s="79"/>
      <c r="P39" s="30"/>
    </row>
    <row r="40" customFormat="false" ht="15" hidden="false" customHeight="false" outlineLevel="0" collapsed="false">
      <c r="A40" s="30"/>
      <c r="B40" s="30"/>
      <c r="C40" s="30"/>
      <c r="D40" s="30"/>
      <c r="E40" s="30"/>
      <c r="F40" s="76"/>
      <c r="G40" s="76"/>
      <c r="H40" s="77"/>
      <c r="I40" s="77"/>
      <c r="J40" s="30"/>
      <c r="K40" s="30"/>
      <c r="L40" s="78"/>
      <c r="M40" s="30"/>
      <c r="N40" s="30"/>
      <c r="O40" s="79"/>
      <c r="P40" s="30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2001-04-01T12:30:48Z</dcterms:created>
  <dc:creator>jporter2</dc:creator>
  <dc:description/>
  <dc:language>en-US</dc:language>
  <cp:lastModifiedBy>jporter2</cp:lastModifiedBy>
  <cp:revision>0</cp:revision>
  <dc:subject/>
  <dc:title/>
</cp:coreProperties>
</file>