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Sheet3" sheetId="2" state="visible" r:id="rId4"/>
  </sheets>
  <definedNames>
    <definedName function="false" hidden="false" localSheetId="0" name="_xlnm.Print_Area" vbProcedure="false">NNG!$A$1:$BE$51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<sst xmlns="http://schemas.openxmlformats.org/spreadsheetml/2006/main" count="159" uniqueCount="34">
  <si>
    <t xml:space="preserve">COMMERCIAL  GROUP</t>
  </si>
  <si>
    <t xml:space="preserve">DIRECT OPERATING AND MAINTENANCE EXPENDITURES</t>
  </si>
  <si>
    <t xml:space="preserve">($s in 000)</t>
  </si>
  <si>
    <t xml:space="preserve">NORTHERN NATURAL GAS</t>
  </si>
  <si>
    <t xml:space="preserve">TRANSWESTERN PIPELINE</t>
  </si>
  <si>
    <t xml:space="preserve">FLORIDA GAS/CITRUS</t>
  </si>
  <si>
    <t xml:space="preserve">Goodpasture (GPG)</t>
  </si>
  <si>
    <t xml:space="preserve">TOTAL GROUP</t>
  </si>
  <si>
    <t xml:space="preserve">Gross</t>
  </si>
  <si>
    <t xml:space="preserve">Capital</t>
  </si>
  <si>
    <t xml:space="preserve">Net</t>
  </si>
  <si>
    <t xml:space="preserve">2001 Plan</t>
  </si>
  <si>
    <t xml:space="preserve">O &amp; M</t>
  </si>
  <si>
    <t xml:space="preserve">Overhead</t>
  </si>
  <si>
    <t xml:space="preserve">Headcount</t>
  </si>
  <si>
    <t xml:space="preserve">Marketing  - Neubauer, Hayes</t>
  </si>
  <si>
    <t xml:space="preserve">Revenue Management - Ph. I Amortization</t>
  </si>
  <si>
    <t xml:space="preserve">Business Services - Mike McGowan</t>
  </si>
  <si>
    <t xml:space="preserve">Regulatory Affairs - Mary Kay Miller, Rob Kilmer</t>
  </si>
  <si>
    <t xml:space="preserve">Business Development - Ballentine </t>
  </si>
  <si>
    <t xml:space="preserve">Business Development - Goodpasture</t>
  </si>
  <si>
    <t xml:space="preserve">Total</t>
  </si>
  <si>
    <t xml:space="preserve">FLORIDA GAS</t>
  </si>
  <si>
    <t xml:space="preserve">2000 Plan</t>
  </si>
  <si>
    <t xml:space="preserve">Variance from 2000 Plan O(U)</t>
  </si>
  <si>
    <t xml:space="preserve">O &amp; M </t>
  </si>
  <si>
    <t xml:space="preserve">% </t>
  </si>
  <si>
    <t xml:space="preserve">Marketing </t>
  </si>
  <si>
    <t xml:space="preserve">Note:  Excludes  Dan McCarty's o&amp;m</t>
  </si>
  <si>
    <t xml:space="preserve">          Includes Amortization of Revenue Management Phase I Project included in Capital Budget</t>
  </si>
  <si>
    <t xml:space="preserve">         2000  Plan restated for reorganizations</t>
  </si>
  <si>
    <t xml:space="preserve">Rent:   2001 (Business Services)</t>
  </si>
  <si>
    <t xml:space="preserve">                                       -  Rent and  other non-departmental expenses</t>
  </si>
  <si>
    <t xml:space="preserve">           2000 (Business Services)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</si>
</sst>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0%"/>
    <numFmt numFmtId="169" formatCode="0.0%"/>
    <numFmt numFmtId="170" formatCode="[$-409]m/d/yyyy\ h: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2.32"/>
    <col collapsed="false" customWidth="true" hidden="false" outlineLevel="0" max="3" min="3" style="0" width="19.66"/>
    <col collapsed="false" customWidth="true" hidden="false" outlineLevel="0" max="4" min="4" style="0" width="2.1"/>
    <col collapsed="false" customWidth="true" hidden="false" outlineLevel="0" max="5" min="5" style="0" width="11.99"/>
    <col collapsed="false" customWidth="true" hidden="false" outlineLevel="0" max="6" min="6" style="0" width="2.1"/>
    <col collapsed="false" customWidth="true" hidden="true" outlineLevel="0" max="7" min="7" style="0" width="9.43"/>
    <col collapsed="false" customWidth="true" hidden="true" outlineLevel="0" max="8" min="8" style="0" width="1.55"/>
    <col collapsed="false" customWidth="true" hidden="false" outlineLevel="0" max="9" min="9" style="0" width="11.1"/>
    <col collapsed="false" customWidth="true" hidden="false" outlineLevel="0" max="10" min="10" style="0" width="2.1"/>
    <col collapsed="false" customWidth="true" hidden="false" outlineLevel="0" max="11" min="11" style="0" width="9.99"/>
    <col collapsed="false" customWidth="true" hidden="false" outlineLevel="0" max="12" min="12" style="0" width="1.55"/>
    <col collapsed="false" customWidth="true" hidden="false" outlineLevel="0" max="13" min="13" style="0" width="9.87"/>
    <col collapsed="false" customWidth="true" hidden="false" outlineLevel="0" max="14" min="14" style="0" width="2.99"/>
    <col collapsed="false" customWidth="true" hidden="false" outlineLevel="0" max="16" min="16" style="0" width="2.43"/>
    <col collapsed="false" customWidth="false" hidden="true" outlineLevel="0" max="17" min="17" style="0" width="9.06"/>
    <col collapsed="false" customWidth="true" hidden="true" outlineLevel="0" max="18" min="18" style="0" width="2.66"/>
    <col collapsed="false" customWidth="true" hidden="false" outlineLevel="0" max="20" min="20" style="0" width="2.1"/>
    <col collapsed="false" customWidth="true" hidden="false" outlineLevel="0" max="22" min="22" style="0" width="2.32"/>
    <col collapsed="false" customWidth="true" hidden="false" outlineLevel="0" max="23" min="23" style="0" width="9.87"/>
    <col collapsed="false" customWidth="true" hidden="false" outlineLevel="0" max="24" min="24" style="0" width="2.32"/>
    <col collapsed="false" customWidth="true" hidden="false" outlineLevel="0" max="26" min="26" style="0" width="1.87"/>
    <col collapsed="false" customWidth="true" hidden="true" outlineLevel="0" max="27" min="27" style="0" width="10.43"/>
    <col collapsed="false" customWidth="true" hidden="true" outlineLevel="0" max="28" min="28" style="0" width="2.66"/>
    <col collapsed="false" customWidth="true" hidden="false" outlineLevel="0" max="29" min="29" style="0" width="10.32"/>
    <col collapsed="false" customWidth="true" hidden="false" outlineLevel="0" max="30" min="30" style="0" width="1.66"/>
    <col collapsed="false" customWidth="true" hidden="false" outlineLevel="0" max="31" min="31" style="0" width="9.55"/>
    <col collapsed="false" customWidth="true" hidden="false" outlineLevel="0" max="32" min="32" style="0" width="1.55"/>
    <col collapsed="false" customWidth="true" hidden="false" outlineLevel="0" max="33" min="33" style="0" width="8.55"/>
    <col collapsed="false" customWidth="true" hidden="false" outlineLevel="0" max="34" min="34" style="0" width="3.1"/>
    <col collapsed="false" customWidth="true" hidden="false" outlineLevel="0" max="35" min="35" style="0" width="10.43"/>
    <col collapsed="false" customWidth="true" hidden="false" outlineLevel="0" max="36" min="36" style="0" width="3.1"/>
    <col collapsed="false" customWidth="true" hidden="true" outlineLevel="0" max="37" min="37" style="0" width="9.43"/>
    <col collapsed="false" customWidth="true" hidden="true" outlineLevel="0" max="38" min="38" style="0" width="3.1"/>
    <col collapsed="false" customWidth="true" hidden="false" outlineLevel="0" max="39" min="39" style="0" width="8.99"/>
    <col collapsed="false" customWidth="true" hidden="false" outlineLevel="0" max="40" min="40" style="0" width="3.1"/>
    <col collapsed="false" customWidth="true" hidden="false" outlineLevel="0" max="42" min="42" style="0" width="2.1"/>
    <col collapsed="false" customWidth="true" hidden="false" outlineLevel="0" max="43" min="43" style="0" width="10.66"/>
    <col collapsed="false" customWidth="true" hidden="false" outlineLevel="0" max="44" min="44" style="0" width="3.1"/>
    <col collapsed="false" customWidth="true" hidden="false" outlineLevel="0" max="45" min="45" style="0" width="11.43"/>
    <col collapsed="false" customWidth="true" hidden="false" outlineLevel="0" max="46" min="46" style="0" width="2.1"/>
    <col collapsed="false" customWidth="true" hidden="true" outlineLevel="0" max="47" min="47" style="0" width="12.32"/>
    <col collapsed="false" customWidth="true" hidden="true" outlineLevel="0" max="48" min="48" style="0" width="1.87"/>
    <col collapsed="false" customWidth="true" hidden="false" outlineLevel="0" max="49" min="49" style="0" width="10.99"/>
    <col collapsed="false" customWidth="true" hidden="false" outlineLevel="0" max="50" min="50" style="0" width="1.87"/>
    <col collapsed="false" customWidth="true" hidden="false" outlineLevel="0" max="51" min="51" style="0" width="10.1"/>
    <col collapsed="false" customWidth="true" hidden="false" outlineLevel="0" max="52" min="52" style="0" width="1.66"/>
    <col collapsed="false" customWidth="true" hidden="false" outlineLevel="0" max="53" min="53" style="0" width="10.66"/>
    <col collapsed="false" customWidth="true" hidden="false" outlineLevel="0" max="54" min="54" style="0" width="1.66"/>
    <col collapsed="false" customWidth="true" hidden="false" outlineLevel="0" max="55" min="55" style="0" width="7.21"/>
    <col collapsed="false" customWidth="true" hidden="false" outlineLevel="0" max="56" min="56" style="0" width="2.66"/>
    <col collapsed="false" customWidth="true" hidden="false" outlineLevel="0" max="57" min="57" style="0" width="3.55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customFormat="false" ht="13.2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3.2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customFormat="false" ht="31.5" hidden="false" customHeight="true" outlineLevel="0" collapsed="false"/>
    <row r="5" customFormat="false" ht="13.2" hidden="false" customHeight="false" outlineLevel="0" collapsed="false">
      <c r="A5" s="3"/>
    </row>
    <row r="6" customFormat="false" ht="13.2" hidden="false" customHeight="false" outlineLevel="0" collapsed="false">
      <c r="E6" s="4" t="s">
        <v>3</v>
      </c>
      <c r="F6" s="4"/>
      <c r="G6" s="4"/>
      <c r="H6" s="4"/>
      <c r="I6" s="4"/>
      <c r="J6" s="4"/>
      <c r="K6" s="4"/>
      <c r="L6" s="4"/>
      <c r="M6" s="4"/>
      <c r="O6" s="4" t="s">
        <v>4</v>
      </c>
      <c r="P6" s="4"/>
      <c r="Q6" s="4"/>
      <c r="R6" s="4"/>
      <c r="S6" s="4"/>
      <c r="T6" s="4"/>
      <c r="U6" s="4"/>
      <c r="V6" s="4"/>
      <c r="W6" s="4"/>
      <c r="Y6" s="4" t="s">
        <v>5</v>
      </c>
      <c r="Z6" s="4"/>
      <c r="AA6" s="4"/>
      <c r="AB6" s="4"/>
      <c r="AC6" s="4"/>
      <c r="AD6" s="4"/>
      <c r="AE6" s="4"/>
      <c r="AF6" s="4"/>
      <c r="AG6" s="4"/>
      <c r="AI6" s="4" t="s">
        <v>6</v>
      </c>
      <c r="AJ6" s="4"/>
      <c r="AK6" s="4"/>
      <c r="AL6" s="4"/>
      <c r="AM6" s="4"/>
      <c r="AN6" s="4"/>
      <c r="AO6" s="4"/>
      <c r="AP6" s="4"/>
      <c r="AQ6" s="4"/>
      <c r="AS6" s="4" t="s">
        <v>7</v>
      </c>
      <c r="AT6" s="4"/>
      <c r="AU6" s="4"/>
      <c r="AV6" s="4"/>
      <c r="AW6" s="4"/>
      <c r="AX6" s="4"/>
      <c r="AY6" s="4"/>
      <c r="AZ6" s="4"/>
      <c r="BA6" s="4"/>
    </row>
    <row r="7" customFormat="false" ht="13.2" hidden="false" customHeight="false" outlineLevel="0" collapsed="false">
      <c r="E7" s="5" t="s">
        <v>8</v>
      </c>
      <c r="G7" s="5" t="s">
        <v>9</v>
      </c>
      <c r="I7" s="5"/>
      <c r="J7" s="5"/>
      <c r="K7" s="5" t="s">
        <v>10</v>
      </c>
      <c r="L7" s="5"/>
      <c r="O7" s="5" t="s">
        <v>8</v>
      </c>
      <c r="Q7" s="5" t="s">
        <v>9</v>
      </c>
      <c r="S7" s="5"/>
      <c r="T7" s="5"/>
      <c r="U7" s="5" t="s">
        <v>10</v>
      </c>
      <c r="Y7" s="5" t="s">
        <v>8</v>
      </c>
      <c r="AA7" s="5" t="s">
        <v>9</v>
      </c>
      <c r="AC7" s="5"/>
      <c r="AD7" s="5"/>
      <c r="AE7" s="5" t="s">
        <v>10</v>
      </c>
      <c r="AI7" s="5" t="s">
        <v>8</v>
      </c>
      <c r="AK7" s="5" t="s">
        <v>9</v>
      </c>
      <c r="AM7" s="5"/>
      <c r="AN7" s="5"/>
      <c r="AO7" s="5" t="s">
        <v>10</v>
      </c>
      <c r="AP7" s="5"/>
      <c r="AQ7" s="5"/>
      <c r="AS7" s="5" t="s">
        <v>8</v>
      </c>
      <c r="AU7" s="5" t="s">
        <v>9</v>
      </c>
      <c r="AW7" s="5"/>
      <c r="AX7" s="5"/>
      <c r="AY7" s="5" t="s">
        <v>10</v>
      </c>
    </row>
    <row r="8" customFormat="false" ht="15.75" hidden="false" customHeight="true" outlineLevel="0" collapsed="false">
      <c r="A8" s="4" t="s">
        <v>11</v>
      </c>
      <c r="B8" s="4"/>
      <c r="C8" s="4"/>
      <c r="E8" s="4" t="s">
        <v>12</v>
      </c>
      <c r="G8" s="4" t="s">
        <v>12</v>
      </c>
      <c r="I8" s="4" t="s">
        <v>13</v>
      </c>
      <c r="J8" s="5"/>
      <c r="K8" s="4" t="s">
        <v>12</v>
      </c>
      <c r="L8" s="6"/>
      <c r="M8" s="4" t="s">
        <v>14</v>
      </c>
      <c r="N8" s="4"/>
      <c r="O8" s="4" t="s">
        <v>12</v>
      </c>
      <c r="Q8" s="4" t="s">
        <v>12</v>
      </c>
      <c r="S8" s="4" t="s">
        <v>13</v>
      </c>
      <c r="T8" s="5"/>
      <c r="U8" s="4" t="s">
        <v>12</v>
      </c>
      <c r="W8" s="4" t="s">
        <v>14</v>
      </c>
      <c r="Y8" s="4" t="s">
        <v>12</v>
      </c>
      <c r="AA8" s="4" t="s">
        <v>12</v>
      </c>
      <c r="AC8" s="4" t="s">
        <v>13</v>
      </c>
      <c r="AD8" s="5"/>
      <c r="AE8" s="4" t="s">
        <v>12</v>
      </c>
      <c r="AG8" s="4" t="s">
        <v>14</v>
      </c>
      <c r="AI8" s="4" t="s">
        <v>12</v>
      </c>
      <c r="AK8" s="4" t="s">
        <v>12</v>
      </c>
      <c r="AM8" s="4" t="s">
        <v>13</v>
      </c>
      <c r="AN8" s="5"/>
      <c r="AO8" s="4" t="s">
        <v>12</v>
      </c>
      <c r="AP8" s="6"/>
      <c r="AQ8" s="4" t="s">
        <v>14</v>
      </c>
      <c r="AS8" s="4" t="s">
        <v>12</v>
      </c>
      <c r="AU8" s="4" t="s">
        <v>12</v>
      </c>
      <c r="AW8" s="4" t="s">
        <v>13</v>
      </c>
      <c r="AX8" s="5"/>
      <c r="AY8" s="4" t="s">
        <v>12</v>
      </c>
      <c r="BA8" s="7" t="s">
        <v>14</v>
      </c>
      <c r="BC8" s="6"/>
    </row>
    <row r="9" customFormat="false" ht="13.2" hidden="false" customHeight="false" outlineLevel="0" collapsed="false">
      <c r="A9" s="8" t="s">
        <v>15</v>
      </c>
      <c r="E9" s="9" t="n">
        <f aca="false">9757.5+711.108+100</f>
        <v>10568.608</v>
      </c>
      <c r="F9" s="9"/>
      <c r="G9" s="9" t="n">
        <f aca="false">0</f>
        <v>0</v>
      </c>
      <c r="H9" s="9"/>
      <c r="I9" s="9" t="n">
        <f aca="false">711.108+100</f>
        <v>811.108</v>
      </c>
      <c r="J9" s="9"/>
      <c r="K9" s="9" t="n">
        <f aca="false">+E9-G9-I9</f>
        <v>9757.5</v>
      </c>
      <c r="L9" s="9"/>
      <c r="M9" s="10" t="n">
        <v>66</v>
      </c>
      <c r="O9" s="9" t="n">
        <f aca="false">1233.067+907.742</f>
        <v>2140.809</v>
      </c>
      <c r="P9" s="9"/>
      <c r="Q9" s="9"/>
      <c r="R9" s="9"/>
      <c r="S9" s="9" t="n">
        <f aca="false">61.149+191.212</f>
        <v>252.361</v>
      </c>
      <c r="T9" s="9"/>
      <c r="U9" s="9" t="n">
        <f aca="false">O9-Q9-S9</f>
        <v>1888.448</v>
      </c>
      <c r="V9" s="9"/>
      <c r="W9" s="11" t="n">
        <f aca="false">2+10</f>
        <v>12</v>
      </c>
      <c r="X9" s="9"/>
      <c r="Y9" s="9" t="n">
        <f aca="false">2744.972+308.998</f>
        <v>3053.97</v>
      </c>
      <c r="Z9" s="9"/>
      <c r="AA9" s="9"/>
      <c r="AB9" s="9"/>
      <c r="AC9" s="9" t="n">
        <f aca="false">479.014+34.408</f>
        <v>513.422</v>
      </c>
      <c r="AD9" s="9"/>
      <c r="AE9" s="9" t="n">
        <f aca="false">+Y9-AA9-AC9</f>
        <v>2540.548</v>
      </c>
      <c r="AG9" s="0" t="n">
        <v>27</v>
      </c>
      <c r="AI9" s="9"/>
      <c r="AJ9" s="9"/>
      <c r="AK9" s="9"/>
      <c r="AL9" s="9"/>
      <c r="AM9" s="9"/>
      <c r="AN9" s="9"/>
      <c r="AO9" s="9"/>
      <c r="AP9" s="9"/>
      <c r="AQ9" s="9"/>
      <c r="AS9" s="12" t="n">
        <f aca="false">E9+O9+Y9+AI9</f>
        <v>15763.387</v>
      </c>
      <c r="AU9" s="12" t="n">
        <f aca="false">G9+Q9+AA9</f>
        <v>0</v>
      </c>
      <c r="AW9" s="12" t="n">
        <f aca="false">I9+S9+AC9+AM9</f>
        <v>1576.891</v>
      </c>
      <c r="AY9" s="12" t="n">
        <f aca="false">K9+U9+AE9+AO9</f>
        <v>14186.496</v>
      </c>
      <c r="BA9" s="13" t="n">
        <f aca="false">M9+W9+AG9+AQ9</f>
        <v>105</v>
      </c>
      <c r="BC9" s="14"/>
    </row>
    <row r="10" customFormat="false" ht="13.2" hidden="false" customHeight="false" outlineLevel="0" collapsed="false">
      <c r="A10" s="0" t="s">
        <v>16</v>
      </c>
      <c r="E10" s="9" t="n">
        <v>914.56</v>
      </c>
      <c r="F10" s="9"/>
      <c r="G10" s="9"/>
      <c r="H10" s="9"/>
      <c r="I10" s="9" t="n">
        <v>0</v>
      </c>
      <c r="J10" s="9"/>
      <c r="K10" s="9" t="n">
        <f aca="false">+E10-G10-I10</f>
        <v>914.56</v>
      </c>
      <c r="L10" s="9"/>
      <c r="M10" s="10"/>
      <c r="O10" s="9" t="n">
        <v>228.64</v>
      </c>
      <c r="P10" s="9"/>
      <c r="Q10" s="9"/>
      <c r="R10" s="9"/>
      <c r="S10" s="9" t="n">
        <v>0</v>
      </c>
      <c r="T10" s="9"/>
      <c r="U10" s="9" t="n">
        <f aca="false">+O10-Q10-S10</f>
        <v>228.64</v>
      </c>
      <c r="V10" s="9"/>
      <c r="W10" s="11"/>
      <c r="X10" s="9"/>
      <c r="Y10" s="9"/>
      <c r="Z10" s="9"/>
      <c r="AA10" s="9"/>
      <c r="AB10" s="9"/>
      <c r="AC10" s="9"/>
      <c r="AD10" s="9"/>
      <c r="AE10" s="9" t="n">
        <f aca="false">+Y10-AA10-AC10</f>
        <v>0</v>
      </c>
      <c r="AI10" s="9"/>
      <c r="AJ10" s="9"/>
      <c r="AK10" s="9"/>
      <c r="AL10" s="9"/>
      <c r="AM10" s="9"/>
      <c r="AN10" s="9"/>
      <c r="AO10" s="9"/>
      <c r="AP10" s="9"/>
      <c r="AQ10" s="9"/>
      <c r="AS10" s="12" t="n">
        <f aca="false">E10+O10+Y10+AI10</f>
        <v>1143.2</v>
      </c>
      <c r="AU10" s="12"/>
      <c r="AW10" s="12" t="n">
        <f aca="false">I10+S10+AC10+AM10</f>
        <v>0</v>
      </c>
      <c r="AY10" s="12" t="n">
        <f aca="false">K10+U10+AE10+AO10</f>
        <v>1143.2</v>
      </c>
      <c r="BA10" s="13" t="n">
        <v>0</v>
      </c>
      <c r="BC10" s="14"/>
    </row>
    <row r="11" customFormat="false" ht="13.2" hidden="false" customHeight="false" outlineLevel="0" collapsed="false">
      <c r="A11" s="8" t="s">
        <v>17</v>
      </c>
      <c r="E11" s="9" t="n">
        <f aca="false">1716.632-9</f>
        <v>1707.632</v>
      </c>
      <c r="F11" s="9"/>
      <c r="G11" s="9" t="n">
        <f aca="false">0</f>
        <v>0</v>
      </c>
      <c r="H11" s="9"/>
      <c r="I11" s="9" t="n">
        <v>3.673</v>
      </c>
      <c r="J11" s="9"/>
      <c r="K11" s="9" t="n">
        <f aca="false">+E11-G11-I11</f>
        <v>1703.959</v>
      </c>
      <c r="L11" s="9"/>
      <c r="M11" s="10" t="n">
        <v>11</v>
      </c>
      <c r="O11" s="9" t="n">
        <v>263.604</v>
      </c>
      <c r="P11" s="9"/>
      <c r="Q11" s="9"/>
      <c r="R11" s="9"/>
      <c r="S11" s="9" t="n">
        <v>33.052</v>
      </c>
      <c r="T11" s="9"/>
      <c r="U11" s="9" t="n">
        <f aca="false">+O11-Q11-S11</f>
        <v>230.552</v>
      </c>
      <c r="V11" s="9"/>
      <c r="W11" s="15" t="n">
        <v>2</v>
      </c>
      <c r="X11" s="9"/>
      <c r="Y11" s="9"/>
      <c r="Z11" s="9"/>
      <c r="AA11" s="9"/>
      <c r="AB11" s="9"/>
      <c r="AC11" s="9"/>
      <c r="AD11" s="9"/>
      <c r="AE11" s="9" t="n">
        <f aca="false">+Y11-AA11-AC11</f>
        <v>0</v>
      </c>
      <c r="AI11" s="9"/>
      <c r="AJ11" s="9"/>
      <c r="AK11" s="9"/>
      <c r="AL11" s="9"/>
      <c r="AM11" s="9"/>
      <c r="AN11" s="9"/>
      <c r="AO11" s="9"/>
      <c r="AP11" s="9"/>
      <c r="AQ11" s="9"/>
      <c r="AS11" s="12" t="n">
        <f aca="false">E11+O11+Y11+AI11</f>
        <v>1971.236</v>
      </c>
      <c r="AU11" s="12" t="n">
        <f aca="false">G11+Q11+AA11</f>
        <v>0</v>
      </c>
      <c r="AW11" s="12" t="n">
        <f aca="false">I11+S11+AC11+AM11</f>
        <v>36.725</v>
      </c>
      <c r="AY11" s="12" t="n">
        <f aca="false">K11+U11+AE11+AO11</f>
        <v>1934.511</v>
      </c>
      <c r="BA11" s="13" t="n">
        <f aca="false">M11+W11+AG11+AQ11</f>
        <v>13</v>
      </c>
      <c r="BC11" s="14"/>
    </row>
    <row r="12" customFormat="false" ht="13.2" hidden="false" customHeight="false" outlineLevel="0" collapsed="false">
      <c r="A12" s="8" t="s">
        <v>18</v>
      </c>
      <c r="E12" s="9" t="n">
        <f aca="false">1812.535-9</f>
        <v>1803.535</v>
      </c>
      <c r="F12" s="9"/>
      <c r="G12" s="9" t="n">
        <f aca="false">0</f>
        <v>0</v>
      </c>
      <c r="H12" s="9"/>
      <c r="I12" s="9" t="n">
        <f aca="false">371.799+205</f>
        <v>576.799</v>
      </c>
      <c r="J12" s="9"/>
      <c r="K12" s="9" t="n">
        <f aca="false">+E12-G12-I12</f>
        <v>1226.736</v>
      </c>
      <c r="L12" s="9"/>
      <c r="M12" s="10" t="n">
        <v>16</v>
      </c>
      <c r="O12" s="9" t="n">
        <f aca="false">220.407+54.703</f>
        <v>275.11</v>
      </c>
      <c r="P12" s="9"/>
      <c r="Q12" s="9"/>
      <c r="R12" s="9"/>
      <c r="S12" s="9" t="n">
        <v>54.703</v>
      </c>
      <c r="T12" s="9"/>
      <c r="U12" s="9" t="n">
        <f aca="false">+O12-Q12-S12</f>
        <v>220.407</v>
      </c>
      <c r="V12" s="9"/>
      <c r="W12" s="15" t="n">
        <v>2</v>
      </c>
      <c r="X12" s="9"/>
      <c r="Y12" s="9" t="n">
        <v>889.758</v>
      </c>
      <c r="Z12" s="9"/>
      <c r="AA12" s="9"/>
      <c r="AB12" s="9"/>
      <c r="AC12" s="9" t="n">
        <v>630.044</v>
      </c>
      <c r="AD12" s="9"/>
      <c r="AE12" s="9" t="n">
        <f aca="false">+Y12-AA12-AC12</f>
        <v>259.714</v>
      </c>
      <c r="AG12" s="0" t="n">
        <v>9</v>
      </c>
      <c r="AI12" s="9"/>
      <c r="AJ12" s="9"/>
      <c r="AK12" s="9"/>
      <c r="AL12" s="9"/>
      <c r="AM12" s="9"/>
      <c r="AN12" s="9"/>
      <c r="AO12" s="9"/>
      <c r="AP12" s="9"/>
      <c r="AQ12" s="9"/>
      <c r="AS12" s="12" t="n">
        <f aca="false">E12+O12+Y12+AI12</f>
        <v>2968.403</v>
      </c>
      <c r="AU12" s="12" t="n">
        <f aca="false">G12+Q12+AA12</f>
        <v>0</v>
      </c>
      <c r="AW12" s="12" t="n">
        <f aca="false">I12+S12+AC12+AM12</f>
        <v>1261.546</v>
      </c>
      <c r="AY12" s="12" t="n">
        <f aca="false">K12+U12+AE12+AO12</f>
        <v>1706.857</v>
      </c>
      <c r="BA12" s="13" t="n">
        <f aca="false">M12+W12+AG12+AQ12</f>
        <v>27</v>
      </c>
      <c r="BC12" s="14"/>
    </row>
    <row r="13" customFormat="false" ht="13.2" hidden="false" customHeight="false" outlineLevel="0" collapsed="false">
      <c r="A13" s="8" t="s">
        <v>19</v>
      </c>
      <c r="E13" s="9"/>
      <c r="F13" s="9"/>
      <c r="G13" s="9"/>
      <c r="H13" s="9"/>
      <c r="I13" s="9"/>
      <c r="J13" s="9"/>
      <c r="K13" s="9"/>
      <c r="L13" s="9"/>
      <c r="O13" s="9"/>
      <c r="P13" s="9"/>
      <c r="Q13" s="9"/>
      <c r="R13" s="9"/>
      <c r="S13" s="9"/>
      <c r="T13" s="9"/>
      <c r="U13" s="9"/>
      <c r="V13" s="9"/>
      <c r="W13" s="16"/>
      <c r="X13" s="9"/>
      <c r="Y13" s="9" t="n">
        <v>1905</v>
      </c>
      <c r="Z13" s="9"/>
      <c r="AA13" s="9"/>
      <c r="AB13" s="9"/>
      <c r="AC13" s="9" t="n">
        <v>1905</v>
      </c>
      <c r="AD13" s="9"/>
      <c r="AE13" s="9" t="n">
        <f aca="false">+Y13-AA13-AC13</f>
        <v>0</v>
      </c>
      <c r="AG13" s="0" t="n">
        <v>3</v>
      </c>
      <c r="AI13" s="9"/>
      <c r="AJ13" s="9"/>
      <c r="AK13" s="9"/>
      <c r="AL13" s="9"/>
      <c r="AM13" s="9"/>
      <c r="AN13" s="9"/>
      <c r="AO13" s="9"/>
      <c r="AP13" s="9"/>
      <c r="AQ13" s="9"/>
      <c r="AS13" s="12" t="n">
        <f aca="false">E13+O13+Y13+AI13</f>
        <v>1905</v>
      </c>
      <c r="AU13" s="12" t="n">
        <f aca="false">G13+Q13+AA13</f>
        <v>0</v>
      </c>
      <c r="AW13" s="12" t="n">
        <f aca="false">I13+S13+AC13+AM13</f>
        <v>1905</v>
      </c>
      <c r="AY13" s="12" t="n">
        <f aca="false">K13+U13+AE13+AO13</f>
        <v>0</v>
      </c>
      <c r="BA13" s="13" t="n">
        <f aca="false">M13+W13+AG13+AQ13</f>
        <v>3</v>
      </c>
      <c r="BC13" s="14"/>
    </row>
    <row r="14" customFormat="false" ht="13.2" hidden="false" customHeight="false" outlineLevel="0" collapsed="false">
      <c r="A14" s="8" t="s">
        <v>20</v>
      </c>
      <c r="E14" s="9"/>
      <c r="F14" s="9"/>
      <c r="G14" s="9"/>
      <c r="H14" s="9"/>
      <c r="I14" s="9"/>
      <c r="J14" s="9"/>
      <c r="K14" s="9"/>
      <c r="L14" s="9"/>
      <c r="O14" s="9"/>
      <c r="P14" s="9"/>
      <c r="Q14" s="9"/>
      <c r="R14" s="9"/>
      <c r="S14" s="9"/>
      <c r="T14" s="9"/>
      <c r="U14" s="9"/>
      <c r="V14" s="9"/>
      <c r="W14" s="16"/>
      <c r="X14" s="9"/>
      <c r="Y14" s="9"/>
      <c r="Z14" s="9"/>
      <c r="AA14" s="9"/>
      <c r="AB14" s="9"/>
      <c r="AC14" s="9"/>
      <c r="AD14" s="9"/>
      <c r="AE14" s="9"/>
      <c r="AI14" s="9" t="n">
        <v>490.224</v>
      </c>
      <c r="AJ14" s="9"/>
      <c r="AK14" s="9" t="n">
        <f aca="false">0</f>
        <v>0</v>
      </c>
      <c r="AL14" s="9"/>
      <c r="AM14" s="9" t="n">
        <f aca="false">0</f>
        <v>0</v>
      </c>
      <c r="AN14" s="9"/>
      <c r="AO14" s="9" t="n">
        <f aca="false">AI14-AK14-AM14</f>
        <v>490.224</v>
      </c>
      <c r="AP14" s="9"/>
      <c r="AQ14" s="17" t="n">
        <v>3</v>
      </c>
      <c r="AS14" s="18" t="n">
        <f aca="false">E14+O14+Y14+AI14</f>
        <v>490.224</v>
      </c>
      <c r="AU14" s="12" t="n">
        <f aca="false">G14+Q14+AA14</f>
        <v>0</v>
      </c>
      <c r="AW14" s="18" t="n">
        <f aca="false">I14+S14+AC14+AM14</f>
        <v>0</v>
      </c>
      <c r="AY14" s="18" t="n">
        <f aca="false">K14+U14+AE14+AO14</f>
        <v>490.224</v>
      </c>
      <c r="BA14" s="13" t="n">
        <f aca="false">M14+W14+AG14+AQ14</f>
        <v>3</v>
      </c>
      <c r="BC14" s="14"/>
    </row>
    <row r="15" customFormat="false" ht="13.8" hidden="false" customHeight="false" outlineLevel="0" collapsed="false">
      <c r="A15" s="0" t="s">
        <v>21</v>
      </c>
      <c r="E15" s="19" t="n">
        <f aca="false">SUM(E9:E12)</f>
        <v>14994.335</v>
      </c>
      <c r="F15" s="9"/>
      <c r="G15" s="19" t="n">
        <f aca="false">SUM(G9:G12)</f>
        <v>0</v>
      </c>
      <c r="H15" s="9"/>
      <c r="I15" s="19" t="n">
        <f aca="false">SUM(I9:I12)</f>
        <v>1391.58</v>
      </c>
      <c r="J15" s="9"/>
      <c r="K15" s="19" t="n">
        <f aca="false">SUM(K9:K12)</f>
        <v>13602.755</v>
      </c>
      <c r="L15" s="9"/>
      <c r="M15" s="20" t="n">
        <f aca="false">SUM(M9:M14)</f>
        <v>93</v>
      </c>
      <c r="O15" s="19" t="n">
        <f aca="false">SUM(O9:O12)</f>
        <v>2908.163</v>
      </c>
      <c r="P15" s="9"/>
      <c r="Q15" s="19" t="n">
        <f aca="false">SUM(Q9:Q12)</f>
        <v>0</v>
      </c>
      <c r="R15" s="9"/>
      <c r="S15" s="19" t="n">
        <f aca="false">SUM(S9:S12)</f>
        <v>340.116</v>
      </c>
      <c r="T15" s="9"/>
      <c r="U15" s="19" t="n">
        <f aca="false">SUM(U9:U12)</f>
        <v>2568.047</v>
      </c>
      <c r="V15" s="9"/>
      <c r="W15" s="21" t="n">
        <f aca="false">SUM(W9:W14)</f>
        <v>16</v>
      </c>
      <c r="X15" s="9"/>
      <c r="Y15" s="19" t="n">
        <f aca="false">SUM(Y9:Y14)</f>
        <v>5848.728</v>
      </c>
      <c r="Z15" s="9"/>
      <c r="AA15" s="19" t="n">
        <f aca="false">SUM(AA9:AA14)</f>
        <v>0</v>
      </c>
      <c r="AB15" s="9"/>
      <c r="AC15" s="19" t="n">
        <f aca="false">SUM(AC9:AC14)</f>
        <v>3048.466</v>
      </c>
      <c r="AD15" s="9"/>
      <c r="AE15" s="19" t="n">
        <f aca="false">SUM(AE9:AE14)</f>
        <v>2800.262</v>
      </c>
      <c r="AG15" s="22" t="n">
        <f aca="false">SUM(AG9:AG14)</f>
        <v>39</v>
      </c>
      <c r="AI15" s="19" t="n">
        <f aca="false">SUM(AI9:AI14)</f>
        <v>490.224</v>
      </c>
      <c r="AJ15" s="9"/>
      <c r="AK15" s="19" t="n">
        <f aca="false">SUM(AK9:AK14)</f>
        <v>0</v>
      </c>
      <c r="AL15" s="9"/>
      <c r="AM15" s="19" t="n">
        <f aca="false">SUM(AM9:AM14)</f>
        <v>0</v>
      </c>
      <c r="AN15" s="9"/>
      <c r="AO15" s="19" t="n">
        <f aca="false">SUM(AO9:AO14)</f>
        <v>490.224</v>
      </c>
      <c r="AP15" s="9"/>
      <c r="AQ15" s="21" t="n">
        <f aca="false">SUM(AQ9:AQ14)</f>
        <v>3</v>
      </c>
      <c r="AS15" s="19" t="n">
        <f aca="false">SUM(AS9:AS14)</f>
        <v>24241.45</v>
      </c>
      <c r="AU15" s="19" t="n">
        <f aca="false">SUM(AU9:AU14)</f>
        <v>0</v>
      </c>
      <c r="AW15" s="19" t="n">
        <f aca="false">SUM(AW9:AW14)</f>
        <v>4780.162</v>
      </c>
      <c r="AY15" s="19" t="n">
        <f aca="false">SUM(AY9:AY14)</f>
        <v>19461.288</v>
      </c>
      <c r="BA15" s="23" t="n">
        <f aca="false">M15+W15+AG15+AQ15</f>
        <v>151</v>
      </c>
      <c r="BC15" s="14"/>
    </row>
    <row r="16" customFormat="false" ht="13.8" hidden="false" customHeight="false" outlineLevel="0" collapsed="false">
      <c r="E16" s="9"/>
      <c r="F16" s="9"/>
      <c r="G16" s="9"/>
      <c r="H16" s="9"/>
      <c r="I16" s="9"/>
      <c r="J16" s="9"/>
      <c r="K16" s="9"/>
      <c r="L16" s="9"/>
      <c r="M16" s="24"/>
      <c r="O16" s="9"/>
      <c r="P16" s="9"/>
      <c r="Q16" s="9"/>
      <c r="R16" s="9"/>
      <c r="S16" s="9"/>
      <c r="T16" s="9"/>
      <c r="U16" s="9"/>
      <c r="V16" s="9"/>
      <c r="W16" s="25"/>
      <c r="X16" s="9"/>
      <c r="Y16" s="9"/>
      <c r="Z16" s="9"/>
      <c r="AA16" s="9"/>
      <c r="AB16" s="9"/>
      <c r="AC16" s="9"/>
      <c r="AD16" s="9"/>
      <c r="AE16" s="9"/>
      <c r="AG16" s="14"/>
      <c r="AI16" s="9"/>
      <c r="AJ16" s="9"/>
      <c r="AK16" s="9"/>
      <c r="AL16" s="9"/>
      <c r="AM16" s="9"/>
      <c r="AN16" s="9"/>
      <c r="AO16" s="9"/>
      <c r="AP16" s="9"/>
      <c r="AQ16" s="9"/>
      <c r="AS16" s="9"/>
      <c r="AU16" s="9"/>
      <c r="AW16" s="9"/>
      <c r="AY16" s="9"/>
      <c r="BA16" s="26"/>
    </row>
    <row r="17" customFormat="false" ht="13.2" hidden="false" customHeight="false" outlineLevel="0" collapsed="false">
      <c r="E17" s="9"/>
      <c r="F17" s="9"/>
      <c r="G17" s="9"/>
      <c r="H17" s="9"/>
      <c r="I17" s="9"/>
      <c r="J17" s="9"/>
      <c r="K17" s="9"/>
      <c r="L17" s="9"/>
      <c r="M17" s="24"/>
      <c r="O17" s="9"/>
      <c r="P17" s="9"/>
      <c r="Q17" s="9"/>
      <c r="R17" s="9"/>
      <c r="S17" s="9"/>
      <c r="T17" s="9"/>
      <c r="U17" s="9"/>
      <c r="V17" s="9"/>
      <c r="W17" s="25"/>
      <c r="X17" s="9"/>
      <c r="Y17" s="9"/>
      <c r="Z17" s="9"/>
      <c r="AA17" s="9"/>
      <c r="AB17" s="9"/>
      <c r="AC17" s="9"/>
      <c r="AD17" s="9"/>
      <c r="AE17" s="9"/>
      <c r="AG17" s="14"/>
      <c r="AI17" s="9"/>
      <c r="AJ17" s="9"/>
      <c r="AK17" s="9"/>
      <c r="AL17" s="9"/>
      <c r="AM17" s="9"/>
      <c r="AN17" s="9"/>
      <c r="AO17" s="9"/>
      <c r="AP17" s="9"/>
      <c r="AQ17" s="9"/>
      <c r="AS17" s="9"/>
      <c r="AU17" s="9"/>
      <c r="AW17" s="9"/>
      <c r="AY17" s="9"/>
      <c r="BA17" s="26"/>
    </row>
    <row r="18" customFormat="false" ht="13.2" hidden="false" customHeight="false" outlineLevel="0" collapsed="false">
      <c r="E18" s="4" t="s">
        <v>3</v>
      </c>
      <c r="F18" s="4"/>
      <c r="G18" s="4"/>
      <c r="H18" s="4"/>
      <c r="I18" s="4"/>
      <c r="J18" s="4"/>
      <c r="K18" s="4"/>
      <c r="L18" s="4"/>
      <c r="M18" s="4"/>
      <c r="O18" s="4" t="s">
        <v>4</v>
      </c>
      <c r="P18" s="4"/>
      <c r="Q18" s="4"/>
      <c r="R18" s="4"/>
      <c r="S18" s="4"/>
      <c r="T18" s="4"/>
      <c r="U18" s="4"/>
      <c r="V18" s="4"/>
      <c r="W18" s="4"/>
      <c r="Y18" s="4" t="s">
        <v>22</v>
      </c>
      <c r="Z18" s="4"/>
      <c r="AA18" s="4"/>
      <c r="AB18" s="4"/>
      <c r="AC18" s="4"/>
      <c r="AD18" s="4"/>
      <c r="AE18" s="4"/>
      <c r="AF18" s="4"/>
      <c r="AG18" s="4"/>
      <c r="AI18" s="4" t="s">
        <v>6</v>
      </c>
      <c r="AJ18" s="4"/>
      <c r="AK18" s="4"/>
      <c r="AL18" s="4"/>
      <c r="AM18" s="4"/>
      <c r="AN18" s="4"/>
      <c r="AO18" s="4"/>
      <c r="AP18" s="4"/>
      <c r="AQ18" s="4"/>
      <c r="AS18" s="4" t="s">
        <v>7</v>
      </c>
      <c r="AT18" s="4"/>
      <c r="AU18" s="4"/>
      <c r="AV18" s="4"/>
      <c r="AW18" s="4"/>
      <c r="AX18" s="4"/>
      <c r="AY18" s="4"/>
      <c r="AZ18" s="4"/>
      <c r="BA18" s="4"/>
    </row>
    <row r="19" customFormat="false" ht="13.2" hidden="false" customHeight="false" outlineLevel="0" collapsed="false">
      <c r="E19" s="5" t="s">
        <v>8</v>
      </c>
      <c r="G19" s="5" t="s">
        <v>9</v>
      </c>
      <c r="I19" s="5"/>
      <c r="J19" s="5"/>
      <c r="K19" s="5" t="s">
        <v>10</v>
      </c>
      <c r="L19" s="5"/>
      <c r="O19" s="5" t="s">
        <v>8</v>
      </c>
      <c r="Q19" s="5" t="s">
        <v>9</v>
      </c>
      <c r="S19" s="5"/>
      <c r="T19" s="5"/>
      <c r="U19" s="5" t="s">
        <v>10</v>
      </c>
      <c r="Y19" s="5" t="s">
        <v>8</v>
      </c>
      <c r="AA19" s="5" t="s">
        <v>9</v>
      </c>
      <c r="AC19" s="5"/>
      <c r="AD19" s="5"/>
      <c r="AE19" s="5" t="s">
        <v>10</v>
      </c>
      <c r="AI19" s="5" t="s">
        <v>8</v>
      </c>
      <c r="AK19" s="5" t="s">
        <v>9</v>
      </c>
      <c r="AM19" s="5"/>
      <c r="AN19" s="5"/>
      <c r="AO19" s="5" t="s">
        <v>10</v>
      </c>
      <c r="AP19" s="5"/>
      <c r="AQ19" s="5"/>
      <c r="AS19" s="5" t="s">
        <v>8</v>
      </c>
      <c r="AU19" s="5" t="s">
        <v>9</v>
      </c>
      <c r="AW19" s="5"/>
      <c r="AX19" s="5"/>
      <c r="AY19" s="5" t="s">
        <v>10</v>
      </c>
    </row>
    <row r="20" customFormat="false" ht="13.2" hidden="false" customHeight="false" outlineLevel="0" collapsed="false">
      <c r="A20" s="4" t="s">
        <v>23</v>
      </c>
      <c r="B20" s="4"/>
      <c r="C20" s="4"/>
      <c r="E20" s="4" t="s">
        <v>12</v>
      </c>
      <c r="G20" s="4" t="s">
        <v>12</v>
      </c>
      <c r="I20" s="4" t="s">
        <v>13</v>
      </c>
      <c r="J20" s="5"/>
      <c r="K20" s="4" t="s">
        <v>12</v>
      </c>
      <c r="L20" s="6"/>
      <c r="M20" s="6"/>
      <c r="N20" s="4"/>
      <c r="O20" s="4" t="s">
        <v>12</v>
      </c>
      <c r="Q20" s="4" t="s">
        <v>12</v>
      </c>
      <c r="S20" s="4" t="s">
        <v>13</v>
      </c>
      <c r="T20" s="5"/>
      <c r="U20" s="4" t="s">
        <v>12</v>
      </c>
      <c r="W20" s="6"/>
      <c r="Y20" s="4" t="s">
        <v>12</v>
      </c>
      <c r="AA20" s="4" t="s">
        <v>12</v>
      </c>
      <c r="AC20" s="4" t="s">
        <v>13</v>
      </c>
      <c r="AD20" s="5"/>
      <c r="AE20" s="4" t="s">
        <v>12</v>
      </c>
      <c r="AG20" s="6"/>
      <c r="AI20" s="4" t="s">
        <v>12</v>
      </c>
      <c r="AK20" s="4" t="s">
        <v>12</v>
      </c>
      <c r="AM20" s="4" t="s">
        <v>13</v>
      </c>
      <c r="AN20" s="5"/>
      <c r="AO20" s="4" t="s">
        <v>12</v>
      </c>
      <c r="AP20" s="6"/>
      <c r="AQ20" s="6"/>
      <c r="AS20" s="4" t="s">
        <v>12</v>
      </c>
      <c r="AU20" s="4" t="s">
        <v>12</v>
      </c>
      <c r="AW20" s="4" t="s">
        <v>13</v>
      </c>
      <c r="AX20" s="5"/>
      <c r="AY20" s="4" t="s">
        <v>12</v>
      </c>
      <c r="BA20" s="27"/>
      <c r="BC20" s="6"/>
    </row>
    <row r="21" customFormat="false" ht="13.2" hidden="false" customHeight="false" outlineLevel="0" collapsed="false">
      <c r="A21" s="8" t="s">
        <v>15</v>
      </c>
      <c r="E21" s="9" t="n">
        <f aca="false">10663+89+265</f>
        <v>11017</v>
      </c>
      <c r="F21" s="9"/>
      <c r="G21" s="9"/>
      <c r="H21" s="9"/>
      <c r="I21" s="9" t="n">
        <f aca="false">564+9+265</f>
        <v>838</v>
      </c>
      <c r="J21" s="9"/>
      <c r="K21" s="9" t="n">
        <f aca="false">+E21-G21-I21</f>
        <v>10179</v>
      </c>
      <c r="L21" s="9"/>
      <c r="M21" s="24"/>
      <c r="O21" s="9" t="n">
        <f aca="false">1127+1215+170</f>
        <v>2512</v>
      </c>
      <c r="P21" s="9"/>
      <c r="Q21" s="9"/>
      <c r="R21" s="9"/>
      <c r="S21" s="9" t="n">
        <f aca="false">59+162+170</f>
        <v>391</v>
      </c>
      <c r="T21" s="9"/>
      <c r="U21" s="9" t="n">
        <f aca="false">+O21-Q21-S21</f>
        <v>2121</v>
      </c>
      <c r="V21" s="9"/>
      <c r="W21" s="25"/>
      <c r="X21" s="9"/>
      <c r="Y21" s="9" t="n">
        <f aca="false">3132.436</f>
        <v>3132.436</v>
      </c>
      <c r="Z21" s="9"/>
      <c r="AA21" s="9"/>
      <c r="AB21" s="9"/>
      <c r="AC21" s="9" t="n">
        <f aca="false">562.31+28.841</f>
        <v>591.151</v>
      </c>
      <c r="AD21" s="9"/>
      <c r="AE21" s="9" t="n">
        <f aca="false">+Y21-AA21-AC21</f>
        <v>2541.285</v>
      </c>
      <c r="AG21" s="14"/>
      <c r="AI21" s="9"/>
      <c r="AJ21" s="9"/>
      <c r="AK21" s="9"/>
      <c r="AL21" s="9"/>
      <c r="AM21" s="9"/>
      <c r="AN21" s="9"/>
      <c r="AO21" s="9"/>
      <c r="AP21" s="9"/>
      <c r="AQ21" s="9"/>
      <c r="AS21" s="12" t="n">
        <f aca="false">E21+O21+Y21+AI21</f>
        <v>16661.436</v>
      </c>
      <c r="AU21" s="9"/>
      <c r="AW21" s="12" t="n">
        <f aca="false">I21+S21+AC21+AM21</f>
        <v>1820.151</v>
      </c>
      <c r="AY21" s="12" t="n">
        <f aca="false">K21+U21+AE21+AO21</f>
        <v>14841.285</v>
      </c>
      <c r="BA21" s="26"/>
      <c r="BC21" s="14"/>
    </row>
    <row r="22" customFormat="false" ht="13.2" hidden="false" customHeight="false" outlineLevel="0" collapsed="false">
      <c r="A22" s="0" t="s">
        <v>16</v>
      </c>
      <c r="E22" s="9" t="n">
        <v>0</v>
      </c>
      <c r="F22" s="9"/>
      <c r="G22" s="9"/>
      <c r="H22" s="9"/>
      <c r="I22" s="9" t="n">
        <v>0</v>
      </c>
      <c r="J22" s="9"/>
      <c r="K22" s="9" t="n">
        <f aca="false">+E22-G22-I22</f>
        <v>0</v>
      </c>
      <c r="L22" s="9"/>
      <c r="M22" s="24"/>
      <c r="O22" s="9" t="n">
        <v>0</v>
      </c>
      <c r="P22" s="9"/>
      <c r="Q22" s="9"/>
      <c r="R22" s="9"/>
      <c r="S22" s="9" t="n">
        <v>0</v>
      </c>
      <c r="T22" s="9"/>
      <c r="U22" s="9" t="n">
        <f aca="false">+O22-Q22-S22</f>
        <v>0</v>
      </c>
      <c r="V22" s="9"/>
      <c r="W22" s="25"/>
      <c r="X22" s="9"/>
      <c r="Y22" s="9" t="n">
        <v>0</v>
      </c>
      <c r="Z22" s="9"/>
      <c r="AA22" s="9"/>
      <c r="AB22" s="9"/>
      <c r="AC22" s="9" t="n">
        <v>0</v>
      </c>
      <c r="AD22" s="9"/>
      <c r="AE22" s="9" t="n">
        <f aca="false">+Y22-AA22-AC22</f>
        <v>0</v>
      </c>
      <c r="AG22" s="14"/>
      <c r="AI22" s="9"/>
      <c r="AJ22" s="9"/>
      <c r="AK22" s="9"/>
      <c r="AL22" s="9"/>
      <c r="AM22" s="9"/>
      <c r="AN22" s="9"/>
      <c r="AO22" s="9"/>
      <c r="AP22" s="9"/>
      <c r="AQ22" s="9"/>
      <c r="AS22" s="12" t="n">
        <f aca="false">E22+O22+Y22+AI22</f>
        <v>0</v>
      </c>
      <c r="AU22" s="9"/>
      <c r="AW22" s="12" t="n">
        <f aca="false">I22+S22+AC22+AM22</f>
        <v>0</v>
      </c>
      <c r="AY22" s="12" t="n">
        <f aca="false">K22+U22+AE22+AO22</f>
        <v>0</v>
      </c>
      <c r="BA22" s="26"/>
      <c r="BC22" s="14"/>
    </row>
    <row r="23" customFormat="false" ht="13.2" hidden="false" customHeight="false" outlineLevel="0" collapsed="false">
      <c r="A23" s="8" t="s">
        <v>17</v>
      </c>
      <c r="E23" s="9" t="n">
        <f aca="false">4910-3100</f>
        <v>1810</v>
      </c>
      <c r="F23" s="9"/>
      <c r="G23" s="9"/>
      <c r="H23" s="9"/>
      <c r="I23" s="9" t="n">
        <v>31</v>
      </c>
      <c r="J23" s="9"/>
      <c r="K23" s="9" t="n">
        <f aca="false">+E23-G23-I23</f>
        <v>1779</v>
      </c>
      <c r="L23" s="9"/>
      <c r="M23" s="24"/>
      <c r="O23" s="9" t="n">
        <f aca="false">461-169</f>
        <v>292</v>
      </c>
      <c r="P23" s="9"/>
      <c r="Q23" s="9"/>
      <c r="R23" s="9"/>
      <c r="S23" s="9" t="n">
        <f aca="false">40</f>
        <v>40</v>
      </c>
      <c r="T23" s="9"/>
      <c r="U23" s="9" t="n">
        <f aca="false">+O23-Q23-S23</f>
        <v>252</v>
      </c>
      <c r="V23" s="9"/>
      <c r="W23" s="25"/>
      <c r="X23" s="9"/>
      <c r="Y23" s="9" t="n">
        <v>0</v>
      </c>
      <c r="Z23" s="9"/>
      <c r="AA23" s="9"/>
      <c r="AB23" s="9"/>
      <c r="AC23" s="9" t="n">
        <v>0</v>
      </c>
      <c r="AD23" s="9"/>
      <c r="AE23" s="9" t="n">
        <f aca="false">+Y23-AA23-AC23</f>
        <v>0</v>
      </c>
      <c r="AG23" s="14"/>
      <c r="AI23" s="9"/>
      <c r="AJ23" s="9"/>
      <c r="AK23" s="9"/>
      <c r="AL23" s="9"/>
      <c r="AM23" s="9"/>
      <c r="AN23" s="9"/>
      <c r="AO23" s="9"/>
      <c r="AP23" s="9"/>
      <c r="AQ23" s="9"/>
      <c r="AS23" s="12" t="n">
        <f aca="false">E23+O23+Y23+AI23</f>
        <v>2102</v>
      </c>
      <c r="AU23" s="9"/>
      <c r="AW23" s="12" t="n">
        <f aca="false">I23+S23+AC23+AM23</f>
        <v>71</v>
      </c>
      <c r="AY23" s="12" t="n">
        <f aca="false">K23+U23+AE23+AO23</f>
        <v>2031</v>
      </c>
      <c r="BA23" s="26"/>
      <c r="BC23" s="14"/>
    </row>
    <row r="24" customFormat="false" ht="13.2" hidden="false" customHeight="false" outlineLevel="0" collapsed="false">
      <c r="A24" s="8" t="s">
        <v>18</v>
      </c>
      <c r="E24" s="9" t="n">
        <f aca="false">1805+240-86</f>
        <v>1959</v>
      </c>
      <c r="F24" s="9"/>
      <c r="G24" s="9"/>
      <c r="H24" s="9"/>
      <c r="I24" s="9" t="n">
        <f aca="false">387+240-25.9</f>
        <v>601.1</v>
      </c>
      <c r="J24" s="9"/>
      <c r="K24" s="9" t="n">
        <f aca="false">+E24-G24-I24</f>
        <v>1357.9</v>
      </c>
      <c r="L24" s="9"/>
      <c r="M24" s="24"/>
      <c r="O24" s="9" t="n">
        <f aca="false">318-54.8</f>
        <v>263.2</v>
      </c>
      <c r="P24" s="9"/>
      <c r="Q24" s="9"/>
      <c r="R24" s="9"/>
      <c r="S24" s="9" t="n">
        <f aca="false">68-16.4</f>
        <v>51.6</v>
      </c>
      <c r="T24" s="9"/>
      <c r="U24" s="9" t="n">
        <f aca="false">+O24-Q24-S24</f>
        <v>211.6</v>
      </c>
      <c r="V24" s="9"/>
      <c r="W24" s="25"/>
      <c r="X24" s="9"/>
      <c r="Y24" s="9" t="n">
        <v>931.717</v>
      </c>
      <c r="Z24" s="9"/>
      <c r="AA24" s="9"/>
      <c r="AB24" s="9"/>
      <c r="AC24" s="9" t="n">
        <v>370</v>
      </c>
      <c r="AD24" s="9"/>
      <c r="AE24" s="9" t="n">
        <f aca="false">+Y24-AA24-AC24</f>
        <v>561.717</v>
      </c>
      <c r="AG24" s="14"/>
      <c r="AI24" s="9"/>
      <c r="AJ24" s="9"/>
      <c r="AK24" s="9"/>
      <c r="AL24" s="9"/>
      <c r="AM24" s="9"/>
      <c r="AN24" s="9"/>
      <c r="AO24" s="9"/>
      <c r="AP24" s="9"/>
      <c r="AQ24" s="9"/>
      <c r="AS24" s="12" t="n">
        <f aca="false">E24+O24+Y24+AI24</f>
        <v>3153.917</v>
      </c>
      <c r="AU24" s="9"/>
      <c r="AW24" s="12" t="n">
        <f aca="false">I24+S24+AC24+AM24</f>
        <v>1022.7</v>
      </c>
      <c r="AY24" s="12" t="n">
        <f aca="false">K24+U24+AE24+AO24</f>
        <v>2131.217</v>
      </c>
      <c r="BA24" s="26"/>
      <c r="BC24" s="14"/>
    </row>
    <row r="25" customFormat="false" ht="13.2" hidden="false" customHeight="false" outlineLevel="0" collapsed="false">
      <c r="A25" s="8" t="s">
        <v>19</v>
      </c>
      <c r="E25" s="9"/>
      <c r="F25" s="9"/>
      <c r="G25" s="9"/>
      <c r="H25" s="9"/>
      <c r="I25" s="9"/>
      <c r="J25" s="9"/>
      <c r="K25" s="9"/>
      <c r="L25" s="9"/>
      <c r="M25" s="14"/>
      <c r="O25" s="9"/>
      <c r="P25" s="9"/>
      <c r="Q25" s="9"/>
      <c r="R25" s="9"/>
      <c r="S25" s="9"/>
      <c r="T25" s="9"/>
      <c r="U25" s="9"/>
      <c r="V25" s="9"/>
      <c r="W25" s="9"/>
      <c r="X25" s="9"/>
      <c r="Y25" s="9" t="n">
        <f aca="false">0</f>
        <v>0</v>
      </c>
      <c r="Z25" s="9"/>
      <c r="AA25" s="9"/>
      <c r="AB25" s="9"/>
      <c r="AC25" s="9" t="n">
        <f aca="false">0</f>
        <v>0</v>
      </c>
      <c r="AD25" s="9"/>
      <c r="AE25" s="9" t="n">
        <f aca="false">+Y25-AA25-AC25</f>
        <v>0</v>
      </c>
      <c r="AG25" s="14"/>
      <c r="AI25" s="9"/>
      <c r="AJ25" s="9"/>
      <c r="AK25" s="9"/>
      <c r="AL25" s="9"/>
      <c r="AM25" s="9"/>
      <c r="AN25" s="9"/>
      <c r="AO25" s="9"/>
      <c r="AP25" s="9"/>
      <c r="AQ25" s="9"/>
      <c r="AS25" s="12" t="n">
        <f aca="false">E25+O25+Y25+AI25</f>
        <v>0</v>
      </c>
      <c r="AW25" s="12" t="n">
        <f aca="false">I25+S25+AC25+AM25</f>
        <v>0</v>
      </c>
      <c r="AY25" s="12" t="n">
        <f aca="false">K25+U25+AE25+AO25</f>
        <v>0</v>
      </c>
      <c r="BA25" s="26"/>
      <c r="BC25" s="14"/>
    </row>
    <row r="26" customFormat="false" ht="13.2" hidden="false" customHeight="false" outlineLevel="0" collapsed="false">
      <c r="A26" s="8" t="s">
        <v>20</v>
      </c>
      <c r="M26" s="14"/>
      <c r="O26" s="9"/>
      <c r="P26" s="9"/>
      <c r="Q26" s="9"/>
      <c r="R26" s="9"/>
      <c r="S26" s="9"/>
      <c r="T26" s="9"/>
      <c r="U26" s="9"/>
      <c r="V26" s="9"/>
      <c r="W26" s="9"/>
      <c r="X26" s="9"/>
      <c r="AG26" s="14"/>
      <c r="AI26" s="9" t="n">
        <f aca="false">0</f>
        <v>0</v>
      </c>
      <c r="AJ26" s="9"/>
      <c r="AK26" s="9"/>
      <c r="AL26" s="9"/>
      <c r="AM26" s="9" t="n">
        <f aca="false">0</f>
        <v>0</v>
      </c>
      <c r="AN26" s="9"/>
      <c r="AO26" s="9" t="n">
        <f aca="false">0</f>
        <v>0</v>
      </c>
      <c r="AP26" s="9"/>
      <c r="AQ26" s="9"/>
      <c r="AS26" s="18" t="n">
        <f aca="false">E26+O26+Y26+AI26</f>
        <v>0</v>
      </c>
      <c r="AW26" s="12" t="n">
        <f aca="false">I26+S26+AC26+AM26</f>
        <v>0</v>
      </c>
      <c r="AY26" s="18" t="n">
        <f aca="false">K26+U26+AE26+AO26</f>
        <v>0</v>
      </c>
      <c r="BA26" s="26"/>
      <c r="BC26" s="14"/>
    </row>
    <row r="27" customFormat="false" ht="13.8" hidden="false" customHeight="false" outlineLevel="0" collapsed="false">
      <c r="A27" s="0" t="s">
        <v>21</v>
      </c>
      <c r="E27" s="28" t="n">
        <f aca="false">SUM(E21:E26)</f>
        <v>14786</v>
      </c>
      <c r="I27" s="28" t="n">
        <f aca="false">SUM(I21:I26)</f>
        <v>1470.1</v>
      </c>
      <c r="K27" s="28" t="n">
        <f aca="false">SUM(K21:K26)</f>
        <v>13315.9</v>
      </c>
      <c r="M27" s="29"/>
      <c r="O27" s="28" t="n">
        <f aca="false">SUM(O21:O26)</f>
        <v>3067.2</v>
      </c>
      <c r="P27" s="9"/>
      <c r="Q27" s="9"/>
      <c r="R27" s="9"/>
      <c r="S27" s="28" t="n">
        <f aca="false">SUM(S21:S26)</f>
        <v>482.6</v>
      </c>
      <c r="T27" s="9"/>
      <c r="U27" s="28" t="n">
        <f aca="false">SUM(U21:U26)</f>
        <v>2584.6</v>
      </c>
      <c r="V27" s="9"/>
      <c r="W27" s="29" t="n">
        <f aca="false">SUM(W21:W26)</f>
        <v>0</v>
      </c>
      <c r="X27" s="9"/>
      <c r="Y27" s="28" t="n">
        <f aca="false">SUM(Y21:Y26)</f>
        <v>4064.153</v>
      </c>
      <c r="AC27" s="28" t="n">
        <f aca="false">SUM(AC21:AC26)</f>
        <v>961.151</v>
      </c>
      <c r="AE27" s="28" t="n">
        <f aca="false">SUM(AE21:AE26)</f>
        <v>3103.002</v>
      </c>
      <c r="AG27" s="29" t="n">
        <f aca="false">SUM(AG21:AG26)</f>
        <v>0</v>
      </c>
      <c r="AI27" s="28" t="n">
        <f aca="false">SUM(AI21:AI26)</f>
        <v>0</v>
      </c>
      <c r="AJ27" s="9"/>
      <c r="AK27" s="9"/>
      <c r="AL27" s="9"/>
      <c r="AM27" s="28" t="n">
        <f aca="false">SUM(AM21:AM26)</f>
        <v>0</v>
      </c>
      <c r="AN27" s="9"/>
      <c r="AO27" s="28" t="n">
        <f aca="false">SUM(AO21:AO26)</f>
        <v>0</v>
      </c>
      <c r="AP27" s="29"/>
      <c r="AQ27" s="29"/>
      <c r="AS27" s="28" t="n">
        <f aca="false">SUM(AS21:AS26)</f>
        <v>21917.353</v>
      </c>
      <c r="AW27" s="28" t="n">
        <f aca="false">SUM(AW21:AW26)</f>
        <v>2913.851</v>
      </c>
      <c r="AY27" s="28" t="n">
        <f aca="false">SUM(AY21:AY26)</f>
        <v>19003.502</v>
      </c>
      <c r="BA27" s="29"/>
      <c r="BC27" s="14"/>
    </row>
    <row r="28" customFormat="false" ht="14.4" hidden="false" customHeight="false" outlineLevel="0" collapsed="false">
      <c r="O28" s="9"/>
      <c r="P28" s="9"/>
      <c r="Q28" s="9"/>
      <c r="R28" s="9"/>
      <c r="S28" s="9"/>
      <c r="T28" s="9"/>
      <c r="U28" s="9"/>
      <c r="V28" s="9"/>
      <c r="W28" s="9"/>
      <c r="X28" s="9"/>
      <c r="AI28" s="9"/>
      <c r="AJ28" s="9"/>
      <c r="AK28" s="9"/>
      <c r="AL28" s="9"/>
      <c r="AM28" s="9"/>
      <c r="AN28" s="9"/>
      <c r="AO28" s="9"/>
      <c r="AP28" s="9"/>
      <c r="AQ28" s="9"/>
    </row>
    <row r="29" customFormat="false" ht="13.2" hidden="false" customHeight="false" outlineLevel="0" collapsed="false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3"/>
    </row>
    <row r="30" customFormat="false" ht="13.2" hidden="false" customHeight="false" outlineLevel="0" collapsed="false">
      <c r="A30" s="34"/>
      <c r="B30" s="14"/>
      <c r="C30" s="14"/>
      <c r="D30" s="14"/>
      <c r="E30" s="4" t="s">
        <v>3</v>
      </c>
      <c r="F30" s="4"/>
      <c r="G30" s="4"/>
      <c r="H30" s="4"/>
      <c r="I30" s="4"/>
      <c r="J30" s="4"/>
      <c r="K30" s="4"/>
      <c r="L30" s="4"/>
      <c r="M30" s="4"/>
      <c r="N30" s="14"/>
      <c r="O30" s="4" t="s">
        <v>4</v>
      </c>
      <c r="P30" s="4"/>
      <c r="Q30" s="4"/>
      <c r="R30" s="4"/>
      <c r="S30" s="4"/>
      <c r="T30" s="4"/>
      <c r="U30" s="4"/>
      <c r="V30" s="4"/>
      <c r="W30" s="4"/>
      <c r="X30" s="14"/>
      <c r="Y30" s="4" t="s">
        <v>22</v>
      </c>
      <c r="Z30" s="4"/>
      <c r="AA30" s="4"/>
      <c r="AB30" s="4"/>
      <c r="AC30" s="4"/>
      <c r="AD30" s="4"/>
      <c r="AE30" s="4"/>
      <c r="AF30" s="4"/>
      <c r="AG30" s="4"/>
      <c r="AH30" s="14"/>
      <c r="AI30" s="4" t="s">
        <v>6</v>
      </c>
      <c r="AJ30" s="4"/>
      <c r="AK30" s="4"/>
      <c r="AL30" s="4"/>
      <c r="AM30" s="4"/>
      <c r="AN30" s="4"/>
      <c r="AO30" s="4"/>
      <c r="AP30" s="4"/>
      <c r="AQ30" s="4"/>
      <c r="AR30" s="14"/>
      <c r="AS30" s="4" t="s">
        <v>7</v>
      </c>
      <c r="AT30" s="4"/>
      <c r="AU30" s="4"/>
      <c r="AV30" s="4"/>
      <c r="AW30" s="4"/>
      <c r="AX30" s="4"/>
      <c r="AY30" s="4"/>
      <c r="AZ30" s="4"/>
      <c r="BA30" s="4"/>
      <c r="BB30" s="14"/>
      <c r="BC30" s="14"/>
      <c r="BD30" s="35"/>
    </row>
    <row r="31" customFormat="false" ht="13.2" hidden="false" customHeight="false" outlineLevel="0" collapsed="false">
      <c r="A31" s="34"/>
      <c r="B31" s="14"/>
      <c r="C31" s="14"/>
      <c r="D31" s="14"/>
      <c r="E31" s="6" t="s">
        <v>8</v>
      </c>
      <c r="F31" s="14"/>
      <c r="G31" s="6" t="s">
        <v>9</v>
      </c>
      <c r="H31" s="14"/>
      <c r="I31" s="6"/>
      <c r="J31" s="6"/>
      <c r="K31" s="6" t="s">
        <v>10</v>
      </c>
      <c r="L31" s="6"/>
      <c r="M31" s="14"/>
      <c r="N31" s="14"/>
      <c r="O31" s="6" t="s">
        <v>8</v>
      </c>
      <c r="P31" s="14"/>
      <c r="Q31" s="6" t="s">
        <v>9</v>
      </c>
      <c r="R31" s="14"/>
      <c r="S31" s="6"/>
      <c r="T31" s="6"/>
      <c r="U31" s="6" t="s">
        <v>10</v>
      </c>
      <c r="V31" s="14"/>
      <c r="W31" s="14"/>
      <c r="X31" s="14"/>
      <c r="Y31" s="6" t="s">
        <v>8</v>
      </c>
      <c r="Z31" s="14"/>
      <c r="AA31" s="6" t="s">
        <v>9</v>
      </c>
      <c r="AB31" s="14"/>
      <c r="AC31" s="6"/>
      <c r="AD31" s="6"/>
      <c r="AE31" s="6" t="s">
        <v>10</v>
      </c>
      <c r="AF31" s="14"/>
      <c r="AG31" s="14"/>
      <c r="AH31" s="14"/>
      <c r="AI31" s="6" t="s">
        <v>8</v>
      </c>
      <c r="AJ31" s="14"/>
      <c r="AK31" s="6" t="s">
        <v>9</v>
      </c>
      <c r="AL31" s="14"/>
      <c r="AM31" s="6"/>
      <c r="AN31" s="6"/>
      <c r="AO31" s="6" t="s">
        <v>10</v>
      </c>
      <c r="AP31" s="6"/>
      <c r="AQ31" s="6"/>
      <c r="AR31" s="14"/>
      <c r="AS31" s="6" t="s">
        <v>8</v>
      </c>
      <c r="AT31" s="14"/>
      <c r="AU31" s="6" t="s">
        <v>9</v>
      </c>
      <c r="AV31" s="14"/>
      <c r="AW31" s="6"/>
      <c r="AX31" s="6"/>
      <c r="AY31" s="6" t="s">
        <v>10</v>
      </c>
      <c r="AZ31" s="14"/>
      <c r="BA31" s="14"/>
      <c r="BB31" s="14"/>
      <c r="BC31" s="14"/>
      <c r="BD31" s="35"/>
    </row>
    <row r="32" customFormat="false" ht="13.2" hidden="false" customHeight="false" outlineLevel="0" collapsed="false">
      <c r="A32" s="36" t="s">
        <v>24</v>
      </c>
      <c r="B32" s="36"/>
      <c r="C32" s="36"/>
      <c r="D32" s="14"/>
      <c r="E32" s="4" t="s">
        <v>25</v>
      </c>
      <c r="F32" s="14"/>
      <c r="G32" s="6" t="s">
        <v>12</v>
      </c>
      <c r="H32" s="14"/>
      <c r="I32" s="4" t="s">
        <v>13</v>
      </c>
      <c r="J32" s="6"/>
      <c r="K32" s="4" t="s">
        <v>12</v>
      </c>
      <c r="L32" s="6"/>
      <c r="M32" s="6"/>
      <c r="N32" s="6"/>
      <c r="O32" s="4" t="s">
        <v>12</v>
      </c>
      <c r="P32" s="14"/>
      <c r="Q32" s="6" t="s">
        <v>12</v>
      </c>
      <c r="R32" s="14"/>
      <c r="S32" s="4" t="s">
        <v>13</v>
      </c>
      <c r="T32" s="6"/>
      <c r="U32" s="4" t="s">
        <v>12</v>
      </c>
      <c r="V32" s="14"/>
      <c r="W32" s="14"/>
      <c r="X32" s="14"/>
      <c r="Y32" s="4" t="s">
        <v>12</v>
      </c>
      <c r="Z32" s="14"/>
      <c r="AA32" s="6" t="s">
        <v>12</v>
      </c>
      <c r="AB32" s="14"/>
      <c r="AC32" s="4" t="s">
        <v>13</v>
      </c>
      <c r="AD32" s="6"/>
      <c r="AE32" s="4" t="s">
        <v>12</v>
      </c>
      <c r="AF32" s="14"/>
      <c r="AG32" s="6"/>
      <c r="AH32" s="14"/>
      <c r="AI32" s="4" t="s">
        <v>12</v>
      </c>
      <c r="AJ32" s="14"/>
      <c r="AK32" s="6" t="s">
        <v>12</v>
      </c>
      <c r="AL32" s="14"/>
      <c r="AM32" s="4" t="s">
        <v>13</v>
      </c>
      <c r="AN32" s="6"/>
      <c r="AO32" s="4" t="s">
        <v>12</v>
      </c>
      <c r="AP32" s="6"/>
      <c r="AQ32" s="6"/>
      <c r="AR32" s="14"/>
      <c r="AS32" s="4" t="s">
        <v>12</v>
      </c>
      <c r="AT32" s="14"/>
      <c r="AU32" s="6" t="s">
        <v>12</v>
      </c>
      <c r="AV32" s="14"/>
      <c r="AW32" s="4" t="s">
        <v>13</v>
      </c>
      <c r="AX32" s="6"/>
      <c r="AY32" s="4" t="s">
        <v>12</v>
      </c>
      <c r="AZ32" s="14"/>
      <c r="BA32" s="27"/>
      <c r="BB32" s="14"/>
      <c r="BC32" s="4" t="s">
        <v>26</v>
      </c>
      <c r="BD32" s="35"/>
    </row>
    <row r="33" customFormat="false" ht="13.2" hidden="false" customHeight="false" outlineLevel="0" collapsed="false">
      <c r="A33" s="37" t="s">
        <v>27</v>
      </c>
      <c r="B33" s="14"/>
      <c r="C33" s="14"/>
      <c r="D33" s="14"/>
      <c r="E33" s="29" t="n">
        <f aca="false">E9-E21</f>
        <v>-448.392</v>
      </c>
      <c r="F33" s="14"/>
      <c r="G33" s="14"/>
      <c r="H33" s="14"/>
      <c r="I33" s="29" t="n">
        <f aca="false">I9-I21</f>
        <v>-26.8920000000001</v>
      </c>
      <c r="J33" s="14"/>
      <c r="K33" s="29" t="n">
        <f aca="false">K9-K21</f>
        <v>-421.5</v>
      </c>
      <c r="L33" s="14"/>
      <c r="M33" s="14"/>
      <c r="N33" s="14"/>
      <c r="O33" s="29" t="n">
        <f aca="false">O9-O21</f>
        <v>-371.191</v>
      </c>
      <c r="P33" s="14"/>
      <c r="Q33" s="14"/>
      <c r="R33" s="14"/>
      <c r="S33" s="29" t="n">
        <f aca="false">S9-S21</f>
        <v>-138.639</v>
      </c>
      <c r="T33" s="14"/>
      <c r="U33" s="29" t="n">
        <f aca="false">U9-U21</f>
        <v>-232.552</v>
      </c>
      <c r="V33" s="14"/>
      <c r="W33" s="14"/>
      <c r="X33" s="14"/>
      <c r="Y33" s="29" t="n">
        <f aca="false">Y9-Y21</f>
        <v>-78.4659999999999</v>
      </c>
      <c r="Z33" s="14"/>
      <c r="AA33" s="14"/>
      <c r="AB33" s="14"/>
      <c r="AC33" s="29" t="n">
        <f aca="false">AC9-AC21</f>
        <v>-77.7289999999999</v>
      </c>
      <c r="AD33" s="14"/>
      <c r="AE33" s="29" t="n">
        <f aca="false">AE9-AE21</f>
        <v>-0.73700000000008</v>
      </c>
      <c r="AF33" s="14"/>
      <c r="AG33" s="14"/>
      <c r="AH33" s="14"/>
      <c r="AI33" s="29" t="n">
        <f aca="false">AI9-AI21</f>
        <v>0</v>
      </c>
      <c r="AJ33" s="14"/>
      <c r="AK33" s="14"/>
      <c r="AL33" s="14"/>
      <c r="AM33" s="29" t="n">
        <f aca="false">AM9-AM21</f>
        <v>0</v>
      </c>
      <c r="AN33" s="14"/>
      <c r="AO33" s="29" t="n">
        <f aca="false">AO9-AO21</f>
        <v>0</v>
      </c>
      <c r="AP33" s="29"/>
      <c r="AQ33" s="29"/>
      <c r="AR33" s="14"/>
      <c r="AS33" s="29" t="n">
        <f aca="false">AS9-AS21</f>
        <v>-898.048999999999</v>
      </c>
      <c r="AT33" s="14"/>
      <c r="AU33" s="14"/>
      <c r="AV33" s="14"/>
      <c r="AW33" s="29" t="n">
        <f aca="false">AW9-AW21</f>
        <v>-243.26</v>
      </c>
      <c r="AX33" s="14"/>
      <c r="AY33" s="29" t="n">
        <f aca="false">AY9-AY21</f>
        <v>-654.788999999999</v>
      </c>
      <c r="AZ33" s="14"/>
      <c r="BA33" s="14"/>
      <c r="BB33" s="14"/>
      <c r="BC33" s="38" t="n">
        <f aca="false">AS33/AS21</f>
        <v>-0.0538998559307853</v>
      </c>
      <c r="BD33" s="35"/>
    </row>
    <row r="34" customFormat="false" ht="13.2" hidden="false" customHeight="false" outlineLevel="0" collapsed="false">
      <c r="A34" s="37" t="s">
        <v>16</v>
      </c>
      <c r="B34" s="14"/>
      <c r="C34" s="14"/>
      <c r="D34" s="14"/>
      <c r="E34" s="29" t="n">
        <f aca="false">E10-E22</f>
        <v>914.56</v>
      </c>
      <c r="F34" s="14"/>
      <c r="G34" s="14"/>
      <c r="H34" s="14"/>
      <c r="I34" s="29" t="n">
        <f aca="false">I10-I22</f>
        <v>0</v>
      </c>
      <c r="J34" s="14"/>
      <c r="K34" s="29" t="n">
        <f aca="false">K10-K22</f>
        <v>914.56</v>
      </c>
      <c r="L34" s="14"/>
      <c r="M34" s="14"/>
      <c r="N34" s="14"/>
      <c r="O34" s="29" t="n">
        <f aca="false">O10-O22</f>
        <v>228.64</v>
      </c>
      <c r="P34" s="14"/>
      <c r="Q34" s="14"/>
      <c r="R34" s="14"/>
      <c r="S34" s="29" t="n">
        <f aca="false">S10-S22</f>
        <v>0</v>
      </c>
      <c r="T34" s="14"/>
      <c r="U34" s="29" t="n">
        <f aca="false">U10-U22</f>
        <v>228.64</v>
      </c>
      <c r="V34" s="14"/>
      <c r="W34" s="14"/>
      <c r="X34" s="14"/>
      <c r="Y34" s="29" t="n">
        <f aca="false">Y10-Y22</f>
        <v>0</v>
      </c>
      <c r="Z34" s="14"/>
      <c r="AA34" s="14"/>
      <c r="AB34" s="14"/>
      <c r="AC34" s="29" t="n">
        <f aca="false">AC10-AC22</f>
        <v>0</v>
      </c>
      <c r="AD34" s="14"/>
      <c r="AE34" s="29" t="n">
        <f aca="false">AE10-AE22</f>
        <v>0</v>
      </c>
      <c r="AF34" s="14"/>
      <c r="AG34" s="14"/>
      <c r="AH34" s="14"/>
      <c r="AI34" s="29" t="n">
        <f aca="false">AI10-AI22</f>
        <v>0</v>
      </c>
      <c r="AJ34" s="14"/>
      <c r="AK34" s="14"/>
      <c r="AL34" s="14"/>
      <c r="AM34" s="29" t="n">
        <f aca="false">AM10-AM22</f>
        <v>0</v>
      </c>
      <c r="AN34" s="14"/>
      <c r="AO34" s="29" t="n">
        <f aca="false">AO10-AO22</f>
        <v>0</v>
      </c>
      <c r="AP34" s="29"/>
      <c r="AQ34" s="29"/>
      <c r="AR34" s="14"/>
      <c r="AS34" s="29" t="n">
        <f aca="false">AS10-AS22</f>
        <v>1143.2</v>
      </c>
      <c r="AT34" s="14"/>
      <c r="AU34" s="14"/>
      <c r="AV34" s="14"/>
      <c r="AW34" s="29" t="n">
        <f aca="false">AW10-AW22</f>
        <v>0</v>
      </c>
      <c r="AX34" s="14"/>
      <c r="AY34" s="29" t="n">
        <f aca="false">AY10-AY22</f>
        <v>1143.2</v>
      </c>
      <c r="AZ34" s="14"/>
      <c r="BA34" s="14"/>
      <c r="BB34" s="14"/>
      <c r="BC34" s="38" t="n">
        <v>1</v>
      </c>
      <c r="BD34" s="35"/>
    </row>
    <row r="35" customFormat="false" ht="13.2" hidden="false" customHeight="false" outlineLevel="0" collapsed="false">
      <c r="A35" s="37" t="s">
        <v>17</v>
      </c>
      <c r="B35" s="14"/>
      <c r="C35" s="14"/>
      <c r="D35" s="14"/>
      <c r="E35" s="29" t="n">
        <f aca="false">E11-E23</f>
        <v>-102.368</v>
      </c>
      <c r="F35" s="14"/>
      <c r="G35" s="14"/>
      <c r="H35" s="14"/>
      <c r="I35" s="29" t="n">
        <f aca="false">I11-I23</f>
        <v>-27.327</v>
      </c>
      <c r="J35" s="14"/>
      <c r="K35" s="29" t="n">
        <f aca="false">K11-K23</f>
        <v>-75.0409999999999</v>
      </c>
      <c r="L35" s="14"/>
      <c r="M35" s="14"/>
      <c r="N35" s="14"/>
      <c r="O35" s="29" t="n">
        <f aca="false">O11-O23</f>
        <v>-28.396</v>
      </c>
      <c r="P35" s="14"/>
      <c r="Q35" s="14"/>
      <c r="R35" s="14"/>
      <c r="S35" s="29" t="n">
        <f aca="false">S11-S23</f>
        <v>-6.948</v>
      </c>
      <c r="T35" s="14"/>
      <c r="U35" s="29" t="n">
        <f aca="false">U11-U23</f>
        <v>-21.448</v>
      </c>
      <c r="V35" s="14"/>
      <c r="W35" s="14"/>
      <c r="X35" s="14"/>
      <c r="Y35" s="29" t="n">
        <f aca="false">Y11-Y23</f>
        <v>0</v>
      </c>
      <c r="Z35" s="14"/>
      <c r="AA35" s="14"/>
      <c r="AB35" s="14"/>
      <c r="AC35" s="29" t="n">
        <f aca="false">AC11-AC23</f>
        <v>0</v>
      </c>
      <c r="AD35" s="14"/>
      <c r="AE35" s="29" t="n">
        <f aca="false">AE11-AE23</f>
        <v>0</v>
      </c>
      <c r="AF35" s="14"/>
      <c r="AG35" s="14"/>
      <c r="AH35" s="14"/>
      <c r="AI35" s="29" t="n">
        <f aca="false">AI11-AI23</f>
        <v>0</v>
      </c>
      <c r="AJ35" s="14"/>
      <c r="AK35" s="14"/>
      <c r="AL35" s="14"/>
      <c r="AM35" s="29" t="n">
        <f aca="false">AM11-AM23</f>
        <v>0</v>
      </c>
      <c r="AN35" s="14"/>
      <c r="AO35" s="29" t="n">
        <f aca="false">AO11-AO23</f>
        <v>0</v>
      </c>
      <c r="AP35" s="29"/>
      <c r="AQ35" s="29"/>
      <c r="AR35" s="14"/>
      <c r="AS35" s="29" t="n">
        <f aca="false">AS11-AS23</f>
        <v>-130.764</v>
      </c>
      <c r="AT35" s="14"/>
      <c r="AU35" s="14"/>
      <c r="AV35" s="14"/>
      <c r="AW35" s="29" t="n">
        <f aca="false">AW11-AW23</f>
        <v>-34.275</v>
      </c>
      <c r="AX35" s="14"/>
      <c r="AY35" s="29" t="n">
        <f aca="false">AY11-AY23</f>
        <v>-96.489</v>
      </c>
      <c r="AZ35" s="14"/>
      <c r="BA35" s="14"/>
      <c r="BB35" s="14"/>
      <c r="BC35" s="38" t="n">
        <f aca="false">AS35/AS23</f>
        <v>-0.062209324452902</v>
      </c>
      <c r="BD35" s="35"/>
    </row>
    <row r="36" customFormat="false" ht="13.2" hidden="false" customHeight="false" outlineLevel="0" collapsed="false">
      <c r="A36" s="37" t="s">
        <v>18</v>
      </c>
      <c r="B36" s="14"/>
      <c r="C36" s="14"/>
      <c r="D36" s="14"/>
      <c r="E36" s="29" t="n">
        <f aca="false">E12-E24</f>
        <v>-155.465</v>
      </c>
      <c r="F36" s="14"/>
      <c r="G36" s="14"/>
      <c r="H36" s="14"/>
      <c r="I36" s="29" t="n">
        <f aca="false">I12-I24</f>
        <v>-24.301</v>
      </c>
      <c r="J36" s="14"/>
      <c r="K36" s="29" t="n">
        <f aca="false">K12-K24</f>
        <v>-131.164</v>
      </c>
      <c r="L36" s="14"/>
      <c r="M36" s="14"/>
      <c r="N36" s="14"/>
      <c r="O36" s="29" t="n">
        <f aca="false">O12-O24</f>
        <v>11.91</v>
      </c>
      <c r="P36" s="14"/>
      <c r="Q36" s="14"/>
      <c r="R36" s="14"/>
      <c r="S36" s="29" t="n">
        <f aca="false">S12-S24</f>
        <v>3.103</v>
      </c>
      <c r="T36" s="14"/>
      <c r="U36" s="29" t="n">
        <f aca="false">U12-U24</f>
        <v>8.80700000000002</v>
      </c>
      <c r="V36" s="14"/>
      <c r="W36" s="14"/>
      <c r="X36" s="14"/>
      <c r="Y36" s="29" t="n">
        <f aca="false">Y12-Y24</f>
        <v>-41.9589999999999</v>
      </c>
      <c r="Z36" s="14"/>
      <c r="AA36" s="14"/>
      <c r="AB36" s="14"/>
      <c r="AC36" s="29" t="n">
        <f aca="false">AC12-AC24</f>
        <v>260.044</v>
      </c>
      <c r="AD36" s="14"/>
      <c r="AE36" s="29" t="n">
        <f aca="false">AE12-AE24</f>
        <v>-302.003</v>
      </c>
      <c r="AF36" s="14"/>
      <c r="AG36" s="14"/>
      <c r="AH36" s="14"/>
      <c r="AI36" s="29" t="n">
        <f aca="false">AI12-AI24</f>
        <v>0</v>
      </c>
      <c r="AJ36" s="14"/>
      <c r="AK36" s="14"/>
      <c r="AL36" s="14"/>
      <c r="AM36" s="29" t="n">
        <f aca="false">AM12-AM24</f>
        <v>0</v>
      </c>
      <c r="AN36" s="14"/>
      <c r="AO36" s="29" t="n">
        <f aca="false">AO12-AO24</f>
        <v>0</v>
      </c>
      <c r="AP36" s="29"/>
      <c r="AQ36" s="29"/>
      <c r="AR36" s="14"/>
      <c r="AS36" s="29" t="n">
        <f aca="false">AS12-AS24</f>
        <v>-185.514</v>
      </c>
      <c r="AT36" s="14"/>
      <c r="AU36" s="14"/>
      <c r="AV36" s="14"/>
      <c r="AW36" s="29" t="n">
        <f aca="false">AW12-AW24</f>
        <v>238.846</v>
      </c>
      <c r="AX36" s="14"/>
      <c r="AY36" s="29" t="n">
        <f aca="false">AY12-AY24</f>
        <v>-424.36</v>
      </c>
      <c r="AZ36" s="14"/>
      <c r="BA36" s="14"/>
      <c r="BB36" s="14"/>
      <c r="BC36" s="38" t="n">
        <f aca="false">AS36/AS24</f>
        <v>-0.058820190892785</v>
      </c>
      <c r="BD36" s="35"/>
    </row>
    <row r="37" customFormat="false" ht="13.2" hidden="false" customHeight="false" outlineLevel="0" collapsed="false">
      <c r="A37" s="37" t="s">
        <v>19</v>
      </c>
      <c r="B37" s="14"/>
      <c r="C37" s="14"/>
      <c r="D37" s="14"/>
      <c r="E37" s="29" t="n">
        <f aca="false">E13-E25</f>
        <v>0</v>
      </c>
      <c r="F37" s="14"/>
      <c r="G37" s="14"/>
      <c r="H37" s="14"/>
      <c r="I37" s="29" t="n">
        <f aca="false">I13-I25</f>
        <v>0</v>
      </c>
      <c r="J37" s="14"/>
      <c r="K37" s="29" t="n">
        <f aca="false">K13-K25</f>
        <v>0</v>
      </c>
      <c r="L37" s="14"/>
      <c r="M37" s="14"/>
      <c r="N37" s="14"/>
      <c r="O37" s="29" t="n">
        <f aca="false">O13-O25</f>
        <v>0</v>
      </c>
      <c r="P37" s="14"/>
      <c r="Q37" s="14"/>
      <c r="R37" s="14"/>
      <c r="S37" s="29" t="n">
        <f aca="false">S13-S25</f>
        <v>0</v>
      </c>
      <c r="T37" s="14"/>
      <c r="U37" s="29" t="n">
        <f aca="false">U13-U25</f>
        <v>0</v>
      </c>
      <c r="V37" s="14"/>
      <c r="W37" s="14"/>
      <c r="X37" s="14"/>
      <c r="Y37" s="29" t="n">
        <f aca="false">Y13-Y25</f>
        <v>1905</v>
      </c>
      <c r="Z37" s="14"/>
      <c r="AA37" s="14"/>
      <c r="AB37" s="14"/>
      <c r="AC37" s="29" t="n">
        <f aca="false">AC13-AC25</f>
        <v>1905</v>
      </c>
      <c r="AD37" s="14"/>
      <c r="AE37" s="29" t="n">
        <f aca="false">AE13-AE25</f>
        <v>0</v>
      </c>
      <c r="AF37" s="14"/>
      <c r="AG37" s="14"/>
      <c r="AH37" s="14"/>
      <c r="AI37" s="29" t="n">
        <f aca="false">AI13-AI25</f>
        <v>0</v>
      </c>
      <c r="AJ37" s="14"/>
      <c r="AK37" s="14"/>
      <c r="AL37" s="14"/>
      <c r="AM37" s="29" t="n">
        <f aca="false">AM13-AM25</f>
        <v>0</v>
      </c>
      <c r="AN37" s="14"/>
      <c r="AO37" s="29" t="n">
        <f aca="false">AO13-AO25</f>
        <v>0</v>
      </c>
      <c r="AP37" s="29"/>
      <c r="AQ37" s="29"/>
      <c r="AR37" s="14"/>
      <c r="AS37" s="29" t="n">
        <f aca="false">AS13-AS25</f>
        <v>1905</v>
      </c>
      <c r="AT37" s="14"/>
      <c r="AU37" s="14"/>
      <c r="AV37" s="14"/>
      <c r="AW37" s="29" t="n">
        <f aca="false">AW13-AW25</f>
        <v>1905</v>
      </c>
      <c r="AX37" s="14"/>
      <c r="AY37" s="29" t="n">
        <f aca="false">AY13-AY25</f>
        <v>0</v>
      </c>
      <c r="AZ37" s="14"/>
      <c r="BA37" s="14"/>
      <c r="BB37" s="14"/>
      <c r="BC37" s="38" t="n">
        <v>1</v>
      </c>
      <c r="BD37" s="35"/>
    </row>
    <row r="38" customFormat="false" ht="13.2" hidden="false" customHeight="false" outlineLevel="0" collapsed="false">
      <c r="A38" s="37" t="s">
        <v>20</v>
      </c>
      <c r="B38" s="14"/>
      <c r="C38" s="14"/>
      <c r="D38" s="14"/>
      <c r="E38" s="18" t="n">
        <f aca="false">E14-E26</f>
        <v>0</v>
      </c>
      <c r="F38" s="14"/>
      <c r="G38" s="14"/>
      <c r="H38" s="14"/>
      <c r="I38" s="18" t="n">
        <f aca="false">I14-I26</f>
        <v>0</v>
      </c>
      <c r="J38" s="14"/>
      <c r="K38" s="18" t="n">
        <f aca="false">K14-K26</f>
        <v>0</v>
      </c>
      <c r="L38" s="14"/>
      <c r="M38" s="14"/>
      <c r="N38" s="14"/>
      <c r="O38" s="18" t="n">
        <f aca="false">O14-O26</f>
        <v>0</v>
      </c>
      <c r="P38" s="14"/>
      <c r="Q38" s="14"/>
      <c r="R38" s="14"/>
      <c r="S38" s="18" t="n">
        <f aca="false">S14-S26</f>
        <v>0</v>
      </c>
      <c r="T38" s="14"/>
      <c r="U38" s="18" t="n">
        <f aca="false">U14-U26</f>
        <v>0</v>
      </c>
      <c r="V38" s="14"/>
      <c r="W38" s="14"/>
      <c r="X38" s="14"/>
      <c r="Y38" s="18" t="n">
        <f aca="false">Y14-Y26</f>
        <v>0</v>
      </c>
      <c r="Z38" s="14"/>
      <c r="AA38" s="14"/>
      <c r="AB38" s="14"/>
      <c r="AC38" s="18" t="n">
        <f aca="false">AC14-AC26</f>
        <v>0</v>
      </c>
      <c r="AD38" s="14"/>
      <c r="AE38" s="18" t="n">
        <f aca="false">AE14-AE26</f>
        <v>0</v>
      </c>
      <c r="AF38" s="14"/>
      <c r="AG38" s="14"/>
      <c r="AH38" s="14"/>
      <c r="AI38" s="18" t="n">
        <f aca="false">AI14-AI26</f>
        <v>490.224</v>
      </c>
      <c r="AJ38" s="14"/>
      <c r="AK38" s="14"/>
      <c r="AL38" s="14"/>
      <c r="AM38" s="18" t="n">
        <f aca="false">AM14-AM26</f>
        <v>0</v>
      </c>
      <c r="AN38" s="14"/>
      <c r="AO38" s="18" t="n">
        <f aca="false">AO14-AO26</f>
        <v>490.224</v>
      </c>
      <c r="AP38" s="29"/>
      <c r="AQ38" s="29"/>
      <c r="AR38" s="14"/>
      <c r="AS38" s="18" t="n">
        <f aca="false">AS14-AS26</f>
        <v>490.224</v>
      </c>
      <c r="AT38" s="14"/>
      <c r="AU38" s="14"/>
      <c r="AV38" s="14"/>
      <c r="AW38" s="18" t="n">
        <f aca="false">AW14-AW26</f>
        <v>0</v>
      </c>
      <c r="AX38" s="14"/>
      <c r="AY38" s="18" t="n">
        <f aca="false">AY14-AY26</f>
        <v>490.224</v>
      </c>
      <c r="AZ38" s="14"/>
      <c r="BA38" s="14"/>
      <c r="BB38" s="14"/>
      <c r="BC38" s="38" t="n">
        <v>1</v>
      </c>
      <c r="BD38" s="35"/>
    </row>
    <row r="39" customFormat="false" ht="13.8" hidden="false" customHeight="false" outlineLevel="0" collapsed="false">
      <c r="A39" s="34" t="s">
        <v>21</v>
      </c>
      <c r="B39" s="14"/>
      <c r="C39" s="14"/>
      <c r="D39" s="14"/>
      <c r="E39" s="28" t="n">
        <f aca="false">SUM(E33:E38)</f>
        <v>208.335</v>
      </c>
      <c r="F39" s="14"/>
      <c r="G39" s="14"/>
      <c r="H39" s="14"/>
      <c r="I39" s="28" t="n">
        <f aca="false">SUM(I33:I38)</f>
        <v>-78.5200000000001</v>
      </c>
      <c r="J39" s="14"/>
      <c r="K39" s="28" t="n">
        <f aca="false">SUM(K33:K38)</f>
        <v>286.855</v>
      </c>
      <c r="L39" s="14"/>
      <c r="M39" s="29"/>
      <c r="N39" s="14"/>
      <c r="O39" s="28" t="n">
        <f aca="false">SUM(O33:O38)</f>
        <v>-159.037</v>
      </c>
      <c r="P39" s="14"/>
      <c r="Q39" s="14"/>
      <c r="R39" s="14"/>
      <c r="S39" s="28" t="n">
        <f aca="false">SUM(S33:S38)</f>
        <v>-142.484</v>
      </c>
      <c r="T39" s="14"/>
      <c r="U39" s="28" t="n">
        <f aca="false">SUM(U33:U38)</f>
        <v>-16.5529999999997</v>
      </c>
      <c r="V39" s="14"/>
      <c r="W39" s="6"/>
      <c r="X39" s="14"/>
      <c r="Y39" s="28" t="n">
        <f aca="false">SUM(Y33:Y38)</f>
        <v>1784.575</v>
      </c>
      <c r="Z39" s="14"/>
      <c r="AA39" s="14"/>
      <c r="AB39" s="14"/>
      <c r="AC39" s="28" t="n">
        <f aca="false">SUM(AC33:AC38)</f>
        <v>2087.315</v>
      </c>
      <c r="AD39" s="14"/>
      <c r="AE39" s="28" t="n">
        <f aca="false">SUM(AE33:AE38)</f>
        <v>-302.74</v>
      </c>
      <c r="AF39" s="14"/>
      <c r="AG39" s="29"/>
      <c r="AH39" s="14"/>
      <c r="AI39" s="28" t="n">
        <f aca="false">SUM(AI33:AI38)</f>
        <v>490.224</v>
      </c>
      <c r="AJ39" s="14"/>
      <c r="AK39" s="14"/>
      <c r="AL39" s="14"/>
      <c r="AM39" s="28" t="n">
        <f aca="false">SUM(AM33:AM38)</f>
        <v>0</v>
      </c>
      <c r="AN39" s="14"/>
      <c r="AO39" s="28" t="n">
        <f aca="false">SUM(AO33:AO38)</f>
        <v>490.224</v>
      </c>
      <c r="AP39" s="29"/>
      <c r="AQ39" s="29"/>
      <c r="AR39" s="14"/>
      <c r="AS39" s="28" t="n">
        <f aca="false">SUM(AS33:AS38)</f>
        <v>2324.097</v>
      </c>
      <c r="AT39" s="14"/>
      <c r="AU39" s="14"/>
      <c r="AV39" s="14"/>
      <c r="AW39" s="28" t="n">
        <f aca="false">SUM(AW33:AW38)</f>
        <v>1866.311</v>
      </c>
      <c r="AX39" s="14"/>
      <c r="AY39" s="28" t="n">
        <f aca="false">SUM(AY33:AY38)</f>
        <v>457.786000000001</v>
      </c>
      <c r="AZ39" s="14"/>
      <c r="BA39" s="29"/>
      <c r="BB39" s="14"/>
      <c r="BC39" s="39" t="n">
        <f aca="false">AS39/AS27</f>
        <v>0.106039127991414</v>
      </c>
      <c r="BD39" s="35"/>
    </row>
    <row r="40" customFormat="false" ht="14.4" hidden="false" customHeight="false" outlineLevel="0" collapsed="false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2"/>
    </row>
    <row r="42" customFormat="false" ht="13.2" hidden="false" customHeight="false" outlineLevel="0" collapsed="false">
      <c r="A42" s="3" t="s">
        <v>28</v>
      </c>
      <c r="B42" s="3"/>
    </row>
    <row r="43" customFormat="false" ht="13.2" hidden="false" customHeight="false" outlineLevel="0" collapsed="false">
      <c r="A43" s="3" t="s">
        <v>29</v>
      </c>
      <c r="B43" s="3"/>
    </row>
    <row r="44" customFormat="false" ht="13.2" hidden="false" customHeight="false" outlineLevel="0" collapsed="false">
      <c r="A44" s="43" t="s">
        <v>30</v>
      </c>
      <c r="B44" s="3"/>
    </row>
    <row r="45" customFormat="false" ht="21" hidden="false" customHeight="true" outlineLevel="0" collapsed="false">
      <c r="A45" s="43"/>
      <c r="B45" s="3"/>
    </row>
    <row r="46" customFormat="false" ht="13.2" hidden="false" customHeight="false" outlineLevel="0" collapsed="false">
      <c r="A46" s="43" t="s">
        <v>31</v>
      </c>
      <c r="E46" s="44" t="n">
        <v>3104.29</v>
      </c>
      <c r="F46" s="44"/>
      <c r="G46" s="44"/>
      <c r="H46" s="44"/>
      <c r="I46" s="44" t="n">
        <v>553.838</v>
      </c>
      <c r="J46" s="44"/>
      <c r="K46" s="44" t="n">
        <f aca="false">+E46-G46-I46</f>
        <v>2550.452</v>
      </c>
      <c r="L46" s="44"/>
      <c r="M46" s="3"/>
      <c r="N46" s="3"/>
      <c r="O46" s="45" t="n">
        <f aca="false">169.703-1</f>
        <v>168.703</v>
      </c>
      <c r="P46" s="43"/>
      <c r="Q46" s="46" t="n">
        <f aca="false">0</f>
        <v>0</v>
      </c>
      <c r="R46" s="43"/>
      <c r="S46" s="47" t="n">
        <f aca="false">0</f>
        <v>0</v>
      </c>
      <c r="T46" s="43" t="s">
        <v>32</v>
      </c>
      <c r="U46" s="44" t="n">
        <f aca="false">+O46-Q46-S46</f>
        <v>168.703</v>
      </c>
    </row>
    <row r="47" customFormat="false" ht="13.2" hidden="false" customHeight="false" outlineLevel="0" collapsed="false">
      <c r="A47" s="43" t="s">
        <v>33</v>
      </c>
      <c r="E47" s="44" t="n">
        <v>3100</v>
      </c>
      <c r="F47" s="44"/>
      <c r="G47" s="44"/>
      <c r="H47" s="44"/>
      <c r="I47" s="44" t="n">
        <v>553</v>
      </c>
      <c r="J47" s="44"/>
      <c r="K47" s="44" t="n">
        <f aca="false">+E47-G47-I47</f>
        <v>2547</v>
      </c>
      <c r="L47" s="44"/>
      <c r="M47" s="45"/>
      <c r="N47" s="44"/>
      <c r="O47" s="44" t="n">
        <v>169</v>
      </c>
      <c r="P47" s="44"/>
      <c r="Q47" s="44"/>
      <c r="R47" s="44"/>
      <c r="S47" s="44" t="n">
        <f aca="false">0</f>
        <v>0</v>
      </c>
      <c r="T47" s="44"/>
      <c r="U47" s="44" t="n">
        <f aca="false">+O47-Q47-S47</f>
        <v>169</v>
      </c>
      <c r="V47" s="44"/>
    </row>
    <row r="48" customFormat="false" ht="21" hidden="false" customHeight="true" outlineLevel="0" collapsed="false">
      <c r="A48" s="43"/>
      <c r="E48" s="44"/>
      <c r="F48" s="44"/>
      <c r="G48" s="44"/>
      <c r="H48" s="44"/>
      <c r="I48" s="44"/>
      <c r="J48" s="44"/>
      <c r="K48" s="44"/>
      <c r="L48" s="44"/>
      <c r="M48" s="45"/>
      <c r="N48" s="44"/>
      <c r="O48" s="44"/>
      <c r="P48" s="44"/>
      <c r="Q48" s="44"/>
      <c r="R48" s="44"/>
      <c r="S48" s="44"/>
      <c r="T48" s="44"/>
      <c r="U48" s="44"/>
      <c r="V48" s="44"/>
    </row>
    <row r="49" customFormat="false" ht="13.2" hidden="false" customHeight="false" outlineLevel="0" collapsed="false">
      <c r="A49" s="48" t="str">
        <f aca="true">CELL("FILENAME")</f>
        <v>'file:///mnt/12tb/@roms/datasets/enron/EDRM Enron Email Data Set v2 XML/filtered-attachments/xls/NNG_TWO__M__DanMcCarty_.xls'#$NNG</v>
      </c>
    </row>
    <row r="50" customFormat="false" ht="13.2" hidden="false" customHeight="false" outlineLevel="0" collapsed="false">
      <c r="A50" s="49" t="n">
        <f aca="true">NOW()</f>
        <v>45926.9077327752</v>
      </c>
    </row>
  </sheetData>
  <mergeCells count="21">
    <mergeCell ref="A1:AR1"/>
    <mergeCell ref="A2:AR2"/>
    <mergeCell ref="A3:AR3"/>
    <mergeCell ref="E6:M6"/>
    <mergeCell ref="O6:W6"/>
    <mergeCell ref="Y6:AG6"/>
    <mergeCell ref="AI6:AQ6"/>
    <mergeCell ref="AS6:BA6"/>
    <mergeCell ref="A8:C8"/>
    <mergeCell ref="E18:M18"/>
    <mergeCell ref="O18:W18"/>
    <mergeCell ref="Y18:AG18"/>
    <mergeCell ref="AI18:AQ18"/>
    <mergeCell ref="AS18:BA18"/>
    <mergeCell ref="A20:C20"/>
    <mergeCell ref="E30:M30"/>
    <mergeCell ref="O30:W30"/>
    <mergeCell ref="Y30:AG30"/>
    <mergeCell ref="AI30:AQ30"/>
    <mergeCell ref="AS30:BA30"/>
    <mergeCell ref="A32:C32"/>
  </mergeCells>
  <printOptions headings="false" gridLines="false" gridLinesSet="true" horizontalCentered="true" verticalCentered="false"/>
  <pageMargins left="0.320138888888889" right="0.329861111111111" top="0.940277777777778" bottom="0.5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2000-08-09T17:51:24Z</dcterms:created>
  <dc:creator>tgeacco</dc:creator>
  <dc:description/>
  <dc:language>en-US</dc:language>
  <cp:lastModifiedBy>Elaine Concklin</cp:lastModifiedBy>
  <cp:lastPrinted>2000-09-01T14:22:20Z</cp:lastPrinted>
  <cp:revision>0</cp:revision>
  <dc:subject/>
  <dc:title/>
</cp:coreProperties>
</file>